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EstaPasta_de_trabalho" defaultThemeVersion="164011"/>
  <bookViews>
    <workbookView minimized="1" xWindow="0" yWindow="0" windowWidth="22260" windowHeight="12645" activeTab="4"/>
  </bookViews>
  <sheets>
    <sheet name="Input_N" sheetId="3" r:id="rId1"/>
    <sheet name="Input_E" sheetId="8" r:id="rId2"/>
    <sheet name="Raw" sheetId="7" r:id="rId3"/>
    <sheet name="Experimental" sheetId="1" r:id="rId4"/>
    <sheet name="Jaime" sheetId="10" r:id="rId5"/>
    <sheet name="Numerical" sheetId="5" r:id="rId6"/>
    <sheet name="Planilha5" sheetId="6" r:id="rId7"/>
    <sheet name="Raw_E" sheetId="9" r:id="rId8"/>
    <sheet name="Planilha1" sheetId="2" r:id="rId9"/>
    <sheet name="Demag" sheetId="4" r:id="rId10"/>
  </sheets>
  <externalReferences>
    <externalReference r:id="rId11"/>
    <externalReference r:id="rId12"/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3" i="10" l="1"/>
  <c r="AW4" i="10"/>
  <c r="AW5" i="10"/>
  <c r="AW6" i="10"/>
  <c r="AW7" i="10"/>
  <c r="AW8" i="10"/>
  <c r="AW9" i="10"/>
  <c r="AW10" i="10"/>
  <c r="AW11" i="10"/>
  <c r="AW12" i="10"/>
  <c r="AW13" i="10"/>
  <c r="AW14" i="10"/>
  <c r="AW15" i="10"/>
  <c r="AW16" i="10"/>
  <c r="AW17" i="10"/>
  <c r="AW18" i="10"/>
  <c r="AW19" i="10"/>
  <c r="AW20" i="10"/>
  <c r="AW21" i="10"/>
  <c r="AW22" i="10"/>
  <c r="AW23" i="10"/>
  <c r="AW24" i="10"/>
  <c r="AW25" i="10"/>
  <c r="AW26" i="10"/>
  <c r="AW27" i="10"/>
  <c r="AW28" i="10"/>
  <c r="AW29" i="10"/>
  <c r="AW30" i="10"/>
  <c r="AW31" i="10"/>
  <c r="AW32" i="10"/>
  <c r="AW33" i="10"/>
  <c r="AW34" i="10"/>
  <c r="AW35" i="10"/>
  <c r="AW36" i="10"/>
  <c r="AW2" i="10"/>
  <c r="AV3" i="10"/>
  <c r="AV4" i="10"/>
  <c r="AV5" i="10"/>
  <c r="AV6" i="10"/>
  <c r="AV7" i="10"/>
  <c r="AV8" i="10"/>
  <c r="AV9" i="10"/>
  <c r="AV10" i="10"/>
  <c r="AV11" i="10"/>
  <c r="AV12" i="10"/>
  <c r="AV13" i="10"/>
  <c r="AV14" i="10"/>
  <c r="AV15" i="10"/>
  <c r="AV16" i="10"/>
  <c r="AV17" i="10"/>
  <c r="AV18" i="10"/>
  <c r="AV19" i="10"/>
  <c r="AV20" i="10"/>
  <c r="AV21" i="10"/>
  <c r="AV22" i="10"/>
  <c r="AV23" i="10"/>
  <c r="AV24" i="10"/>
  <c r="AV25" i="10"/>
  <c r="AV26" i="10"/>
  <c r="AV27" i="10"/>
  <c r="AV28" i="10"/>
  <c r="AV29" i="10"/>
  <c r="AV30" i="10"/>
  <c r="AV31" i="10"/>
  <c r="AV32" i="10"/>
  <c r="AV33" i="10"/>
  <c r="AV34" i="10"/>
  <c r="AV35" i="10"/>
  <c r="AV36" i="10"/>
  <c r="AG2" i="10"/>
  <c r="K9" i="10"/>
  <c r="K2" i="10"/>
  <c r="L38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K3" i="10"/>
  <c r="Y3" i="10" s="1"/>
  <c r="K4" i="10"/>
  <c r="Y4" i="10" s="1"/>
  <c r="K5" i="10"/>
  <c r="K6" i="10"/>
  <c r="K7" i="10"/>
  <c r="K8" i="10"/>
  <c r="K10" i="10"/>
  <c r="K11" i="10"/>
  <c r="Y11" i="10" s="1"/>
  <c r="K12" i="10"/>
  <c r="Y12" i="10" s="1"/>
  <c r="K13" i="10"/>
  <c r="K14" i="10"/>
  <c r="K15" i="10"/>
  <c r="K16" i="10"/>
  <c r="K17" i="10"/>
  <c r="K18" i="10"/>
  <c r="K19" i="10"/>
  <c r="Y19" i="10" s="1"/>
  <c r="K20" i="10"/>
  <c r="Y20" i="10" s="1"/>
  <c r="K21" i="10"/>
  <c r="K22" i="10"/>
  <c r="K23" i="10"/>
  <c r="K24" i="10"/>
  <c r="K25" i="10"/>
  <c r="K26" i="10"/>
  <c r="K27" i="10"/>
  <c r="Y27" i="10" s="1"/>
  <c r="K28" i="10"/>
  <c r="Y28" i="10" s="1"/>
  <c r="K29" i="10"/>
  <c r="K30" i="10"/>
  <c r="K31" i="10"/>
  <c r="K32" i="10"/>
  <c r="K33" i="10"/>
  <c r="K34" i="10"/>
  <c r="K35" i="10"/>
  <c r="Y35" i="10" s="1"/>
  <c r="K36" i="10"/>
  <c r="Y36" i="10" s="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2" i="10"/>
  <c r="Y5" i="10"/>
  <c r="Y6" i="10"/>
  <c r="Y7" i="10"/>
  <c r="Y8" i="10"/>
  <c r="Y9" i="10"/>
  <c r="Y10" i="10"/>
  <c r="Y13" i="10"/>
  <c r="Y14" i="10"/>
  <c r="Y15" i="10"/>
  <c r="Y16" i="10"/>
  <c r="Y17" i="10"/>
  <c r="Y18" i="10"/>
  <c r="Y21" i="10"/>
  <c r="Y22" i="10"/>
  <c r="Y23" i="10"/>
  <c r="Y24" i="10"/>
  <c r="Y25" i="10"/>
  <c r="Y26" i="10"/>
  <c r="Y29" i="10"/>
  <c r="Y30" i="10"/>
  <c r="Y31" i="10"/>
  <c r="Y32" i="10"/>
  <c r="Y33" i="10"/>
  <c r="Y34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2" i="10"/>
  <c r="BE2" i="10"/>
  <c r="AQ2" i="10"/>
  <c r="AY2" i="10" s="1"/>
  <c r="D2" i="10"/>
  <c r="U2" i="10" s="1"/>
  <c r="AN2" i="10" s="1"/>
  <c r="AC23" i="10"/>
  <c r="AC25" i="10"/>
  <c r="AC5" i="10"/>
  <c r="AC14" i="10"/>
  <c r="AC31" i="10"/>
  <c r="AB35" i="10"/>
  <c r="AB13" i="10"/>
  <c r="AB5" i="10"/>
  <c r="AB7" i="10"/>
  <c r="AB27" i="10"/>
  <c r="AC2" i="10"/>
  <c r="AC18" i="10"/>
  <c r="AC13" i="10"/>
  <c r="AC22" i="10"/>
  <c r="AC8" i="10"/>
  <c r="AB17" i="10"/>
  <c r="AB21" i="10"/>
  <c r="AB24" i="10"/>
  <c r="AB15" i="10"/>
  <c r="AC6" i="10"/>
  <c r="AB34" i="10"/>
  <c r="AC3" i="10"/>
  <c r="AC4" i="10"/>
  <c r="AC21" i="10"/>
  <c r="AC30" i="10"/>
  <c r="AC17" i="10"/>
  <c r="AB26" i="10"/>
  <c r="AB29" i="10"/>
  <c r="AB33" i="10"/>
  <c r="AB31" i="10"/>
  <c r="AC35" i="10"/>
  <c r="AC34" i="10"/>
  <c r="AB19" i="10"/>
  <c r="AB28" i="10"/>
  <c r="AB22" i="10"/>
  <c r="AC9" i="10"/>
  <c r="AB30" i="10"/>
  <c r="AC11" i="10"/>
  <c r="AC12" i="10"/>
  <c r="AC29" i="10"/>
  <c r="AC16" i="10"/>
  <c r="AC26" i="10"/>
  <c r="AB4" i="10"/>
  <c r="AB23" i="10"/>
  <c r="AB18" i="10"/>
  <c r="AB16" i="10"/>
  <c r="AC19" i="10"/>
  <c r="AC20" i="10"/>
  <c r="AC24" i="10"/>
  <c r="AC10" i="10"/>
  <c r="AB3" i="10"/>
  <c r="AB12" i="10"/>
  <c r="AB8" i="10"/>
  <c r="AB6" i="10"/>
  <c r="AB9" i="10"/>
  <c r="AC27" i="10"/>
  <c r="AC28" i="10"/>
  <c r="AC33" i="10"/>
  <c r="AC7" i="10"/>
  <c r="AB11" i="10"/>
  <c r="AB20" i="10"/>
  <c r="AB32" i="10"/>
  <c r="AB14" i="10"/>
  <c r="AB10" i="10"/>
  <c r="AC36" i="10"/>
  <c r="AC15" i="10"/>
  <c r="AB25" i="10"/>
  <c r="AB2" i="10"/>
  <c r="AC32" i="10"/>
  <c r="AB36" i="10"/>
  <c r="AU32" i="10" l="1"/>
  <c r="AU15" i="10"/>
  <c r="AU36" i="10"/>
  <c r="AU7" i="10"/>
  <c r="AU33" i="10"/>
  <c r="AU28" i="10"/>
  <c r="AU27" i="10"/>
  <c r="AU10" i="10"/>
  <c r="AU24" i="10"/>
  <c r="AU20" i="10"/>
  <c r="AU19" i="10"/>
  <c r="AU26" i="10"/>
  <c r="AU16" i="10"/>
  <c r="AU29" i="10"/>
  <c r="AU12" i="10"/>
  <c r="AU11" i="10"/>
  <c r="AU9" i="10"/>
  <c r="AU34" i="10"/>
  <c r="AU35" i="10"/>
  <c r="AU17" i="10"/>
  <c r="AU30" i="10"/>
  <c r="AU21" i="10"/>
  <c r="AU4" i="10"/>
  <c r="AU3" i="10"/>
  <c r="AU6" i="10"/>
  <c r="AU8" i="10"/>
  <c r="AU22" i="10"/>
  <c r="AU13" i="10"/>
  <c r="AU18" i="10"/>
  <c r="AU31" i="10"/>
  <c r="AU14" i="10"/>
  <c r="AU5" i="10"/>
  <c r="AU25" i="10"/>
  <c r="AU23" i="10"/>
  <c r="AU2" i="10"/>
  <c r="R2" i="10"/>
  <c r="AK2" i="10" s="1"/>
  <c r="T2" i="10"/>
  <c r="AO2" i="10" s="1"/>
  <c r="BC2" i="10" l="1"/>
  <c r="AP2" i="10"/>
  <c r="AT2" i="10"/>
  <c r="AJ2" i="10"/>
  <c r="BH2" i="10"/>
  <c r="AS2" i="10"/>
  <c r="BG2" i="10"/>
  <c r="Y2" i="10"/>
  <c r="Q2" i="10"/>
  <c r="BF2" i="10"/>
  <c r="AI2" i="10"/>
  <c r="BD2" i="10"/>
  <c r="AM2" i="10" l="1"/>
  <c r="BK2" i="10"/>
  <c r="AD2" i="10"/>
  <c r="AE2" i="10" s="1"/>
  <c r="AF2" i="10" s="1"/>
  <c r="BJ2" i="10" s="1"/>
  <c r="Z2" i="10"/>
  <c r="AV2" i="10"/>
  <c r="AH2" i="10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4" i="8"/>
  <c r="AL2" i="10" l="1"/>
  <c r="AA2" i="10"/>
  <c r="AC36" i="5"/>
  <c r="AC150" i="5"/>
  <c r="AC160" i="5"/>
  <c r="AC40" i="5"/>
  <c r="AC24" i="5"/>
  <c r="AC165" i="5"/>
  <c r="AC122" i="5"/>
  <c r="AC91" i="5"/>
  <c r="AC38" i="5"/>
  <c r="AC48" i="5"/>
  <c r="AC84" i="5"/>
  <c r="AC23" i="5"/>
  <c r="AC197" i="5"/>
  <c r="AC119" i="5"/>
  <c r="AC121" i="5"/>
  <c r="AC29" i="5"/>
  <c r="AC132" i="5"/>
  <c r="AC179" i="5"/>
  <c r="AC163" i="5"/>
  <c r="AC79" i="5"/>
  <c r="AC115" i="5"/>
  <c r="AC62" i="5"/>
  <c r="AC72" i="5"/>
  <c r="AC123" i="5"/>
  <c r="AC88" i="5"/>
  <c r="AC100" i="5"/>
  <c r="AC74" i="5"/>
  <c r="AC82" i="5"/>
  <c r="AC104" i="5"/>
  <c r="AC153" i="5"/>
  <c r="AC45" i="5"/>
  <c r="AC168" i="5"/>
  <c r="AC155" i="5"/>
  <c r="AC102" i="5"/>
  <c r="AC112" i="5"/>
  <c r="AC117" i="5"/>
  <c r="AC152" i="5"/>
  <c r="AC61" i="5"/>
  <c r="AC183" i="5"/>
  <c r="AC185" i="5"/>
  <c r="AC142" i="5"/>
  <c r="AC196" i="5"/>
  <c r="AC63" i="5"/>
  <c r="AC65" i="5"/>
  <c r="AC80" i="5"/>
  <c r="AC12" i="5"/>
  <c r="AC126" i="5"/>
  <c r="AC136" i="5"/>
  <c r="AC21" i="5"/>
  <c r="AC42" i="5"/>
  <c r="AC3" i="5"/>
  <c r="AC164" i="5"/>
  <c r="AC31" i="5"/>
  <c r="AC33" i="5"/>
  <c r="AC106" i="5"/>
  <c r="AC19" i="5"/>
  <c r="AC125" i="5"/>
  <c r="AC41" i="5"/>
  <c r="AC52" i="5"/>
  <c r="AC166" i="5"/>
  <c r="AC176" i="5"/>
  <c r="AC70" i="5"/>
  <c r="AC35" i="5"/>
  <c r="AC157" i="5"/>
  <c r="AC178" i="5"/>
  <c r="AC162" i="5"/>
  <c r="AC58" i="5"/>
  <c r="AC5" i="5"/>
  <c r="AC127" i="5"/>
  <c r="AC129" i="5"/>
  <c r="AC17" i="5"/>
  <c r="AC76" i="5"/>
  <c r="AC190" i="5"/>
  <c r="AC200" i="5"/>
  <c r="AC134" i="5"/>
  <c r="AC67" i="5"/>
  <c r="AC149" i="5"/>
  <c r="AC95" i="5"/>
  <c r="AC97" i="5"/>
  <c r="AC105" i="5"/>
  <c r="AC83" i="5"/>
  <c r="AC30" i="5"/>
  <c r="AC169" i="5"/>
  <c r="AC116" i="5"/>
  <c r="AC154" i="5"/>
  <c r="AC138" i="5"/>
  <c r="AC15" i="5"/>
  <c r="AC99" i="5"/>
  <c r="AC46" i="5"/>
  <c r="AC56" i="5"/>
  <c r="AC20" i="5"/>
  <c r="AC25" i="5"/>
  <c r="AC69" i="5"/>
  <c r="AC191" i="5"/>
  <c r="AC193" i="5"/>
  <c r="AC92" i="5"/>
  <c r="AC140" i="5"/>
  <c r="AC7" i="5"/>
  <c r="AC9" i="5"/>
  <c r="AC143" i="5"/>
  <c r="AC131" i="5"/>
  <c r="AC37" i="5"/>
  <c r="AC159" i="5"/>
  <c r="AC161" i="5"/>
  <c r="AC98" i="5"/>
  <c r="AC147" i="5"/>
  <c r="AC94" i="5"/>
  <c r="AC28" i="5"/>
  <c r="AC180" i="5"/>
  <c r="AC47" i="5"/>
  <c r="AC49" i="5"/>
  <c r="AC26" i="5"/>
  <c r="AC195" i="5"/>
  <c r="AC110" i="5"/>
  <c r="AC120" i="5"/>
  <c r="AC85" i="5"/>
  <c r="AC43" i="5"/>
  <c r="AC173" i="5"/>
  <c r="AC171" i="5"/>
  <c r="AC194" i="5"/>
  <c r="AC14" i="5"/>
  <c r="AC101" i="5"/>
  <c r="AC71" i="5"/>
  <c r="AC73" i="5"/>
  <c r="AC144" i="5"/>
  <c r="AC11" i="5"/>
  <c r="AC109" i="5"/>
  <c r="AC90" i="5"/>
  <c r="AC66" i="5"/>
  <c r="AC18" i="5"/>
  <c r="AC44" i="5"/>
  <c r="AC114" i="5"/>
  <c r="AC87" i="5"/>
  <c r="AC181" i="5"/>
  <c r="AC111" i="5"/>
  <c r="AC113" i="5"/>
  <c r="AC10" i="5"/>
  <c r="AC60" i="5"/>
  <c r="AC174" i="5"/>
  <c r="AC184" i="5"/>
  <c r="AC198" i="5"/>
  <c r="AC107" i="5"/>
  <c r="AC54" i="5"/>
  <c r="AC64" i="5"/>
  <c r="AC59" i="5"/>
  <c r="AC151" i="5"/>
  <c r="AC13" i="5"/>
  <c r="AC135" i="5"/>
  <c r="AC137" i="5"/>
  <c r="AC145" i="5"/>
  <c r="AC75" i="5"/>
  <c r="AC22" i="5"/>
  <c r="AC32" i="5"/>
  <c r="AC158" i="5"/>
  <c r="AC133" i="5"/>
  <c r="AC108" i="5"/>
  <c r="AC39" i="5"/>
  <c r="AC50" i="5"/>
  <c r="AC53" i="5"/>
  <c r="AC175" i="5"/>
  <c r="AC177" i="5"/>
  <c r="AC2" i="5"/>
  <c r="AC124" i="5"/>
  <c r="AC186" i="5"/>
  <c r="AC170" i="5"/>
  <c r="AC16" i="5"/>
  <c r="AC4" i="5"/>
  <c r="AC118" i="5"/>
  <c r="AC128" i="5"/>
  <c r="AC148" i="5"/>
  <c r="AC89" i="5"/>
  <c r="AC77" i="5"/>
  <c r="AC199" i="5"/>
  <c r="AC201" i="5"/>
  <c r="AC156" i="5"/>
  <c r="AC139" i="5"/>
  <c r="AC86" i="5"/>
  <c r="AC96" i="5"/>
  <c r="AC167" i="5"/>
  <c r="AC78" i="5"/>
  <c r="AC172" i="5"/>
  <c r="AC103" i="5"/>
  <c r="AC27" i="5"/>
  <c r="AC141" i="5"/>
  <c r="AC146" i="5"/>
  <c r="AC130" i="5"/>
  <c r="AC93" i="5"/>
  <c r="AC188" i="5"/>
  <c r="AC55" i="5"/>
  <c r="AC57" i="5"/>
  <c r="AC81" i="5"/>
  <c r="AC68" i="5"/>
  <c r="AC182" i="5"/>
  <c r="AC192" i="5"/>
  <c r="AC6" i="5"/>
  <c r="AC51" i="5"/>
  <c r="AC189" i="5"/>
  <c r="AC8" i="5"/>
  <c r="AC187" i="5"/>
  <c r="AC34" i="5"/>
  <c r="BF113" i="5" l="1"/>
  <c r="BF114" i="5"/>
  <c r="BF115" i="5"/>
  <c r="BF116" i="5"/>
  <c r="BF117" i="5"/>
  <c r="BF118" i="5"/>
  <c r="BF119" i="5"/>
  <c r="BF120" i="5"/>
  <c r="BF121" i="5"/>
  <c r="BF122" i="5"/>
  <c r="BF123" i="5"/>
  <c r="BF124" i="5"/>
  <c r="BF125" i="5"/>
  <c r="BF126" i="5"/>
  <c r="BF127" i="5"/>
  <c r="BF128" i="5"/>
  <c r="BF129" i="5"/>
  <c r="BF130" i="5"/>
  <c r="BF131" i="5"/>
  <c r="BF132" i="5"/>
  <c r="BF133" i="5"/>
  <c r="BF134" i="5"/>
  <c r="BF135" i="5"/>
  <c r="BF136" i="5"/>
  <c r="BF137" i="5"/>
  <c r="BF138" i="5"/>
  <c r="BF139" i="5"/>
  <c r="BF140" i="5"/>
  <c r="BF141" i="5"/>
  <c r="BF142" i="5"/>
  <c r="BF143" i="5"/>
  <c r="BF144" i="5"/>
  <c r="BF145" i="5"/>
  <c r="BF146" i="5"/>
  <c r="BF147" i="5"/>
  <c r="BF148" i="5"/>
  <c r="BF149" i="5"/>
  <c r="BF150" i="5"/>
  <c r="BF151" i="5"/>
  <c r="BF152" i="5"/>
  <c r="BF153" i="5"/>
  <c r="BF154" i="5"/>
  <c r="BF155" i="5"/>
  <c r="BF156" i="5"/>
  <c r="BF157" i="5"/>
  <c r="BF158" i="5"/>
  <c r="BF159" i="5"/>
  <c r="BF160" i="5"/>
  <c r="BF161" i="5"/>
  <c r="BF162" i="5"/>
  <c r="BF163" i="5"/>
  <c r="BF164" i="5"/>
  <c r="BF165" i="5"/>
  <c r="BF166" i="5"/>
  <c r="BF167" i="5"/>
  <c r="BF168" i="5"/>
  <c r="BF169" i="5"/>
  <c r="BF170" i="5"/>
  <c r="BF171" i="5"/>
  <c r="BF172" i="5"/>
  <c r="BF173" i="5"/>
  <c r="BF174" i="5"/>
  <c r="BF175" i="5"/>
  <c r="BF176" i="5"/>
  <c r="BF177" i="5"/>
  <c r="BF178" i="5"/>
  <c r="BF179" i="5"/>
  <c r="BF180" i="5"/>
  <c r="BF181" i="5"/>
  <c r="BF182" i="5"/>
  <c r="BF183" i="5"/>
  <c r="BF184" i="5"/>
  <c r="BF185" i="5"/>
  <c r="BF186" i="5"/>
  <c r="BF187" i="5"/>
  <c r="BF188" i="5"/>
  <c r="BF189" i="5"/>
  <c r="BF190" i="5"/>
  <c r="BF191" i="5"/>
  <c r="BF192" i="5"/>
  <c r="BF193" i="5"/>
  <c r="BF194" i="5"/>
  <c r="BF195" i="5"/>
  <c r="BF196" i="5"/>
  <c r="BF197" i="5"/>
  <c r="BF198" i="5"/>
  <c r="BF199" i="5"/>
  <c r="BF200" i="5"/>
  <c r="BF201" i="5"/>
  <c r="BE113" i="5"/>
  <c r="BE114" i="5"/>
  <c r="BE115" i="5"/>
  <c r="BE116" i="5"/>
  <c r="BE117" i="5"/>
  <c r="BE118" i="5"/>
  <c r="BE119" i="5"/>
  <c r="BE120" i="5"/>
  <c r="BE121" i="5"/>
  <c r="BE122" i="5"/>
  <c r="BE123" i="5"/>
  <c r="BE124" i="5"/>
  <c r="BE125" i="5"/>
  <c r="BE126" i="5"/>
  <c r="BE127" i="5"/>
  <c r="BE128" i="5"/>
  <c r="BE129" i="5"/>
  <c r="BE130" i="5"/>
  <c r="BE131" i="5"/>
  <c r="BE132" i="5"/>
  <c r="BE133" i="5"/>
  <c r="BE134" i="5"/>
  <c r="BE135" i="5"/>
  <c r="BE136" i="5"/>
  <c r="BE137" i="5"/>
  <c r="BE138" i="5"/>
  <c r="BE139" i="5"/>
  <c r="BE140" i="5"/>
  <c r="BE141" i="5"/>
  <c r="BE142" i="5"/>
  <c r="BE143" i="5"/>
  <c r="BE144" i="5"/>
  <c r="BE145" i="5"/>
  <c r="BE146" i="5"/>
  <c r="BE147" i="5"/>
  <c r="BE148" i="5"/>
  <c r="BE149" i="5"/>
  <c r="BE150" i="5"/>
  <c r="BE151" i="5"/>
  <c r="BE152" i="5"/>
  <c r="BE153" i="5"/>
  <c r="BE154" i="5"/>
  <c r="BE155" i="5"/>
  <c r="BE156" i="5"/>
  <c r="BE157" i="5"/>
  <c r="BE158" i="5"/>
  <c r="BE159" i="5"/>
  <c r="BE160" i="5"/>
  <c r="BE161" i="5"/>
  <c r="BE162" i="5"/>
  <c r="BE163" i="5"/>
  <c r="BE164" i="5"/>
  <c r="BE165" i="5"/>
  <c r="BE166" i="5"/>
  <c r="BE167" i="5"/>
  <c r="BE168" i="5"/>
  <c r="BE169" i="5"/>
  <c r="BE170" i="5"/>
  <c r="BE171" i="5"/>
  <c r="BE172" i="5"/>
  <c r="BE173" i="5"/>
  <c r="BE174" i="5"/>
  <c r="BE175" i="5"/>
  <c r="BE176" i="5"/>
  <c r="BE177" i="5"/>
  <c r="BE178" i="5"/>
  <c r="BE179" i="5"/>
  <c r="BE180" i="5"/>
  <c r="BE181" i="5"/>
  <c r="BE182" i="5"/>
  <c r="BE183" i="5"/>
  <c r="BE184" i="5"/>
  <c r="BE185" i="5"/>
  <c r="BE186" i="5"/>
  <c r="BE187" i="5"/>
  <c r="BE188" i="5"/>
  <c r="BE189" i="5"/>
  <c r="BE190" i="5"/>
  <c r="BE191" i="5"/>
  <c r="BE192" i="5"/>
  <c r="BE193" i="5"/>
  <c r="BE194" i="5"/>
  <c r="BE195" i="5"/>
  <c r="BE196" i="5"/>
  <c r="BE197" i="5"/>
  <c r="BE198" i="5"/>
  <c r="BE199" i="5"/>
  <c r="BE200" i="5"/>
  <c r="BE201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B113" i="5"/>
  <c r="BB114" i="5"/>
  <c r="BB115" i="5"/>
  <c r="BB116" i="5"/>
  <c r="BB117" i="5"/>
  <c r="BB118" i="5"/>
  <c r="BB119" i="5"/>
  <c r="BB120" i="5"/>
  <c r="BB121" i="5"/>
  <c r="BB122" i="5"/>
  <c r="BB123" i="5"/>
  <c r="BB124" i="5"/>
  <c r="BB125" i="5"/>
  <c r="BB126" i="5"/>
  <c r="BB127" i="5"/>
  <c r="BB128" i="5"/>
  <c r="BB129" i="5"/>
  <c r="BB130" i="5"/>
  <c r="BB131" i="5"/>
  <c r="BB132" i="5"/>
  <c r="BB133" i="5"/>
  <c r="BB134" i="5"/>
  <c r="BB135" i="5"/>
  <c r="BB136" i="5"/>
  <c r="BB137" i="5"/>
  <c r="BB138" i="5"/>
  <c r="BB139" i="5"/>
  <c r="BB140" i="5"/>
  <c r="BB141" i="5"/>
  <c r="BB142" i="5"/>
  <c r="BB143" i="5"/>
  <c r="BB144" i="5"/>
  <c r="BB145" i="5"/>
  <c r="BB146" i="5"/>
  <c r="BB147" i="5"/>
  <c r="BB148" i="5"/>
  <c r="BB149" i="5"/>
  <c r="BB150" i="5"/>
  <c r="BB151" i="5"/>
  <c r="BB152" i="5"/>
  <c r="BB153" i="5"/>
  <c r="BB154" i="5"/>
  <c r="BB155" i="5"/>
  <c r="BB156" i="5"/>
  <c r="BB157" i="5"/>
  <c r="BB158" i="5"/>
  <c r="BB159" i="5"/>
  <c r="BB160" i="5"/>
  <c r="BB161" i="5"/>
  <c r="BB162" i="5"/>
  <c r="BB163" i="5"/>
  <c r="BB164" i="5"/>
  <c r="BB165" i="5"/>
  <c r="BB166" i="5"/>
  <c r="BB167" i="5"/>
  <c r="BB168" i="5"/>
  <c r="BB169" i="5"/>
  <c r="BB170" i="5"/>
  <c r="BB171" i="5"/>
  <c r="BB172" i="5"/>
  <c r="BB173" i="5"/>
  <c r="BB174" i="5"/>
  <c r="BB175" i="5"/>
  <c r="BB176" i="5"/>
  <c r="BB177" i="5"/>
  <c r="BB178" i="5"/>
  <c r="BB179" i="5"/>
  <c r="BB180" i="5"/>
  <c r="BB181" i="5"/>
  <c r="BB182" i="5"/>
  <c r="BB183" i="5"/>
  <c r="BB184" i="5"/>
  <c r="BB185" i="5"/>
  <c r="BB186" i="5"/>
  <c r="BB187" i="5"/>
  <c r="BB188" i="5"/>
  <c r="BB189" i="5"/>
  <c r="BB190" i="5"/>
  <c r="BB191" i="5"/>
  <c r="BB192" i="5"/>
  <c r="BB193" i="5"/>
  <c r="BB194" i="5"/>
  <c r="BB195" i="5"/>
  <c r="BB196" i="5"/>
  <c r="BB197" i="5"/>
  <c r="BB198" i="5"/>
  <c r="BB199" i="5"/>
  <c r="BB200" i="5"/>
  <c r="BB201" i="5"/>
  <c r="BA113" i="5"/>
  <c r="BA114" i="5"/>
  <c r="BA115" i="5"/>
  <c r="BA116" i="5"/>
  <c r="BA117" i="5"/>
  <c r="BA118" i="5"/>
  <c r="BA119" i="5"/>
  <c r="BA120" i="5"/>
  <c r="BA121" i="5"/>
  <c r="BA122" i="5"/>
  <c r="BA123" i="5"/>
  <c r="BA124" i="5"/>
  <c r="BA125" i="5"/>
  <c r="BA126" i="5"/>
  <c r="BA127" i="5"/>
  <c r="BA128" i="5"/>
  <c r="BA129" i="5"/>
  <c r="BA130" i="5"/>
  <c r="BA131" i="5"/>
  <c r="BA132" i="5"/>
  <c r="BA133" i="5"/>
  <c r="BA134" i="5"/>
  <c r="BA135" i="5"/>
  <c r="BA136" i="5"/>
  <c r="BA137" i="5"/>
  <c r="BA138" i="5"/>
  <c r="BA139" i="5"/>
  <c r="BA140" i="5"/>
  <c r="BA141" i="5"/>
  <c r="BA142" i="5"/>
  <c r="BA143" i="5"/>
  <c r="BA144" i="5"/>
  <c r="BA145" i="5"/>
  <c r="BA146" i="5"/>
  <c r="BA147" i="5"/>
  <c r="BA148" i="5"/>
  <c r="BA149" i="5"/>
  <c r="BA150" i="5"/>
  <c r="BA151" i="5"/>
  <c r="BA152" i="5"/>
  <c r="BA153" i="5"/>
  <c r="BA154" i="5"/>
  <c r="BA155" i="5"/>
  <c r="BA156" i="5"/>
  <c r="BA157" i="5"/>
  <c r="BA158" i="5"/>
  <c r="BA159" i="5"/>
  <c r="BA160" i="5"/>
  <c r="BA161" i="5"/>
  <c r="BA162" i="5"/>
  <c r="BA163" i="5"/>
  <c r="BA164" i="5"/>
  <c r="BA165" i="5"/>
  <c r="BA166" i="5"/>
  <c r="BA167" i="5"/>
  <c r="BA168" i="5"/>
  <c r="BA169" i="5"/>
  <c r="BA170" i="5"/>
  <c r="BA171" i="5"/>
  <c r="BA172" i="5"/>
  <c r="BA173" i="5"/>
  <c r="BA174" i="5"/>
  <c r="BA175" i="5"/>
  <c r="BA176" i="5"/>
  <c r="BA177" i="5"/>
  <c r="BA178" i="5"/>
  <c r="BA179" i="5"/>
  <c r="BA180" i="5"/>
  <c r="BA181" i="5"/>
  <c r="BA182" i="5"/>
  <c r="BA183" i="5"/>
  <c r="BA184" i="5"/>
  <c r="BA185" i="5"/>
  <c r="BA186" i="5"/>
  <c r="BA187" i="5"/>
  <c r="BA188" i="5"/>
  <c r="BA189" i="5"/>
  <c r="BA190" i="5"/>
  <c r="BA191" i="5"/>
  <c r="BA192" i="5"/>
  <c r="BA193" i="5"/>
  <c r="BA194" i="5"/>
  <c r="BA195" i="5"/>
  <c r="BA196" i="5"/>
  <c r="BA197" i="5"/>
  <c r="BA198" i="5"/>
  <c r="BA199" i="5"/>
  <c r="BA200" i="5"/>
  <c r="BA201" i="5"/>
  <c r="AZ113" i="5"/>
  <c r="AZ114" i="5"/>
  <c r="AZ115" i="5"/>
  <c r="AZ116" i="5"/>
  <c r="AZ117" i="5"/>
  <c r="AZ118" i="5"/>
  <c r="AZ119" i="5"/>
  <c r="AZ120" i="5"/>
  <c r="AZ121" i="5"/>
  <c r="AZ122" i="5"/>
  <c r="AZ123" i="5"/>
  <c r="AZ124" i="5"/>
  <c r="AZ125" i="5"/>
  <c r="AZ126" i="5"/>
  <c r="AZ127" i="5"/>
  <c r="AZ128" i="5"/>
  <c r="AZ129" i="5"/>
  <c r="AZ130" i="5"/>
  <c r="AZ131" i="5"/>
  <c r="AZ132" i="5"/>
  <c r="AZ133" i="5"/>
  <c r="AZ134" i="5"/>
  <c r="AZ135" i="5"/>
  <c r="AZ136" i="5"/>
  <c r="AZ137" i="5"/>
  <c r="AZ138" i="5"/>
  <c r="AZ139" i="5"/>
  <c r="AZ140" i="5"/>
  <c r="AZ141" i="5"/>
  <c r="AZ142" i="5"/>
  <c r="AZ143" i="5"/>
  <c r="AZ144" i="5"/>
  <c r="AZ145" i="5"/>
  <c r="AZ146" i="5"/>
  <c r="AZ147" i="5"/>
  <c r="AZ148" i="5"/>
  <c r="AZ149" i="5"/>
  <c r="AZ150" i="5"/>
  <c r="AZ151" i="5"/>
  <c r="AZ152" i="5"/>
  <c r="AZ153" i="5"/>
  <c r="AZ154" i="5"/>
  <c r="AZ155" i="5"/>
  <c r="AZ156" i="5"/>
  <c r="AZ157" i="5"/>
  <c r="AZ158" i="5"/>
  <c r="AZ159" i="5"/>
  <c r="AZ160" i="5"/>
  <c r="AZ161" i="5"/>
  <c r="AZ162" i="5"/>
  <c r="AZ163" i="5"/>
  <c r="AZ164" i="5"/>
  <c r="AZ165" i="5"/>
  <c r="AZ166" i="5"/>
  <c r="AZ167" i="5"/>
  <c r="AZ168" i="5"/>
  <c r="AZ169" i="5"/>
  <c r="AZ170" i="5"/>
  <c r="AZ171" i="5"/>
  <c r="AZ172" i="5"/>
  <c r="AZ173" i="5"/>
  <c r="AZ174" i="5"/>
  <c r="AZ175" i="5"/>
  <c r="AZ176" i="5"/>
  <c r="AZ177" i="5"/>
  <c r="AZ178" i="5"/>
  <c r="AZ179" i="5"/>
  <c r="AZ180" i="5"/>
  <c r="AZ181" i="5"/>
  <c r="AZ182" i="5"/>
  <c r="AZ183" i="5"/>
  <c r="AZ184" i="5"/>
  <c r="AZ185" i="5"/>
  <c r="AZ186" i="5"/>
  <c r="AZ187" i="5"/>
  <c r="AZ188" i="5"/>
  <c r="AZ189" i="5"/>
  <c r="AZ190" i="5"/>
  <c r="AZ191" i="5"/>
  <c r="AZ192" i="5"/>
  <c r="AZ193" i="5"/>
  <c r="AZ194" i="5"/>
  <c r="AZ195" i="5"/>
  <c r="AZ196" i="5"/>
  <c r="AZ197" i="5"/>
  <c r="AZ198" i="5"/>
  <c r="AZ199" i="5"/>
  <c r="AZ200" i="5"/>
  <c r="AZ201" i="5"/>
  <c r="AQ113" i="5"/>
  <c r="AQ114" i="5"/>
  <c r="AQ115" i="5"/>
  <c r="AY115" i="5" s="1"/>
  <c r="AQ116" i="5"/>
  <c r="AY116" i="5" s="1"/>
  <c r="AQ117" i="5"/>
  <c r="AQ118" i="5"/>
  <c r="AQ119" i="5"/>
  <c r="AQ120" i="5"/>
  <c r="AY120" i="5" s="1"/>
  <c r="AQ121" i="5"/>
  <c r="AQ122" i="5"/>
  <c r="AQ123" i="5"/>
  <c r="AY123" i="5" s="1"/>
  <c r="AQ124" i="5"/>
  <c r="AY124" i="5" s="1"/>
  <c r="AQ125" i="5"/>
  <c r="AQ126" i="5"/>
  <c r="AQ127" i="5"/>
  <c r="AQ128" i="5"/>
  <c r="AY128" i="5" s="1"/>
  <c r="AQ129" i="5"/>
  <c r="AQ130" i="5"/>
  <c r="AQ131" i="5"/>
  <c r="AY131" i="5" s="1"/>
  <c r="AQ132" i="5"/>
  <c r="AY132" i="5" s="1"/>
  <c r="AQ133" i="5"/>
  <c r="AQ134" i="5"/>
  <c r="AQ135" i="5"/>
  <c r="AQ136" i="5"/>
  <c r="AY136" i="5" s="1"/>
  <c r="AQ137" i="5"/>
  <c r="AQ138" i="5"/>
  <c r="AQ139" i="5"/>
  <c r="AY139" i="5" s="1"/>
  <c r="AQ140" i="5"/>
  <c r="AY140" i="5" s="1"/>
  <c r="AQ141" i="5"/>
  <c r="AQ142" i="5"/>
  <c r="AQ143" i="5"/>
  <c r="AQ144" i="5"/>
  <c r="AY144" i="5" s="1"/>
  <c r="AQ145" i="5"/>
  <c r="AQ146" i="5"/>
  <c r="AQ147" i="5"/>
  <c r="AY147" i="5" s="1"/>
  <c r="AQ148" i="5"/>
  <c r="AY148" i="5" s="1"/>
  <c r="AQ149" i="5"/>
  <c r="AQ150" i="5"/>
  <c r="AQ151" i="5"/>
  <c r="AQ152" i="5"/>
  <c r="AY152" i="5" s="1"/>
  <c r="AQ153" i="5"/>
  <c r="AQ154" i="5"/>
  <c r="AQ155" i="5"/>
  <c r="AY155" i="5" s="1"/>
  <c r="AQ156" i="5"/>
  <c r="AY156" i="5" s="1"/>
  <c r="AQ157" i="5"/>
  <c r="AQ158" i="5"/>
  <c r="AQ159" i="5"/>
  <c r="AQ160" i="5"/>
  <c r="AY160" i="5" s="1"/>
  <c r="AQ161" i="5"/>
  <c r="AQ162" i="5"/>
  <c r="AQ163" i="5"/>
  <c r="AY163" i="5" s="1"/>
  <c r="AQ164" i="5"/>
  <c r="AY164" i="5" s="1"/>
  <c r="AQ165" i="5"/>
  <c r="AQ166" i="5"/>
  <c r="AQ167" i="5"/>
  <c r="AQ168" i="5"/>
  <c r="AY168" i="5" s="1"/>
  <c r="AQ169" i="5"/>
  <c r="AQ170" i="5"/>
  <c r="AQ171" i="5"/>
  <c r="AY171" i="5" s="1"/>
  <c r="AQ172" i="5"/>
  <c r="AY172" i="5" s="1"/>
  <c r="AQ173" i="5"/>
  <c r="AQ174" i="5"/>
  <c r="AQ175" i="5"/>
  <c r="AQ176" i="5"/>
  <c r="AY176" i="5" s="1"/>
  <c r="AQ177" i="5"/>
  <c r="AQ178" i="5"/>
  <c r="AQ179" i="5"/>
  <c r="AY179" i="5" s="1"/>
  <c r="AQ180" i="5"/>
  <c r="AY180" i="5" s="1"/>
  <c r="AQ181" i="5"/>
  <c r="AQ182" i="5"/>
  <c r="AQ183" i="5"/>
  <c r="AQ184" i="5"/>
  <c r="AY184" i="5" s="1"/>
  <c r="AQ185" i="5"/>
  <c r="AQ186" i="5"/>
  <c r="AQ187" i="5"/>
  <c r="AY187" i="5" s="1"/>
  <c r="AQ188" i="5"/>
  <c r="AY188" i="5" s="1"/>
  <c r="AQ189" i="5"/>
  <c r="AQ190" i="5"/>
  <c r="AQ191" i="5"/>
  <c r="AQ192" i="5"/>
  <c r="AY192" i="5" s="1"/>
  <c r="AQ193" i="5"/>
  <c r="AQ194" i="5"/>
  <c r="AQ195" i="5"/>
  <c r="AY195" i="5" s="1"/>
  <c r="AQ196" i="5"/>
  <c r="AY196" i="5" s="1"/>
  <c r="AQ197" i="5"/>
  <c r="AQ198" i="5"/>
  <c r="AQ199" i="5"/>
  <c r="AQ200" i="5"/>
  <c r="AY200" i="5" s="1"/>
  <c r="AQ201" i="5"/>
  <c r="AY112" i="5"/>
  <c r="AY113" i="5"/>
  <c r="AY114" i="5"/>
  <c r="AY117" i="5"/>
  <c r="AY118" i="5"/>
  <c r="AY119" i="5"/>
  <c r="AY121" i="5"/>
  <c r="AY122" i="5"/>
  <c r="AY125" i="5"/>
  <c r="AY126" i="5"/>
  <c r="AY127" i="5"/>
  <c r="AY129" i="5"/>
  <c r="AY130" i="5"/>
  <c r="AY133" i="5"/>
  <c r="AY134" i="5"/>
  <c r="AY135" i="5"/>
  <c r="AY137" i="5"/>
  <c r="AY138" i="5"/>
  <c r="AY141" i="5"/>
  <c r="AY142" i="5"/>
  <c r="AY143" i="5"/>
  <c r="AY145" i="5"/>
  <c r="AY146" i="5"/>
  <c r="AY149" i="5"/>
  <c r="AY150" i="5"/>
  <c r="AY151" i="5"/>
  <c r="AY153" i="5"/>
  <c r="AY154" i="5"/>
  <c r="AY157" i="5"/>
  <c r="AY158" i="5"/>
  <c r="AY159" i="5"/>
  <c r="AY161" i="5"/>
  <c r="AY162" i="5"/>
  <c r="AY165" i="5"/>
  <c r="AY166" i="5"/>
  <c r="AY167" i="5"/>
  <c r="AY169" i="5"/>
  <c r="AY170" i="5"/>
  <c r="AY173" i="5"/>
  <c r="AY174" i="5"/>
  <c r="AY175" i="5"/>
  <c r="AY177" i="5"/>
  <c r="AY178" i="5"/>
  <c r="AY181" i="5"/>
  <c r="AY182" i="5"/>
  <c r="AY183" i="5"/>
  <c r="AY185" i="5"/>
  <c r="AY186" i="5"/>
  <c r="AY189" i="5"/>
  <c r="AY190" i="5"/>
  <c r="AY191" i="5"/>
  <c r="AY193" i="5"/>
  <c r="AY194" i="5"/>
  <c r="AY197" i="5"/>
  <c r="AY198" i="5"/>
  <c r="AY199" i="5"/>
  <c r="AY201" i="5"/>
  <c r="AX3" i="5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87" i="5"/>
  <c r="AX88" i="5"/>
  <c r="AX89" i="5"/>
  <c r="AX90" i="5"/>
  <c r="AX91" i="5"/>
  <c r="AX92" i="5"/>
  <c r="AX93" i="5"/>
  <c r="AX94" i="5"/>
  <c r="AX95" i="5"/>
  <c r="AX96" i="5"/>
  <c r="AX97" i="5"/>
  <c r="AX98" i="5"/>
  <c r="AX99" i="5"/>
  <c r="AX100" i="5"/>
  <c r="AX101" i="5"/>
  <c r="AX102" i="5"/>
  <c r="AX103" i="5"/>
  <c r="AX104" i="5"/>
  <c r="AX105" i="5"/>
  <c r="AX106" i="5"/>
  <c r="AX107" i="5"/>
  <c r="AX108" i="5"/>
  <c r="AX109" i="5"/>
  <c r="AX110" i="5"/>
  <c r="AX111" i="5"/>
  <c r="AX112" i="5"/>
  <c r="AX113" i="5"/>
  <c r="AX114" i="5"/>
  <c r="AX115" i="5"/>
  <c r="AX116" i="5"/>
  <c r="AX117" i="5"/>
  <c r="AX118" i="5"/>
  <c r="AX119" i="5"/>
  <c r="AX120" i="5"/>
  <c r="AX121" i="5"/>
  <c r="AX122" i="5"/>
  <c r="AX123" i="5"/>
  <c r="AX124" i="5"/>
  <c r="AX125" i="5"/>
  <c r="AX126" i="5"/>
  <c r="AX127" i="5"/>
  <c r="AX128" i="5"/>
  <c r="AX129" i="5"/>
  <c r="AX130" i="5"/>
  <c r="AX131" i="5"/>
  <c r="AX132" i="5"/>
  <c r="AX133" i="5"/>
  <c r="AX134" i="5"/>
  <c r="AX135" i="5"/>
  <c r="AX136" i="5"/>
  <c r="AX137" i="5"/>
  <c r="AX138" i="5"/>
  <c r="AX139" i="5"/>
  <c r="AX140" i="5"/>
  <c r="AX141" i="5"/>
  <c r="AX142" i="5"/>
  <c r="AX143" i="5"/>
  <c r="AX144" i="5"/>
  <c r="AX145" i="5"/>
  <c r="AX146" i="5"/>
  <c r="AX147" i="5"/>
  <c r="AX148" i="5"/>
  <c r="AX149" i="5"/>
  <c r="AX150" i="5"/>
  <c r="AX151" i="5"/>
  <c r="AX152" i="5"/>
  <c r="AX153" i="5"/>
  <c r="AX154" i="5"/>
  <c r="AX155" i="5"/>
  <c r="AX156" i="5"/>
  <c r="AX157" i="5"/>
  <c r="AX158" i="5"/>
  <c r="AX159" i="5"/>
  <c r="AX160" i="5"/>
  <c r="AX161" i="5"/>
  <c r="AX162" i="5"/>
  <c r="AX163" i="5"/>
  <c r="AX164" i="5"/>
  <c r="AX165" i="5"/>
  <c r="AX166" i="5"/>
  <c r="AX167" i="5"/>
  <c r="AX168" i="5"/>
  <c r="AX169" i="5"/>
  <c r="AX170" i="5"/>
  <c r="AX171" i="5"/>
  <c r="AX172" i="5"/>
  <c r="AX173" i="5"/>
  <c r="AX174" i="5"/>
  <c r="AX175" i="5"/>
  <c r="AX176" i="5"/>
  <c r="AX177" i="5"/>
  <c r="AX178" i="5"/>
  <c r="AX179" i="5"/>
  <c r="AX180" i="5"/>
  <c r="AX181" i="5"/>
  <c r="AX182" i="5"/>
  <c r="AX183" i="5"/>
  <c r="AX184" i="5"/>
  <c r="AX185" i="5"/>
  <c r="AX186" i="5"/>
  <c r="AX187" i="5"/>
  <c r="AX188" i="5"/>
  <c r="AX189" i="5"/>
  <c r="AX190" i="5"/>
  <c r="AX191" i="5"/>
  <c r="AX192" i="5"/>
  <c r="AX193" i="5"/>
  <c r="AX194" i="5"/>
  <c r="AX195" i="5"/>
  <c r="AX196" i="5"/>
  <c r="AX197" i="5"/>
  <c r="AX198" i="5"/>
  <c r="AX199" i="5"/>
  <c r="AX200" i="5"/>
  <c r="AX201" i="5"/>
  <c r="AX2" i="5"/>
  <c r="AW113" i="5"/>
  <c r="AW114" i="5"/>
  <c r="AW115" i="5"/>
  <c r="AW116" i="5"/>
  <c r="AW117" i="5"/>
  <c r="AW118" i="5"/>
  <c r="AW119" i="5"/>
  <c r="AW120" i="5"/>
  <c r="AW121" i="5"/>
  <c r="AW122" i="5"/>
  <c r="AW123" i="5"/>
  <c r="AW124" i="5"/>
  <c r="AW125" i="5"/>
  <c r="AW126" i="5"/>
  <c r="AW127" i="5"/>
  <c r="AW128" i="5"/>
  <c r="AW129" i="5"/>
  <c r="AW130" i="5"/>
  <c r="AW131" i="5"/>
  <c r="AW132" i="5"/>
  <c r="AW133" i="5"/>
  <c r="AW134" i="5"/>
  <c r="AW135" i="5"/>
  <c r="AW136" i="5"/>
  <c r="AW137" i="5"/>
  <c r="AW138" i="5"/>
  <c r="AW139" i="5"/>
  <c r="AW140" i="5"/>
  <c r="AW141" i="5"/>
  <c r="AW142" i="5"/>
  <c r="AW143" i="5"/>
  <c r="AW144" i="5"/>
  <c r="AW145" i="5"/>
  <c r="AW146" i="5"/>
  <c r="AW147" i="5"/>
  <c r="AW148" i="5"/>
  <c r="AW149" i="5"/>
  <c r="AW150" i="5"/>
  <c r="AW151" i="5"/>
  <c r="AW152" i="5"/>
  <c r="AW153" i="5"/>
  <c r="AW154" i="5"/>
  <c r="AW155" i="5"/>
  <c r="AW156" i="5"/>
  <c r="AW157" i="5"/>
  <c r="AW158" i="5"/>
  <c r="AW159" i="5"/>
  <c r="AW160" i="5"/>
  <c r="AW161" i="5"/>
  <c r="AW162" i="5"/>
  <c r="AW163" i="5"/>
  <c r="AW164" i="5"/>
  <c r="AW165" i="5"/>
  <c r="AW166" i="5"/>
  <c r="AW167" i="5"/>
  <c r="AW168" i="5"/>
  <c r="AW169" i="5"/>
  <c r="AW170" i="5"/>
  <c r="AW171" i="5"/>
  <c r="AW172" i="5"/>
  <c r="AW173" i="5"/>
  <c r="AW174" i="5"/>
  <c r="AW175" i="5"/>
  <c r="AW176" i="5"/>
  <c r="AW177" i="5"/>
  <c r="AW178" i="5"/>
  <c r="AW179" i="5"/>
  <c r="AW180" i="5"/>
  <c r="AW181" i="5"/>
  <c r="AW182" i="5"/>
  <c r="AW183" i="5"/>
  <c r="AW184" i="5"/>
  <c r="AW185" i="5"/>
  <c r="AW186" i="5"/>
  <c r="AW187" i="5"/>
  <c r="AW188" i="5"/>
  <c r="AW189" i="5"/>
  <c r="AW190" i="5"/>
  <c r="AW191" i="5"/>
  <c r="AW192" i="5"/>
  <c r="AW193" i="5"/>
  <c r="AW194" i="5"/>
  <c r="AW195" i="5"/>
  <c r="AW196" i="5"/>
  <c r="AW197" i="5"/>
  <c r="AW198" i="5"/>
  <c r="AW199" i="5"/>
  <c r="AW200" i="5"/>
  <c r="AW201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V147" i="5"/>
  <c r="AV148" i="5"/>
  <c r="AV149" i="5"/>
  <c r="AV150" i="5"/>
  <c r="AV151" i="5"/>
  <c r="AV152" i="5"/>
  <c r="AV153" i="5"/>
  <c r="AV154" i="5"/>
  <c r="AV155" i="5"/>
  <c r="AV156" i="5"/>
  <c r="AV157" i="5"/>
  <c r="AV158" i="5"/>
  <c r="AV159" i="5"/>
  <c r="AV160" i="5"/>
  <c r="AV161" i="5"/>
  <c r="AV162" i="5"/>
  <c r="AV163" i="5"/>
  <c r="AV164" i="5"/>
  <c r="AV165" i="5"/>
  <c r="AV166" i="5"/>
  <c r="AV167" i="5"/>
  <c r="AV168" i="5"/>
  <c r="AV169" i="5"/>
  <c r="AV170" i="5"/>
  <c r="AV171" i="5"/>
  <c r="AV172" i="5"/>
  <c r="AV173" i="5"/>
  <c r="AV174" i="5"/>
  <c r="AV175" i="5"/>
  <c r="AV176" i="5"/>
  <c r="AV177" i="5"/>
  <c r="AV178" i="5"/>
  <c r="AV179" i="5"/>
  <c r="AV180" i="5"/>
  <c r="AV181" i="5"/>
  <c r="AV182" i="5"/>
  <c r="AV183" i="5"/>
  <c r="AV184" i="5"/>
  <c r="AV185" i="5"/>
  <c r="AV186" i="5"/>
  <c r="AV187" i="5"/>
  <c r="AV188" i="5"/>
  <c r="AV189" i="5"/>
  <c r="AV190" i="5"/>
  <c r="AV191" i="5"/>
  <c r="AV192" i="5"/>
  <c r="AV193" i="5"/>
  <c r="AV194" i="5"/>
  <c r="AV195" i="5"/>
  <c r="AV196" i="5"/>
  <c r="AV197" i="5"/>
  <c r="AV198" i="5"/>
  <c r="AV199" i="5"/>
  <c r="AV200" i="5"/>
  <c r="AV201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Y113" i="5"/>
  <c r="AD113" i="5" s="1"/>
  <c r="AE113" i="5" s="1"/>
  <c r="AF113" i="5" s="1"/>
  <c r="Y114" i="5"/>
  <c r="Y115" i="5"/>
  <c r="Y116" i="5"/>
  <c r="AD116" i="5" s="1"/>
  <c r="AE116" i="5" s="1"/>
  <c r="AF116" i="5" s="1"/>
  <c r="Y117" i="5"/>
  <c r="Y118" i="5"/>
  <c r="Y119" i="5"/>
  <c r="Y120" i="5"/>
  <c r="AD120" i="5" s="1"/>
  <c r="AE120" i="5" s="1"/>
  <c r="AF120" i="5" s="1"/>
  <c r="Y121" i="5"/>
  <c r="AD121" i="5" s="1"/>
  <c r="AE121" i="5" s="1"/>
  <c r="AF121" i="5" s="1"/>
  <c r="Y122" i="5"/>
  <c r="Y123" i="5"/>
  <c r="Y124" i="5"/>
  <c r="AD124" i="5" s="1"/>
  <c r="AE124" i="5" s="1"/>
  <c r="AF124" i="5" s="1"/>
  <c r="Y125" i="5"/>
  <c r="Y126" i="5"/>
  <c r="Y127" i="5"/>
  <c r="Y128" i="5"/>
  <c r="AD128" i="5" s="1"/>
  <c r="AE128" i="5" s="1"/>
  <c r="AF128" i="5" s="1"/>
  <c r="Y129" i="5"/>
  <c r="AD129" i="5" s="1"/>
  <c r="AE129" i="5" s="1"/>
  <c r="AF129" i="5" s="1"/>
  <c r="Y130" i="5"/>
  <c r="Y131" i="5"/>
  <c r="Y132" i="5"/>
  <c r="AD132" i="5" s="1"/>
  <c r="AE132" i="5" s="1"/>
  <c r="AF132" i="5" s="1"/>
  <c r="Y133" i="5"/>
  <c r="Y134" i="5"/>
  <c r="Y135" i="5"/>
  <c r="Y136" i="5"/>
  <c r="Y137" i="5"/>
  <c r="Y138" i="5"/>
  <c r="Y139" i="5"/>
  <c r="Y140" i="5"/>
  <c r="AD140" i="5" s="1"/>
  <c r="AE140" i="5" s="1"/>
  <c r="AF140" i="5" s="1"/>
  <c r="Y141" i="5"/>
  <c r="Y142" i="5"/>
  <c r="Y143" i="5"/>
  <c r="Y144" i="5"/>
  <c r="AD144" i="5" s="1"/>
  <c r="AE144" i="5" s="1"/>
  <c r="AF144" i="5" s="1"/>
  <c r="Y145" i="5"/>
  <c r="AD145" i="5" s="1"/>
  <c r="AE145" i="5" s="1"/>
  <c r="AF145" i="5" s="1"/>
  <c r="Y146" i="5"/>
  <c r="Y147" i="5"/>
  <c r="Y148" i="5"/>
  <c r="AD148" i="5" s="1"/>
  <c r="AE148" i="5" s="1"/>
  <c r="AF148" i="5" s="1"/>
  <c r="Y149" i="5"/>
  <c r="Y150" i="5"/>
  <c r="Y151" i="5"/>
  <c r="Y152" i="5"/>
  <c r="AD152" i="5" s="1"/>
  <c r="AE152" i="5" s="1"/>
  <c r="AF152" i="5" s="1"/>
  <c r="Y153" i="5"/>
  <c r="Y154" i="5"/>
  <c r="Y155" i="5"/>
  <c r="Y156" i="5"/>
  <c r="Y157" i="5"/>
  <c r="Y158" i="5"/>
  <c r="Y159" i="5"/>
  <c r="Y160" i="5"/>
  <c r="AD160" i="5" s="1"/>
  <c r="AE160" i="5" s="1"/>
  <c r="AF160" i="5" s="1"/>
  <c r="Y161" i="5"/>
  <c r="AD161" i="5" s="1"/>
  <c r="AE161" i="5" s="1"/>
  <c r="AF161" i="5" s="1"/>
  <c r="Y162" i="5"/>
  <c r="Y163" i="5"/>
  <c r="Y164" i="5"/>
  <c r="AD164" i="5" s="1"/>
  <c r="AE164" i="5" s="1"/>
  <c r="AF164" i="5" s="1"/>
  <c r="Y165" i="5"/>
  <c r="Y166" i="5"/>
  <c r="Y167" i="5"/>
  <c r="Y168" i="5"/>
  <c r="Y169" i="5"/>
  <c r="Y170" i="5"/>
  <c r="Y171" i="5"/>
  <c r="Y172" i="5"/>
  <c r="Y173" i="5"/>
  <c r="Y174" i="5"/>
  <c r="Y175" i="5"/>
  <c r="Y176" i="5"/>
  <c r="AD176" i="5" s="1"/>
  <c r="AE176" i="5" s="1"/>
  <c r="AF176" i="5" s="1"/>
  <c r="Y177" i="5"/>
  <c r="AD177" i="5" s="1"/>
  <c r="AE177" i="5" s="1"/>
  <c r="AF177" i="5" s="1"/>
  <c r="Y178" i="5"/>
  <c r="Y179" i="5"/>
  <c r="Y180" i="5"/>
  <c r="Y181" i="5"/>
  <c r="Y182" i="5"/>
  <c r="Y183" i="5"/>
  <c r="Y184" i="5"/>
  <c r="AD184" i="5" s="1"/>
  <c r="AE184" i="5" s="1"/>
  <c r="AF184" i="5" s="1"/>
  <c r="Y185" i="5"/>
  <c r="Y186" i="5"/>
  <c r="Y187" i="5"/>
  <c r="Y188" i="5"/>
  <c r="Y189" i="5"/>
  <c r="Y190" i="5"/>
  <c r="Y191" i="5"/>
  <c r="Y192" i="5"/>
  <c r="AD192" i="5" s="1"/>
  <c r="AE192" i="5" s="1"/>
  <c r="AF192" i="5" s="1"/>
  <c r="Y193" i="5"/>
  <c r="AD193" i="5" s="1"/>
  <c r="AE193" i="5" s="1"/>
  <c r="AF193" i="5" s="1"/>
  <c r="Y194" i="5"/>
  <c r="Y195" i="5"/>
  <c r="Y196" i="5"/>
  <c r="Y197" i="5"/>
  <c r="Y198" i="5"/>
  <c r="Y199" i="5"/>
  <c r="Y200" i="5"/>
  <c r="Y201" i="5"/>
  <c r="AG113" i="5"/>
  <c r="AD114" i="5"/>
  <c r="AE114" i="5" s="1"/>
  <c r="AF114" i="5" s="1"/>
  <c r="AG114" i="5"/>
  <c r="AD115" i="5"/>
  <c r="AE115" i="5"/>
  <c r="AF115" i="5" s="1"/>
  <c r="AG115" i="5"/>
  <c r="AG116" i="5"/>
  <c r="AD117" i="5"/>
  <c r="AE117" i="5"/>
  <c r="AF117" i="5" s="1"/>
  <c r="AG117" i="5"/>
  <c r="AD118" i="5"/>
  <c r="AE118" i="5" s="1"/>
  <c r="AF118" i="5" s="1"/>
  <c r="AG118" i="5"/>
  <c r="AD119" i="5"/>
  <c r="AE119" i="5"/>
  <c r="AF119" i="5" s="1"/>
  <c r="AG119" i="5"/>
  <c r="AG120" i="5"/>
  <c r="AG121" i="5"/>
  <c r="AD122" i="5"/>
  <c r="AE122" i="5" s="1"/>
  <c r="AF122" i="5" s="1"/>
  <c r="AG122" i="5"/>
  <c r="AD123" i="5"/>
  <c r="AE123" i="5"/>
  <c r="AF123" i="5" s="1"/>
  <c r="AG123" i="5"/>
  <c r="AG124" i="5"/>
  <c r="AD125" i="5"/>
  <c r="AE125" i="5"/>
  <c r="AF125" i="5" s="1"/>
  <c r="AG125" i="5"/>
  <c r="AD126" i="5"/>
  <c r="AE126" i="5" s="1"/>
  <c r="AF126" i="5" s="1"/>
  <c r="AG126" i="5"/>
  <c r="AD127" i="5"/>
  <c r="AE127" i="5"/>
  <c r="AF127" i="5" s="1"/>
  <c r="AG127" i="5"/>
  <c r="AG128" i="5"/>
  <c r="AG129" i="5"/>
  <c r="AD130" i="5"/>
  <c r="AE130" i="5" s="1"/>
  <c r="AF130" i="5" s="1"/>
  <c r="AG130" i="5"/>
  <c r="AD131" i="5"/>
  <c r="AE131" i="5" s="1"/>
  <c r="AF131" i="5" s="1"/>
  <c r="AG131" i="5"/>
  <c r="AG132" i="5"/>
  <c r="AD133" i="5"/>
  <c r="AE133" i="5"/>
  <c r="AF133" i="5" s="1"/>
  <c r="AG133" i="5"/>
  <c r="AD134" i="5"/>
  <c r="AE134" i="5"/>
  <c r="AF134" i="5" s="1"/>
  <c r="AG134" i="5"/>
  <c r="AD135" i="5"/>
  <c r="AE135" i="5" s="1"/>
  <c r="AF135" i="5" s="1"/>
  <c r="AG135" i="5"/>
  <c r="AD136" i="5"/>
  <c r="AE136" i="5" s="1"/>
  <c r="AF136" i="5" s="1"/>
  <c r="AG136" i="5"/>
  <c r="AD137" i="5"/>
  <c r="AE137" i="5" s="1"/>
  <c r="AF137" i="5" s="1"/>
  <c r="AG137" i="5"/>
  <c r="AD138" i="5"/>
  <c r="AE138" i="5"/>
  <c r="AF138" i="5" s="1"/>
  <c r="AG138" i="5"/>
  <c r="AD139" i="5"/>
  <c r="AE139" i="5"/>
  <c r="AF139" i="5" s="1"/>
  <c r="AG139" i="5"/>
  <c r="AG140" i="5"/>
  <c r="AD141" i="5"/>
  <c r="AE141" i="5" s="1"/>
  <c r="AF141" i="5" s="1"/>
  <c r="AG141" i="5"/>
  <c r="AD142" i="5"/>
  <c r="AE142" i="5" s="1"/>
  <c r="AF142" i="5" s="1"/>
  <c r="AG142" i="5"/>
  <c r="AD143" i="5"/>
  <c r="AE143" i="5"/>
  <c r="AF143" i="5" s="1"/>
  <c r="AG143" i="5"/>
  <c r="AG144" i="5"/>
  <c r="AG145" i="5"/>
  <c r="AD146" i="5"/>
  <c r="AE146" i="5" s="1"/>
  <c r="AF146" i="5" s="1"/>
  <c r="AG146" i="5"/>
  <c r="AD147" i="5"/>
  <c r="AE147" i="5"/>
  <c r="AF147" i="5" s="1"/>
  <c r="AG147" i="5"/>
  <c r="AG148" i="5"/>
  <c r="AD149" i="5"/>
  <c r="AE149" i="5"/>
  <c r="AF149" i="5" s="1"/>
  <c r="AG149" i="5"/>
  <c r="AD150" i="5"/>
  <c r="AE150" i="5" s="1"/>
  <c r="AF150" i="5" s="1"/>
  <c r="AG150" i="5"/>
  <c r="AD151" i="5"/>
  <c r="AE151" i="5" s="1"/>
  <c r="AF151" i="5" s="1"/>
  <c r="AG151" i="5"/>
  <c r="AG152" i="5"/>
  <c r="AD153" i="5"/>
  <c r="AE153" i="5" s="1"/>
  <c r="AF153" i="5" s="1"/>
  <c r="AG153" i="5"/>
  <c r="AD154" i="5"/>
  <c r="AE154" i="5" s="1"/>
  <c r="AF154" i="5" s="1"/>
  <c r="AG154" i="5"/>
  <c r="AD155" i="5"/>
  <c r="AE155" i="5" s="1"/>
  <c r="AF155" i="5" s="1"/>
  <c r="AG155" i="5"/>
  <c r="AD156" i="5"/>
  <c r="AE156" i="5" s="1"/>
  <c r="AF156" i="5" s="1"/>
  <c r="AG156" i="5"/>
  <c r="AD157" i="5"/>
  <c r="AE157" i="5" s="1"/>
  <c r="AF157" i="5" s="1"/>
  <c r="AG157" i="5"/>
  <c r="AD158" i="5"/>
  <c r="AE158" i="5" s="1"/>
  <c r="AF158" i="5" s="1"/>
  <c r="AG158" i="5"/>
  <c r="AD159" i="5"/>
  <c r="AE159" i="5"/>
  <c r="AF159" i="5" s="1"/>
  <c r="AG159" i="5"/>
  <c r="AG160" i="5"/>
  <c r="AG161" i="5"/>
  <c r="AD162" i="5"/>
  <c r="AE162" i="5" s="1"/>
  <c r="AF162" i="5" s="1"/>
  <c r="AG162" i="5"/>
  <c r="AD163" i="5"/>
  <c r="AE163" i="5"/>
  <c r="AF163" i="5" s="1"/>
  <c r="AG163" i="5"/>
  <c r="AG164" i="5"/>
  <c r="AD165" i="5"/>
  <c r="AE165" i="5"/>
  <c r="AF165" i="5" s="1"/>
  <c r="AG165" i="5"/>
  <c r="AD166" i="5"/>
  <c r="AE166" i="5" s="1"/>
  <c r="AF166" i="5" s="1"/>
  <c r="AG166" i="5"/>
  <c r="AD167" i="5"/>
  <c r="AE167" i="5" s="1"/>
  <c r="AF167" i="5" s="1"/>
  <c r="AG167" i="5"/>
  <c r="AD168" i="5"/>
  <c r="AE168" i="5" s="1"/>
  <c r="AF168" i="5" s="1"/>
  <c r="AG168" i="5"/>
  <c r="AD169" i="5"/>
  <c r="AE169" i="5" s="1"/>
  <c r="AF169" i="5" s="1"/>
  <c r="AG169" i="5"/>
  <c r="AD170" i="5"/>
  <c r="AE170" i="5" s="1"/>
  <c r="AF170" i="5" s="1"/>
  <c r="AG170" i="5"/>
  <c r="AD171" i="5"/>
  <c r="AE171" i="5" s="1"/>
  <c r="AF171" i="5" s="1"/>
  <c r="AG171" i="5"/>
  <c r="AD172" i="5"/>
  <c r="AE172" i="5" s="1"/>
  <c r="AF172" i="5" s="1"/>
  <c r="AG172" i="5"/>
  <c r="AD173" i="5"/>
  <c r="AE173" i="5" s="1"/>
  <c r="AF173" i="5" s="1"/>
  <c r="AG173" i="5"/>
  <c r="AD174" i="5"/>
  <c r="AE174" i="5" s="1"/>
  <c r="AF174" i="5" s="1"/>
  <c r="AG174" i="5"/>
  <c r="AD175" i="5"/>
  <c r="AE175" i="5"/>
  <c r="AF175" i="5"/>
  <c r="AG175" i="5"/>
  <c r="AG176" i="5"/>
  <c r="AG177" i="5"/>
  <c r="AD178" i="5"/>
  <c r="AE178" i="5" s="1"/>
  <c r="AF178" i="5" s="1"/>
  <c r="AG178" i="5"/>
  <c r="AD179" i="5"/>
  <c r="AE179" i="5"/>
  <c r="AF179" i="5" s="1"/>
  <c r="AG179" i="5"/>
  <c r="AD180" i="5"/>
  <c r="AE180" i="5"/>
  <c r="AF180" i="5" s="1"/>
  <c r="AG180" i="5"/>
  <c r="AD181" i="5"/>
  <c r="AE181" i="5"/>
  <c r="AF181" i="5" s="1"/>
  <c r="AG181" i="5"/>
  <c r="AD182" i="5"/>
  <c r="AE182" i="5" s="1"/>
  <c r="AF182" i="5" s="1"/>
  <c r="AG182" i="5"/>
  <c r="AD183" i="5"/>
  <c r="AE183" i="5" s="1"/>
  <c r="AF183" i="5" s="1"/>
  <c r="AG183" i="5"/>
  <c r="AG184" i="5"/>
  <c r="AD185" i="5"/>
  <c r="AE185" i="5" s="1"/>
  <c r="AF185" i="5" s="1"/>
  <c r="AG185" i="5"/>
  <c r="AD186" i="5"/>
  <c r="AE186" i="5" s="1"/>
  <c r="AF186" i="5" s="1"/>
  <c r="AG186" i="5"/>
  <c r="AD187" i="5"/>
  <c r="AE187" i="5" s="1"/>
  <c r="AF187" i="5" s="1"/>
  <c r="AG187" i="5"/>
  <c r="AD188" i="5"/>
  <c r="AE188" i="5" s="1"/>
  <c r="AF188" i="5" s="1"/>
  <c r="AG188" i="5"/>
  <c r="AD189" i="5"/>
  <c r="AE189" i="5" s="1"/>
  <c r="AF189" i="5" s="1"/>
  <c r="AG189" i="5"/>
  <c r="AD190" i="5"/>
  <c r="AE190" i="5" s="1"/>
  <c r="AF190" i="5" s="1"/>
  <c r="AG190" i="5"/>
  <c r="AD191" i="5"/>
  <c r="AE191" i="5"/>
  <c r="AF191" i="5" s="1"/>
  <c r="AG191" i="5"/>
  <c r="AG192" i="5"/>
  <c r="AG193" i="5"/>
  <c r="AD194" i="5"/>
  <c r="AE194" i="5" s="1"/>
  <c r="AF194" i="5" s="1"/>
  <c r="AG194" i="5"/>
  <c r="AD195" i="5"/>
  <c r="AE195" i="5"/>
  <c r="AF195" i="5" s="1"/>
  <c r="AG195" i="5"/>
  <c r="AD196" i="5"/>
  <c r="AE196" i="5"/>
  <c r="AF196" i="5" s="1"/>
  <c r="AG196" i="5"/>
  <c r="AD197" i="5"/>
  <c r="AE197" i="5"/>
  <c r="AF197" i="5" s="1"/>
  <c r="AG197" i="5"/>
  <c r="AD198" i="5"/>
  <c r="AE198" i="5" s="1"/>
  <c r="AF198" i="5" s="1"/>
  <c r="AG198" i="5"/>
  <c r="AD199" i="5"/>
  <c r="AE199" i="5" s="1"/>
  <c r="AF199" i="5" s="1"/>
  <c r="AG199" i="5"/>
  <c r="AD200" i="5"/>
  <c r="AE200" i="5" s="1"/>
  <c r="AF200" i="5" s="1"/>
  <c r="AG200" i="5"/>
  <c r="AD201" i="5"/>
  <c r="AE201" i="5" s="1"/>
  <c r="AF201" i="5" s="1"/>
  <c r="AG201" i="5"/>
  <c r="R113" i="5"/>
  <c r="S113" i="5"/>
  <c r="T113" i="5"/>
  <c r="U113" i="5"/>
  <c r="R114" i="5"/>
  <c r="S114" i="5"/>
  <c r="T114" i="5"/>
  <c r="U114" i="5"/>
  <c r="R115" i="5"/>
  <c r="S115" i="5"/>
  <c r="T115" i="5"/>
  <c r="U115" i="5"/>
  <c r="R116" i="5"/>
  <c r="S116" i="5"/>
  <c r="T116" i="5"/>
  <c r="U116" i="5"/>
  <c r="R117" i="5"/>
  <c r="S117" i="5"/>
  <c r="T117" i="5"/>
  <c r="U117" i="5"/>
  <c r="R118" i="5"/>
  <c r="S118" i="5"/>
  <c r="T118" i="5"/>
  <c r="U118" i="5"/>
  <c r="R119" i="5"/>
  <c r="S119" i="5"/>
  <c r="T119" i="5"/>
  <c r="U119" i="5"/>
  <c r="R120" i="5"/>
  <c r="S120" i="5"/>
  <c r="T120" i="5"/>
  <c r="U120" i="5"/>
  <c r="R121" i="5"/>
  <c r="S121" i="5"/>
  <c r="T121" i="5"/>
  <c r="U121" i="5"/>
  <c r="R122" i="5"/>
  <c r="S122" i="5"/>
  <c r="T122" i="5"/>
  <c r="U122" i="5"/>
  <c r="R123" i="5"/>
  <c r="S123" i="5"/>
  <c r="T123" i="5"/>
  <c r="U123" i="5"/>
  <c r="R124" i="5"/>
  <c r="S124" i="5"/>
  <c r="T124" i="5"/>
  <c r="U124" i="5"/>
  <c r="R125" i="5"/>
  <c r="S125" i="5"/>
  <c r="T125" i="5"/>
  <c r="U125" i="5"/>
  <c r="R126" i="5"/>
  <c r="S126" i="5"/>
  <c r="T126" i="5"/>
  <c r="U126" i="5"/>
  <c r="R127" i="5"/>
  <c r="S127" i="5"/>
  <c r="T127" i="5"/>
  <c r="U127" i="5"/>
  <c r="R128" i="5"/>
  <c r="S128" i="5"/>
  <c r="T128" i="5"/>
  <c r="U128" i="5"/>
  <c r="R129" i="5"/>
  <c r="S129" i="5"/>
  <c r="T129" i="5"/>
  <c r="U129" i="5"/>
  <c r="R130" i="5"/>
  <c r="S130" i="5"/>
  <c r="T130" i="5"/>
  <c r="U130" i="5"/>
  <c r="R131" i="5"/>
  <c r="S131" i="5"/>
  <c r="T131" i="5"/>
  <c r="U131" i="5"/>
  <c r="R132" i="5"/>
  <c r="S132" i="5"/>
  <c r="T132" i="5"/>
  <c r="U132" i="5"/>
  <c r="R133" i="5"/>
  <c r="S133" i="5"/>
  <c r="T133" i="5"/>
  <c r="U133" i="5"/>
  <c r="R134" i="5"/>
  <c r="S134" i="5"/>
  <c r="T134" i="5"/>
  <c r="U134" i="5"/>
  <c r="R135" i="5"/>
  <c r="S135" i="5"/>
  <c r="T135" i="5"/>
  <c r="U135" i="5"/>
  <c r="R136" i="5"/>
  <c r="S136" i="5"/>
  <c r="T136" i="5"/>
  <c r="U136" i="5"/>
  <c r="R137" i="5"/>
  <c r="S137" i="5"/>
  <c r="T137" i="5"/>
  <c r="U137" i="5"/>
  <c r="R138" i="5"/>
  <c r="S138" i="5"/>
  <c r="T138" i="5"/>
  <c r="U138" i="5"/>
  <c r="R139" i="5"/>
  <c r="S139" i="5"/>
  <c r="T139" i="5"/>
  <c r="U139" i="5"/>
  <c r="R140" i="5"/>
  <c r="S140" i="5"/>
  <c r="T140" i="5"/>
  <c r="U140" i="5"/>
  <c r="R141" i="5"/>
  <c r="S141" i="5"/>
  <c r="T141" i="5"/>
  <c r="U141" i="5"/>
  <c r="R142" i="5"/>
  <c r="S142" i="5"/>
  <c r="T142" i="5"/>
  <c r="U142" i="5"/>
  <c r="R143" i="5"/>
  <c r="S143" i="5"/>
  <c r="T143" i="5"/>
  <c r="U143" i="5"/>
  <c r="R144" i="5"/>
  <c r="S144" i="5"/>
  <c r="T144" i="5"/>
  <c r="U144" i="5"/>
  <c r="R145" i="5"/>
  <c r="S145" i="5"/>
  <c r="T145" i="5"/>
  <c r="U145" i="5"/>
  <c r="R146" i="5"/>
  <c r="S146" i="5"/>
  <c r="T146" i="5"/>
  <c r="U146" i="5"/>
  <c r="R147" i="5"/>
  <c r="S147" i="5"/>
  <c r="T147" i="5"/>
  <c r="U147" i="5"/>
  <c r="R148" i="5"/>
  <c r="S148" i="5"/>
  <c r="T148" i="5"/>
  <c r="U148" i="5"/>
  <c r="R149" i="5"/>
  <c r="S149" i="5"/>
  <c r="T149" i="5"/>
  <c r="U149" i="5"/>
  <c r="R150" i="5"/>
  <c r="S150" i="5"/>
  <c r="T150" i="5"/>
  <c r="U150" i="5"/>
  <c r="R151" i="5"/>
  <c r="S151" i="5"/>
  <c r="T151" i="5"/>
  <c r="U151" i="5"/>
  <c r="R152" i="5"/>
  <c r="S152" i="5"/>
  <c r="T152" i="5"/>
  <c r="U152" i="5"/>
  <c r="R153" i="5"/>
  <c r="S153" i="5"/>
  <c r="T153" i="5"/>
  <c r="U153" i="5"/>
  <c r="R154" i="5"/>
  <c r="S154" i="5"/>
  <c r="T154" i="5"/>
  <c r="U154" i="5"/>
  <c r="R155" i="5"/>
  <c r="S155" i="5"/>
  <c r="T155" i="5"/>
  <c r="U155" i="5"/>
  <c r="R156" i="5"/>
  <c r="S156" i="5"/>
  <c r="T156" i="5"/>
  <c r="U156" i="5"/>
  <c r="R157" i="5"/>
  <c r="S157" i="5"/>
  <c r="T157" i="5"/>
  <c r="U157" i="5"/>
  <c r="R158" i="5"/>
  <c r="S158" i="5"/>
  <c r="T158" i="5"/>
  <c r="U158" i="5"/>
  <c r="R159" i="5"/>
  <c r="S159" i="5"/>
  <c r="T159" i="5"/>
  <c r="U159" i="5"/>
  <c r="R160" i="5"/>
  <c r="S160" i="5"/>
  <c r="T160" i="5"/>
  <c r="U160" i="5"/>
  <c r="R161" i="5"/>
  <c r="S161" i="5"/>
  <c r="T161" i="5"/>
  <c r="U161" i="5"/>
  <c r="R162" i="5"/>
  <c r="S162" i="5"/>
  <c r="T162" i="5"/>
  <c r="U162" i="5"/>
  <c r="R163" i="5"/>
  <c r="S163" i="5"/>
  <c r="T163" i="5"/>
  <c r="U163" i="5"/>
  <c r="R164" i="5"/>
  <c r="S164" i="5"/>
  <c r="T164" i="5"/>
  <c r="U164" i="5"/>
  <c r="R165" i="5"/>
  <c r="S165" i="5"/>
  <c r="T165" i="5"/>
  <c r="U165" i="5"/>
  <c r="R166" i="5"/>
  <c r="S166" i="5"/>
  <c r="T166" i="5"/>
  <c r="U166" i="5"/>
  <c r="R167" i="5"/>
  <c r="S167" i="5"/>
  <c r="T167" i="5"/>
  <c r="U167" i="5"/>
  <c r="R168" i="5"/>
  <c r="S168" i="5"/>
  <c r="T168" i="5"/>
  <c r="U168" i="5"/>
  <c r="R169" i="5"/>
  <c r="S169" i="5"/>
  <c r="T169" i="5"/>
  <c r="U169" i="5"/>
  <c r="R170" i="5"/>
  <c r="S170" i="5"/>
  <c r="T170" i="5"/>
  <c r="U170" i="5"/>
  <c r="R171" i="5"/>
  <c r="S171" i="5"/>
  <c r="T171" i="5"/>
  <c r="U171" i="5"/>
  <c r="R172" i="5"/>
  <c r="S172" i="5"/>
  <c r="T172" i="5"/>
  <c r="U172" i="5"/>
  <c r="R173" i="5"/>
  <c r="S173" i="5"/>
  <c r="T173" i="5"/>
  <c r="U173" i="5"/>
  <c r="R174" i="5"/>
  <c r="S174" i="5"/>
  <c r="T174" i="5"/>
  <c r="U174" i="5"/>
  <c r="R175" i="5"/>
  <c r="S175" i="5"/>
  <c r="T175" i="5"/>
  <c r="U175" i="5"/>
  <c r="R176" i="5"/>
  <c r="S176" i="5"/>
  <c r="T176" i="5"/>
  <c r="U176" i="5"/>
  <c r="R177" i="5"/>
  <c r="S177" i="5"/>
  <c r="T177" i="5"/>
  <c r="U177" i="5"/>
  <c r="R178" i="5"/>
  <c r="S178" i="5"/>
  <c r="T178" i="5"/>
  <c r="U178" i="5"/>
  <c r="R179" i="5"/>
  <c r="S179" i="5"/>
  <c r="T179" i="5"/>
  <c r="U179" i="5"/>
  <c r="R180" i="5"/>
  <c r="S180" i="5"/>
  <c r="T180" i="5"/>
  <c r="U180" i="5"/>
  <c r="R181" i="5"/>
  <c r="S181" i="5"/>
  <c r="T181" i="5"/>
  <c r="U181" i="5"/>
  <c r="R182" i="5"/>
  <c r="S182" i="5"/>
  <c r="T182" i="5"/>
  <c r="U182" i="5"/>
  <c r="R183" i="5"/>
  <c r="S183" i="5"/>
  <c r="T183" i="5"/>
  <c r="U183" i="5"/>
  <c r="R184" i="5"/>
  <c r="S184" i="5"/>
  <c r="T184" i="5"/>
  <c r="U184" i="5"/>
  <c r="R185" i="5"/>
  <c r="S185" i="5"/>
  <c r="T185" i="5"/>
  <c r="U185" i="5"/>
  <c r="R186" i="5"/>
  <c r="S186" i="5"/>
  <c r="T186" i="5"/>
  <c r="U186" i="5"/>
  <c r="R187" i="5"/>
  <c r="S187" i="5"/>
  <c r="T187" i="5"/>
  <c r="U187" i="5"/>
  <c r="R188" i="5"/>
  <c r="S188" i="5"/>
  <c r="T188" i="5"/>
  <c r="U188" i="5"/>
  <c r="R189" i="5"/>
  <c r="S189" i="5"/>
  <c r="T189" i="5"/>
  <c r="U189" i="5"/>
  <c r="R190" i="5"/>
  <c r="S190" i="5"/>
  <c r="T190" i="5"/>
  <c r="U190" i="5"/>
  <c r="R191" i="5"/>
  <c r="S191" i="5"/>
  <c r="T191" i="5"/>
  <c r="U191" i="5"/>
  <c r="R192" i="5"/>
  <c r="S192" i="5"/>
  <c r="T192" i="5"/>
  <c r="U192" i="5"/>
  <c r="R193" i="5"/>
  <c r="S193" i="5"/>
  <c r="T193" i="5"/>
  <c r="U193" i="5"/>
  <c r="R194" i="5"/>
  <c r="S194" i="5"/>
  <c r="T194" i="5"/>
  <c r="U194" i="5"/>
  <c r="R195" i="5"/>
  <c r="S195" i="5"/>
  <c r="T195" i="5"/>
  <c r="U195" i="5"/>
  <c r="R196" i="5"/>
  <c r="S196" i="5"/>
  <c r="T196" i="5"/>
  <c r="U196" i="5"/>
  <c r="R197" i="5"/>
  <c r="S197" i="5"/>
  <c r="T197" i="5"/>
  <c r="U197" i="5"/>
  <c r="R198" i="5"/>
  <c r="S198" i="5"/>
  <c r="T198" i="5"/>
  <c r="U198" i="5"/>
  <c r="R199" i="5"/>
  <c r="S199" i="5"/>
  <c r="T199" i="5"/>
  <c r="U199" i="5"/>
  <c r="R200" i="5"/>
  <c r="S200" i="5"/>
  <c r="T200" i="5"/>
  <c r="U200" i="5"/>
  <c r="R201" i="5"/>
  <c r="S201" i="5"/>
  <c r="T201" i="5"/>
  <c r="U201" i="5"/>
  <c r="Q116" i="5"/>
  <c r="Q120" i="5"/>
  <c r="Q124" i="5"/>
  <c r="Q126" i="5"/>
  <c r="Q128" i="5"/>
  <c r="Q129" i="5"/>
  <c r="Q132" i="5"/>
  <c r="Q136" i="5"/>
  <c r="Q140" i="5"/>
  <c r="Q141" i="5"/>
  <c r="Q142" i="5"/>
  <c r="Q144" i="5"/>
  <c r="Q148" i="5"/>
  <c r="Q152" i="5"/>
  <c r="Q156" i="5"/>
  <c r="Q158" i="5"/>
  <c r="Q160" i="5"/>
  <c r="Q161" i="5"/>
  <c r="Q164" i="5"/>
  <c r="Q168" i="5"/>
  <c r="Q172" i="5"/>
  <c r="Q173" i="5"/>
  <c r="Q174" i="5"/>
  <c r="Q176" i="5"/>
  <c r="Q180" i="5"/>
  <c r="Q184" i="5"/>
  <c r="Q188" i="5"/>
  <c r="Q192" i="5"/>
  <c r="Q193" i="5"/>
  <c r="Q196" i="5"/>
  <c r="Q200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K113" i="5"/>
  <c r="M113" i="5" s="1"/>
  <c r="L113" i="5"/>
  <c r="N113" i="5"/>
  <c r="K114" i="5"/>
  <c r="M114" i="5" s="1"/>
  <c r="L114" i="5"/>
  <c r="N114" i="5"/>
  <c r="F114" i="5" s="1"/>
  <c r="G114" i="5" s="1"/>
  <c r="K115" i="5"/>
  <c r="M115" i="5" s="1"/>
  <c r="L115" i="5"/>
  <c r="N115" i="5"/>
  <c r="K116" i="5"/>
  <c r="M116" i="5" s="1"/>
  <c r="L116" i="5"/>
  <c r="N116" i="5"/>
  <c r="F116" i="5" s="1"/>
  <c r="G116" i="5" s="1"/>
  <c r="K117" i="5"/>
  <c r="M117" i="5" s="1"/>
  <c r="L117" i="5"/>
  <c r="N117" i="5"/>
  <c r="K118" i="5"/>
  <c r="M118" i="5" s="1"/>
  <c r="L118" i="5"/>
  <c r="N118" i="5"/>
  <c r="F118" i="5" s="1"/>
  <c r="G118" i="5" s="1"/>
  <c r="K119" i="5"/>
  <c r="M119" i="5" s="1"/>
  <c r="L119" i="5"/>
  <c r="N119" i="5"/>
  <c r="K120" i="5"/>
  <c r="M120" i="5" s="1"/>
  <c r="L120" i="5"/>
  <c r="N120" i="5"/>
  <c r="F120" i="5" s="1"/>
  <c r="G120" i="5" s="1"/>
  <c r="K121" i="5"/>
  <c r="M121" i="5" s="1"/>
  <c r="L121" i="5"/>
  <c r="N121" i="5"/>
  <c r="K122" i="5"/>
  <c r="M122" i="5" s="1"/>
  <c r="L122" i="5"/>
  <c r="N122" i="5"/>
  <c r="F122" i="5" s="1"/>
  <c r="G122" i="5" s="1"/>
  <c r="K123" i="5"/>
  <c r="M123" i="5" s="1"/>
  <c r="L123" i="5"/>
  <c r="N123" i="5"/>
  <c r="K124" i="5"/>
  <c r="M124" i="5" s="1"/>
  <c r="L124" i="5"/>
  <c r="N124" i="5"/>
  <c r="F124" i="5" s="1"/>
  <c r="G124" i="5" s="1"/>
  <c r="K125" i="5"/>
  <c r="M125" i="5" s="1"/>
  <c r="L125" i="5"/>
  <c r="N125" i="5"/>
  <c r="K126" i="5"/>
  <c r="M126" i="5" s="1"/>
  <c r="L126" i="5"/>
  <c r="N126" i="5"/>
  <c r="K127" i="5"/>
  <c r="M127" i="5" s="1"/>
  <c r="L127" i="5"/>
  <c r="N127" i="5"/>
  <c r="K128" i="5"/>
  <c r="M128" i="5" s="1"/>
  <c r="L128" i="5"/>
  <c r="N128" i="5"/>
  <c r="F128" i="5" s="1"/>
  <c r="G128" i="5" s="1"/>
  <c r="K129" i="5"/>
  <c r="M129" i="5" s="1"/>
  <c r="L129" i="5"/>
  <c r="N129" i="5"/>
  <c r="K130" i="5"/>
  <c r="M130" i="5" s="1"/>
  <c r="L130" i="5"/>
  <c r="N130" i="5"/>
  <c r="F130" i="5" s="1"/>
  <c r="G130" i="5" s="1"/>
  <c r="K131" i="5"/>
  <c r="M131" i="5" s="1"/>
  <c r="L131" i="5"/>
  <c r="N131" i="5"/>
  <c r="K132" i="5"/>
  <c r="M132" i="5" s="1"/>
  <c r="L132" i="5"/>
  <c r="N132" i="5"/>
  <c r="F132" i="5" s="1"/>
  <c r="G132" i="5" s="1"/>
  <c r="K133" i="5"/>
  <c r="M133" i="5" s="1"/>
  <c r="L133" i="5"/>
  <c r="N133" i="5"/>
  <c r="K134" i="5"/>
  <c r="M134" i="5" s="1"/>
  <c r="L134" i="5"/>
  <c r="N134" i="5"/>
  <c r="F134" i="5" s="1"/>
  <c r="G134" i="5" s="1"/>
  <c r="K135" i="5"/>
  <c r="M135" i="5" s="1"/>
  <c r="L135" i="5"/>
  <c r="N135" i="5"/>
  <c r="K136" i="5"/>
  <c r="M136" i="5" s="1"/>
  <c r="L136" i="5"/>
  <c r="N136" i="5"/>
  <c r="F136" i="5" s="1"/>
  <c r="G136" i="5" s="1"/>
  <c r="K137" i="5"/>
  <c r="M137" i="5" s="1"/>
  <c r="L137" i="5"/>
  <c r="N137" i="5"/>
  <c r="K138" i="5"/>
  <c r="M138" i="5" s="1"/>
  <c r="L138" i="5"/>
  <c r="N138" i="5"/>
  <c r="F138" i="5" s="1"/>
  <c r="G138" i="5" s="1"/>
  <c r="K139" i="5"/>
  <c r="M139" i="5" s="1"/>
  <c r="L139" i="5"/>
  <c r="N139" i="5"/>
  <c r="K140" i="5"/>
  <c r="M140" i="5" s="1"/>
  <c r="L140" i="5"/>
  <c r="N140" i="5"/>
  <c r="F140" i="5" s="1"/>
  <c r="G140" i="5" s="1"/>
  <c r="K141" i="5"/>
  <c r="M141" i="5" s="1"/>
  <c r="L141" i="5"/>
  <c r="N141" i="5"/>
  <c r="K142" i="5"/>
  <c r="M142" i="5" s="1"/>
  <c r="L142" i="5"/>
  <c r="N142" i="5"/>
  <c r="K143" i="5"/>
  <c r="M143" i="5" s="1"/>
  <c r="L143" i="5"/>
  <c r="N143" i="5"/>
  <c r="K144" i="5"/>
  <c r="M144" i="5" s="1"/>
  <c r="L144" i="5"/>
  <c r="N144" i="5"/>
  <c r="F144" i="5" s="1"/>
  <c r="G144" i="5" s="1"/>
  <c r="K145" i="5"/>
  <c r="M145" i="5" s="1"/>
  <c r="L145" i="5"/>
  <c r="N145" i="5"/>
  <c r="K146" i="5"/>
  <c r="M146" i="5" s="1"/>
  <c r="L146" i="5"/>
  <c r="N146" i="5"/>
  <c r="F146" i="5" s="1"/>
  <c r="G146" i="5" s="1"/>
  <c r="K147" i="5"/>
  <c r="M147" i="5" s="1"/>
  <c r="L147" i="5"/>
  <c r="N147" i="5"/>
  <c r="K148" i="5"/>
  <c r="M148" i="5" s="1"/>
  <c r="L148" i="5"/>
  <c r="N148" i="5"/>
  <c r="F148" i="5" s="1"/>
  <c r="G148" i="5" s="1"/>
  <c r="K149" i="5"/>
  <c r="M149" i="5" s="1"/>
  <c r="L149" i="5"/>
  <c r="N149" i="5"/>
  <c r="K150" i="5"/>
  <c r="M150" i="5" s="1"/>
  <c r="L150" i="5"/>
  <c r="N150" i="5"/>
  <c r="F150" i="5" s="1"/>
  <c r="G150" i="5" s="1"/>
  <c r="K151" i="5"/>
  <c r="M151" i="5" s="1"/>
  <c r="L151" i="5"/>
  <c r="N151" i="5"/>
  <c r="K152" i="5"/>
  <c r="M152" i="5" s="1"/>
  <c r="L152" i="5"/>
  <c r="N152" i="5"/>
  <c r="F152" i="5" s="1"/>
  <c r="G152" i="5" s="1"/>
  <c r="K153" i="5"/>
  <c r="M153" i="5" s="1"/>
  <c r="L153" i="5"/>
  <c r="N153" i="5"/>
  <c r="K154" i="5"/>
  <c r="M154" i="5" s="1"/>
  <c r="L154" i="5"/>
  <c r="N154" i="5"/>
  <c r="F154" i="5" s="1"/>
  <c r="G154" i="5" s="1"/>
  <c r="K155" i="5"/>
  <c r="M155" i="5" s="1"/>
  <c r="L155" i="5"/>
  <c r="N155" i="5"/>
  <c r="K156" i="5"/>
  <c r="M156" i="5" s="1"/>
  <c r="L156" i="5"/>
  <c r="N156" i="5"/>
  <c r="F156" i="5" s="1"/>
  <c r="G156" i="5" s="1"/>
  <c r="K157" i="5"/>
  <c r="M157" i="5" s="1"/>
  <c r="L157" i="5"/>
  <c r="N157" i="5"/>
  <c r="K158" i="5"/>
  <c r="M158" i="5" s="1"/>
  <c r="L158" i="5"/>
  <c r="N158" i="5"/>
  <c r="K159" i="5"/>
  <c r="M159" i="5" s="1"/>
  <c r="L159" i="5"/>
  <c r="N159" i="5"/>
  <c r="K160" i="5"/>
  <c r="M160" i="5" s="1"/>
  <c r="L160" i="5"/>
  <c r="N160" i="5"/>
  <c r="F160" i="5" s="1"/>
  <c r="G160" i="5" s="1"/>
  <c r="K161" i="5"/>
  <c r="M161" i="5" s="1"/>
  <c r="L161" i="5"/>
  <c r="N161" i="5"/>
  <c r="K162" i="5"/>
  <c r="M162" i="5" s="1"/>
  <c r="L162" i="5"/>
  <c r="N162" i="5"/>
  <c r="F162" i="5" s="1"/>
  <c r="G162" i="5" s="1"/>
  <c r="K163" i="5"/>
  <c r="M163" i="5" s="1"/>
  <c r="L163" i="5"/>
  <c r="N163" i="5"/>
  <c r="K164" i="5"/>
  <c r="M164" i="5" s="1"/>
  <c r="L164" i="5"/>
  <c r="N164" i="5"/>
  <c r="F164" i="5" s="1"/>
  <c r="G164" i="5" s="1"/>
  <c r="K165" i="5"/>
  <c r="M165" i="5" s="1"/>
  <c r="L165" i="5"/>
  <c r="N165" i="5"/>
  <c r="K166" i="5"/>
  <c r="M166" i="5" s="1"/>
  <c r="L166" i="5"/>
  <c r="N166" i="5"/>
  <c r="F166" i="5" s="1"/>
  <c r="G166" i="5" s="1"/>
  <c r="K167" i="5"/>
  <c r="M167" i="5" s="1"/>
  <c r="L167" i="5"/>
  <c r="N167" i="5"/>
  <c r="K168" i="5"/>
  <c r="M168" i="5" s="1"/>
  <c r="L168" i="5"/>
  <c r="N168" i="5"/>
  <c r="F168" i="5" s="1"/>
  <c r="G168" i="5" s="1"/>
  <c r="K169" i="5"/>
  <c r="M169" i="5" s="1"/>
  <c r="L169" i="5"/>
  <c r="N169" i="5"/>
  <c r="K170" i="5"/>
  <c r="M170" i="5" s="1"/>
  <c r="L170" i="5"/>
  <c r="N170" i="5"/>
  <c r="F170" i="5" s="1"/>
  <c r="G170" i="5" s="1"/>
  <c r="K171" i="5"/>
  <c r="M171" i="5" s="1"/>
  <c r="L171" i="5"/>
  <c r="N171" i="5"/>
  <c r="K172" i="5"/>
  <c r="M172" i="5" s="1"/>
  <c r="L172" i="5"/>
  <c r="N172" i="5"/>
  <c r="F172" i="5" s="1"/>
  <c r="G172" i="5" s="1"/>
  <c r="K173" i="5"/>
  <c r="M173" i="5" s="1"/>
  <c r="L173" i="5"/>
  <c r="N173" i="5"/>
  <c r="K174" i="5"/>
  <c r="M174" i="5" s="1"/>
  <c r="L174" i="5"/>
  <c r="N174" i="5"/>
  <c r="K175" i="5"/>
  <c r="M175" i="5" s="1"/>
  <c r="L175" i="5"/>
  <c r="N175" i="5"/>
  <c r="K176" i="5"/>
  <c r="M176" i="5" s="1"/>
  <c r="L176" i="5"/>
  <c r="N176" i="5"/>
  <c r="F176" i="5" s="1"/>
  <c r="G176" i="5" s="1"/>
  <c r="K177" i="5"/>
  <c r="M177" i="5" s="1"/>
  <c r="L177" i="5"/>
  <c r="N177" i="5"/>
  <c r="K178" i="5"/>
  <c r="M178" i="5" s="1"/>
  <c r="L178" i="5"/>
  <c r="N178" i="5"/>
  <c r="F178" i="5" s="1"/>
  <c r="G178" i="5" s="1"/>
  <c r="K179" i="5"/>
  <c r="M179" i="5" s="1"/>
  <c r="L179" i="5"/>
  <c r="N179" i="5"/>
  <c r="K180" i="5"/>
  <c r="M180" i="5" s="1"/>
  <c r="L180" i="5"/>
  <c r="N180" i="5"/>
  <c r="F180" i="5" s="1"/>
  <c r="G180" i="5" s="1"/>
  <c r="K181" i="5"/>
  <c r="M181" i="5" s="1"/>
  <c r="L181" i="5"/>
  <c r="N181" i="5"/>
  <c r="K182" i="5"/>
  <c r="M182" i="5" s="1"/>
  <c r="L182" i="5"/>
  <c r="N182" i="5"/>
  <c r="F182" i="5" s="1"/>
  <c r="G182" i="5" s="1"/>
  <c r="K183" i="5"/>
  <c r="M183" i="5" s="1"/>
  <c r="L183" i="5"/>
  <c r="N183" i="5"/>
  <c r="K184" i="5"/>
  <c r="M184" i="5" s="1"/>
  <c r="L184" i="5"/>
  <c r="N184" i="5"/>
  <c r="F184" i="5" s="1"/>
  <c r="G184" i="5" s="1"/>
  <c r="K185" i="5"/>
  <c r="M185" i="5" s="1"/>
  <c r="L185" i="5"/>
  <c r="N185" i="5"/>
  <c r="K186" i="5"/>
  <c r="M186" i="5" s="1"/>
  <c r="L186" i="5"/>
  <c r="N186" i="5"/>
  <c r="F186" i="5" s="1"/>
  <c r="G186" i="5" s="1"/>
  <c r="K187" i="5"/>
  <c r="M187" i="5" s="1"/>
  <c r="L187" i="5"/>
  <c r="N187" i="5"/>
  <c r="K188" i="5"/>
  <c r="M188" i="5" s="1"/>
  <c r="L188" i="5"/>
  <c r="N188" i="5"/>
  <c r="F188" i="5" s="1"/>
  <c r="G188" i="5" s="1"/>
  <c r="K189" i="5"/>
  <c r="M189" i="5" s="1"/>
  <c r="L189" i="5"/>
  <c r="N189" i="5"/>
  <c r="K190" i="5"/>
  <c r="M190" i="5" s="1"/>
  <c r="L190" i="5"/>
  <c r="N190" i="5"/>
  <c r="K191" i="5"/>
  <c r="M191" i="5" s="1"/>
  <c r="L191" i="5"/>
  <c r="N191" i="5"/>
  <c r="K192" i="5"/>
  <c r="M192" i="5" s="1"/>
  <c r="L192" i="5"/>
  <c r="N192" i="5"/>
  <c r="F192" i="5" s="1"/>
  <c r="G192" i="5" s="1"/>
  <c r="K193" i="5"/>
  <c r="M193" i="5" s="1"/>
  <c r="L193" i="5"/>
  <c r="N193" i="5"/>
  <c r="K194" i="5"/>
  <c r="M194" i="5" s="1"/>
  <c r="L194" i="5"/>
  <c r="N194" i="5"/>
  <c r="F194" i="5" s="1"/>
  <c r="G194" i="5" s="1"/>
  <c r="K195" i="5"/>
  <c r="M195" i="5" s="1"/>
  <c r="L195" i="5"/>
  <c r="N195" i="5"/>
  <c r="K196" i="5"/>
  <c r="M196" i="5" s="1"/>
  <c r="L196" i="5"/>
  <c r="N196" i="5"/>
  <c r="F196" i="5" s="1"/>
  <c r="G196" i="5" s="1"/>
  <c r="K197" i="5"/>
  <c r="M197" i="5" s="1"/>
  <c r="L197" i="5"/>
  <c r="N197" i="5"/>
  <c r="K198" i="5"/>
  <c r="M198" i="5" s="1"/>
  <c r="L198" i="5"/>
  <c r="N198" i="5"/>
  <c r="F198" i="5" s="1"/>
  <c r="G198" i="5" s="1"/>
  <c r="K199" i="5"/>
  <c r="M199" i="5" s="1"/>
  <c r="L199" i="5"/>
  <c r="N199" i="5"/>
  <c r="K200" i="5"/>
  <c r="M200" i="5" s="1"/>
  <c r="L200" i="5"/>
  <c r="N200" i="5"/>
  <c r="F200" i="5" s="1"/>
  <c r="G200" i="5" s="1"/>
  <c r="K201" i="5"/>
  <c r="M201" i="5" s="1"/>
  <c r="L201" i="5"/>
  <c r="N201" i="5"/>
  <c r="F113" i="5"/>
  <c r="G113" i="5" s="1"/>
  <c r="F115" i="5"/>
  <c r="Q115" i="5" s="1"/>
  <c r="G115" i="5"/>
  <c r="F117" i="5"/>
  <c r="G117" i="5" s="1"/>
  <c r="F119" i="5"/>
  <c r="Q119" i="5" s="1"/>
  <c r="F121" i="5"/>
  <c r="G121" i="5" s="1"/>
  <c r="F123" i="5"/>
  <c r="G123" i="5" s="1"/>
  <c r="F125" i="5"/>
  <c r="G125" i="5" s="1"/>
  <c r="F126" i="5"/>
  <c r="G126" i="5" s="1"/>
  <c r="F127" i="5"/>
  <c r="Q127" i="5" s="1"/>
  <c r="F129" i="5"/>
  <c r="G129" i="5" s="1"/>
  <c r="F131" i="5"/>
  <c r="Q131" i="5" s="1"/>
  <c r="G131" i="5"/>
  <c r="F133" i="5"/>
  <c r="G133" i="5" s="1"/>
  <c r="F135" i="5"/>
  <c r="Q135" i="5" s="1"/>
  <c r="F137" i="5"/>
  <c r="G137" i="5" s="1"/>
  <c r="F139" i="5"/>
  <c r="G139" i="5" s="1"/>
  <c r="F141" i="5"/>
  <c r="G141" i="5" s="1"/>
  <c r="F142" i="5"/>
  <c r="G142" i="5" s="1"/>
  <c r="F143" i="5"/>
  <c r="G143" i="5" s="1"/>
  <c r="F145" i="5"/>
  <c r="G145" i="5" s="1"/>
  <c r="F147" i="5"/>
  <c r="Q147" i="5" s="1"/>
  <c r="G147" i="5"/>
  <c r="F149" i="5"/>
  <c r="G149" i="5" s="1"/>
  <c r="F151" i="5"/>
  <c r="Q151" i="5" s="1"/>
  <c r="F153" i="5"/>
  <c r="G153" i="5" s="1"/>
  <c r="F155" i="5"/>
  <c r="G155" i="5" s="1"/>
  <c r="F157" i="5"/>
  <c r="G157" i="5" s="1"/>
  <c r="F158" i="5"/>
  <c r="G158" i="5" s="1"/>
  <c r="F159" i="5"/>
  <c r="Q159" i="5" s="1"/>
  <c r="F161" i="5"/>
  <c r="G161" i="5" s="1"/>
  <c r="F163" i="5"/>
  <c r="Q163" i="5" s="1"/>
  <c r="G163" i="5"/>
  <c r="F165" i="5"/>
  <c r="G165" i="5" s="1"/>
  <c r="F167" i="5"/>
  <c r="Q167" i="5" s="1"/>
  <c r="F169" i="5"/>
  <c r="G169" i="5" s="1"/>
  <c r="F171" i="5"/>
  <c r="G171" i="5" s="1"/>
  <c r="F173" i="5"/>
  <c r="G173" i="5" s="1"/>
  <c r="F174" i="5"/>
  <c r="G174" i="5" s="1"/>
  <c r="F175" i="5"/>
  <c r="G175" i="5" s="1"/>
  <c r="F177" i="5"/>
  <c r="G177" i="5" s="1"/>
  <c r="F179" i="5"/>
  <c r="Q179" i="5" s="1"/>
  <c r="G179" i="5"/>
  <c r="F181" i="5"/>
  <c r="G181" i="5" s="1"/>
  <c r="F183" i="5"/>
  <c r="Q183" i="5" s="1"/>
  <c r="F185" i="5"/>
  <c r="G185" i="5" s="1"/>
  <c r="F187" i="5"/>
  <c r="G187" i="5" s="1"/>
  <c r="F189" i="5"/>
  <c r="G189" i="5" s="1"/>
  <c r="F190" i="5"/>
  <c r="G190" i="5" s="1"/>
  <c r="F191" i="5"/>
  <c r="Q191" i="5" s="1"/>
  <c r="F193" i="5"/>
  <c r="G193" i="5" s="1"/>
  <c r="F195" i="5"/>
  <c r="Q195" i="5" s="1"/>
  <c r="G195" i="5"/>
  <c r="F197" i="5"/>
  <c r="G197" i="5" s="1"/>
  <c r="F199" i="5"/>
  <c r="Q199" i="5" s="1"/>
  <c r="F201" i="5"/>
  <c r="G201" i="5" s="1"/>
  <c r="G9" i="5"/>
  <c r="Y9" i="5" s="1"/>
  <c r="AD9" i="5" s="1"/>
  <c r="AE9" i="5" s="1"/>
  <c r="AF9" i="5" s="1"/>
  <c r="BF9" i="5" s="1"/>
  <c r="G25" i="5"/>
  <c r="Y25" i="5" s="1"/>
  <c r="AD25" i="5" s="1"/>
  <c r="AE25" i="5" s="1"/>
  <c r="AF25" i="5" s="1"/>
  <c r="BF25" i="5" s="1"/>
  <c r="G33" i="5"/>
  <c r="G41" i="5"/>
  <c r="G57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AQ112" i="5"/>
  <c r="P112" i="5"/>
  <c r="N112" i="5"/>
  <c r="L112" i="5"/>
  <c r="K112" i="5"/>
  <c r="M112" i="5" s="1"/>
  <c r="J112" i="5"/>
  <c r="BB112" i="5" s="1"/>
  <c r="D112" i="5"/>
  <c r="R112" i="5" s="1"/>
  <c r="AQ111" i="5"/>
  <c r="AY111" i="5" s="1"/>
  <c r="T111" i="5"/>
  <c r="P111" i="5"/>
  <c r="N111" i="5"/>
  <c r="L111" i="5"/>
  <c r="K111" i="5"/>
  <c r="M111" i="5" s="1"/>
  <c r="J111" i="5"/>
  <c r="BB111" i="5" s="1"/>
  <c r="D111" i="5"/>
  <c r="U111" i="5" s="1"/>
  <c r="AN111" i="5" s="1"/>
  <c r="AY110" i="5"/>
  <c r="AQ110" i="5"/>
  <c r="P110" i="5"/>
  <c r="N110" i="5"/>
  <c r="L110" i="5"/>
  <c r="K110" i="5"/>
  <c r="M110" i="5" s="1"/>
  <c r="J110" i="5"/>
  <c r="BB110" i="5" s="1"/>
  <c r="D110" i="5"/>
  <c r="R110" i="5" s="1"/>
  <c r="AY109" i="5"/>
  <c r="AQ109" i="5"/>
  <c r="T109" i="5"/>
  <c r="S109" i="5"/>
  <c r="P109" i="5"/>
  <c r="N109" i="5"/>
  <c r="L109" i="5"/>
  <c r="K109" i="5"/>
  <c r="M109" i="5" s="1"/>
  <c r="J109" i="5"/>
  <c r="BB109" i="5" s="1"/>
  <c r="D109" i="5"/>
  <c r="U109" i="5" s="1"/>
  <c r="AN109" i="5" s="1"/>
  <c r="AY108" i="5"/>
  <c r="AQ108" i="5"/>
  <c r="S108" i="5"/>
  <c r="P108" i="5"/>
  <c r="N108" i="5"/>
  <c r="L108" i="5"/>
  <c r="K108" i="5"/>
  <c r="M108" i="5" s="1"/>
  <c r="J108" i="5"/>
  <c r="BB108" i="5" s="1"/>
  <c r="D108" i="5"/>
  <c r="R108" i="5" s="1"/>
  <c r="AQ107" i="5"/>
  <c r="AY107" i="5" s="1"/>
  <c r="T107" i="5"/>
  <c r="P107" i="5"/>
  <c r="N107" i="5"/>
  <c r="L107" i="5"/>
  <c r="K107" i="5"/>
  <c r="M107" i="5" s="1"/>
  <c r="J107" i="5"/>
  <c r="BB107" i="5" s="1"/>
  <c r="D107" i="5"/>
  <c r="U107" i="5" s="1"/>
  <c r="AN107" i="5" s="1"/>
  <c r="AY106" i="5"/>
  <c r="AQ106" i="5"/>
  <c r="P106" i="5"/>
  <c r="N106" i="5"/>
  <c r="L106" i="5"/>
  <c r="K106" i="5"/>
  <c r="M106" i="5" s="1"/>
  <c r="J106" i="5"/>
  <c r="BB106" i="5" s="1"/>
  <c r="D106" i="5"/>
  <c r="R106" i="5" s="1"/>
  <c r="AY105" i="5"/>
  <c r="AQ105" i="5"/>
  <c r="P105" i="5"/>
  <c r="N105" i="5"/>
  <c r="L105" i="5"/>
  <c r="K105" i="5"/>
  <c r="M105" i="5" s="1"/>
  <c r="J105" i="5"/>
  <c r="BB105" i="5" s="1"/>
  <c r="D105" i="5"/>
  <c r="U105" i="5" s="1"/>
  <c r="AN105" i="5" s="1"/>
  <c r="AY104" i="5"/>
  <c r="AQ104" i="5"/>
  <c r="S104" i="5"/>
  <c r="P104" i="5"/>
  <c r="N104" i="5"/>
  <c r="L104" i="5"/>
  <c r="K104" i="5"/>
  <c r="M104" i="5" s="1"/>
  <c r="J104" i="5"/>
  <c r="BB104" i="5" s="1"/>
  <c r="D104" i="5"/>
  <c r="R104" i="5" s="1"/>
  <c r="AQ103" i="5"/>
  <c r="AY103" i="5" s="1"/>
  <c r="T103" i="5"/>
  <c r="S103" i="5"/>
  <c r="P103" i="5"/>
  <c r="N103" i="5"/>
  <c r="L103" i="5"/>
  <c r="K103" i="5"/>
  <c r="M103" i="5" s="1"/>
  <c r="J103" i="5"/>
  <c r="BB103" i="5" s="1"/>
  <c r="D103" i="5"/>
  <c r="U103" i="5" s="1"/>
  <c r="AN103" i="5" s="1"/>
  <c r="AQ102" i="5"/>
  <c r="AY102" i="5" s="1"/>
  <c r="S102" i="5"/>
  <c r="P102" i="5"/>
  <c r="N102" i="5"/>
  <c r="L102" i="5"/>
  <c r="K102" i="5"/>
  <c r="M102" i="5" s="1"/>
  <c r="J102" i="5"/>
  <c r="BB102" i="5" s="1"/>
  <c r="D102" i="5"/>
  <c r="AQ101" i="5"/>
  <c r="AY101" i="5" s="1"/>
  <c r="T101" i="5"/>
  <c r="P101" i="5"/>
  <c r="N101" i="5"/>
  <c r="L101" i="5"/>
  <c r="K101" i="5"/>
  <c r="M101" i="5" s="1"/>
  <c r="J101" i="5"/>
  <c r="BB101" i="5" s="1"/>
  <c r="D101" i="5"/>
  <c r="U101" i="5" s="1"/>
  <c r="AN101" i="5" s="1"/>
  <c r="AQ100" i="5"/>
  <c r="AY100" i="5" s="1"/>
  <c r="P100" i="5"/>
  <c r="N100" i="5"/>
  <c r="L100" i="5"/>
  <c r="K100" i="5"/>
  <c r="M100" i="5" s="1"/>
  <c r="J100" i="5"/>
  <c r="BB100" i="5" s="1"/>
  <c r="D100" i="5"/>
  <c r="AQ99" i="5"/>
  <c r="AY99" i="5" s="1"/>
  <c r="P99" i="5"/>
  <c r="N99" i="5"/>
  <c r="L99" i="5"/>
  <c r="K99" i="5"/>
  <c r="M99" i="5" s="1"/>
  <c r="J99" i="5"/>
  <c r="BB99" i="5" s="1"/>
  <c r="D99" i="5"/>
  <c r="U99" i="5" s="1"/>
  <c r="AN99" i="5" s="1"/>
  <c r="AQ98" i="5"/>
  <c r="AY98" i="5" s="1"/>
  <c r="P98" i="5"/>
  <c r="N98" i="5"/>
  <c r="L98" i="5"/>
  <c r="K98" i="5"/>
  <c r="M98" i="5" s="1"/>
  <c r="J98" i="5"/>
  <c r="BB98" i="5" s="1"/>
  <c r="D98" i="5"/>
  <c r="T98" i="5" s="1"/>
  <c r="AY97" i="5"/>
  <c r="AQ97" i="5"/>
  <c r="P97" i="5"/>
  <c r="N97" i="5"/>
  <c r="L97" i="5"/>
  <c r="K97" i="5"/>
  <c r="M97" i="5" s="1"/>
  <c r="J97" i="5"/>
  <c r="BB97" i="5" s="1"/>
  <c r="D97" i="5"/>
  <c r="T97" i="5" s="1"/>
  <c r="AY96" i="5"/>
  <c r="AQ96" i="5"/>
  <c r="P96" i="5"/>
  <c r="N96" i="5"/>
  <c r="L96" i="5"/>
  <c r="K96" i="5"/>
  <c r="M96" i="5" s="1"/>
  <c r="J96" i="5"/>
  <c r="BB96" i="5" s="1"/>
  <c r="D96" i="5"/>
  <c r="AY95" i="5"/>
  <c r="AQ95" i="5"/>
  <c r="P95" i="5"/>
  <c r="N95" i="5"/>
  <c r="L95" i="5"/>
  <c r="K95" i="5"/>
  <c r="M95" i="5" s="1"/>
  <c r="J95" i="5"/>
  <c r="BB95" i="5" s="1"/>
  <c r="D95" i="5"/>
  <c r="T95" i="5" s="1"/>
  <c r="AY94" i="5"/>
  <c r="AQ94" i="5"/>
  <c r="P94" i="5"/>
  <c r="N94" i="5"/>
  <c r="L94" i="5"/>
  <c r="K94" i="5"/>
  <c r="M94" i="5" s="1"/>
  <c r="J94" i="5"/>
  <c r="BB94" i="5" s="1"/>
  <c r="F94" i="5"/>
  <c r="G94" i="5" s="1"/>
  <c r="D94" i="5"/>
  <c r="S94" i="5" s="1"/>
  <c r="AQ93" i="5"/>
  <c r="AY93" i="5" s="1"/>
  <c r="T93" i="5"/>
  <c r="S93" i="5"/>
  <c r="P93" i="5"/>
  <c r="N93" i="5"/>
  <c r="L93" i="5"/>
  <c r="K93" i="5"/>
  <c r="M93" i="5" s="1"/>
  <c r="J93" i="5"/>
  <c r="BB93" i="5" s="1"/>
  <c r="D93" i="5"/>
  <c r="R93" i="5" s="1"/>
  <c r="AQ92" i="5"/>
  <c r="AY92" i="5" s="1"/>
  <c r="P92" i="5"/>
  <c r="N92" i="5"/>
  <c r="L92" i="5"/>
  <c r="K92" i="5"/>
  <c r="M92" i="5" s="1"/>
  <c r="J92" i="5"/>
  <c r="BB92" i="5" s="1"/>
  <c r="F92" i="5"/>
  <c r="BC92" i="5" s="1"/>
  <c r="D92" i="5"/>
  <c r="AQ91" i="5"/>
  <c r="AY91" i="5" s="1"/>
  <c r="P91" i="5"/>
  <c r="N91" i="5"/>
  <c r="L91" i="5"/>
  <c r="K91" i="5"/>
  <c r="M91" i="5" s="1"/>
  <c r="J91" i="5"/>
  <c r="BB91" i="5" s="1"/>
  <c r="D91" i="5"/>
  <c r="R91" i="5" s="1"/>
  <c r="AY90" i="5"/>
  <c r="AQ90" i="5"/>
  <c r="P90" i="5"/>
  <c r="N90" i="5"/>
  <c r="L90" i="5"/>
  <c r="K90" i="5"/>
  <c r="M90" i="5" s="1"/>
  <c r="J90" i="5"/>
  <c r="BB90" i="5" s="1"/>
  <c r="F90" i="5"/>
  <c r="BC90" i="5" s="1"/>
  <c r="D90" i="5"/>
  <c r="AQ89" i="5"/>
  <c r="AY89" i="5" s="1"/>
  <c r="T89" i="5"/>
  <c r="P89" i="5"/>
  <c r="N89" i="5"/>
  <c r="L89" i="5"/>
  <c r="K89" i="5"/>
  <c r="M89" i="5" s="1"/>
  <c r="J89" i="5"/>
  <c r="BB89" i="5" s="1"/>
  <c r="D89" i="5"/>
  <c r="S89" i="5" s="1"/>
  <c r="AQ88" i="5"/>
  <c r="AY88" i="5" s="1"/>
  <c r="P88" i="5"/>
  <c r="N88" i="5"/>
  <c r="L88" i="5"/>
  <c r="K88" i="5"/>
  <c r="M88" i="5" s="1"/>
  <c r="J88" i="5"/>
  <c r="BB88" i="5" s="1"/>
  <c r="F88" i="5"/>
  <c r="BC88" i="5" s="1"/>
  <c r="D88" i="5"/>
  <c r="AQ87" i="5"/>
  <c r="AY87" i="5" s="1"/>
  <c r="T87" i="5"/>
  <c r="P87" i="5"/>
  <c r="N87" i="5"/>
  <c r="L87" i="5"/>
  <c r="K87" i="5"/>
  <c r="M87" i="5" s="1"/>
  <c r="J87" i="5"/>
  <c r="BB87" i="5" s="1"/>
  <c r="D87" i="5"/>
  <c r="S87" i="5" s="1"/>
  <c r="AY86" i="5"/>
  <c r="AQ86" i="5"/>
  <c r="P86" i="5"/>
  <c r="N86" i="5"/>
  <c r="L86" i="5"/>
  <c r="K86" i="5"/>
  <c r="M86" i="5" s="1"/>
  <c r="J86" i="5"/>
  <c r="BB86" i="5" s="1"/>
  <c r="D86" i="5"/>
  <c r="AQ85" i="5"/>
  <c r="AY85" i="5" s="1"/>
  <c r="T85" i="5"/>
  <c r="P85" i="5"/>
  <c r="N85" i="5"/>
  <c r="L85" i="5"/>
  <c r="K85" i="5"/>
  <c r="M85" i="5" s="1"/>
  <c r="J85" i="5"/>
  <c r="BB85" i="5" s="1"/>
  <c r="D85" i="5"/>
  <c r="S85" i="5" s="1"/>
  <c r="AY84" i="5"/>
  <c r="AQ84" i="5"/>
  <c r="P84" i="5"/>
  <c r="N84" i="5"/>
  <c r="L84" i="5"/>
  <c r="K84" i="5"/>
  <c r="M84" i="5" s="1"/>
  <c r="J84" i="5"/>
  <c r="BB84" i="5" s="1"/>
  <c r="D84" i="5"/>
  <c r="AQ83" i="5"/>
  <c r="AY83" i="5" s="1"/>
  <c r="T83" i="5"/>
  <c r="P83" i="5"/>
  <c r="N83" i="5"/>
  <c r="L83" i="5"/>
  <c r="K83" i="5"/>
  <c r="M83" i="5" s="1"/>
  <c r="J83" i="5"/>
  <c r="BB83" i="5" s="1"/>
  <c r="D83" i="5"/>
  <c r="S83" i="5" s="1"/>
  <c r="AY82" i="5"/>
  <c r="AQ82" i="5"/>
  <c r="P82" i="5"/>
  <c r="N82" i="5"/>
  <c r="L82" i="5"/>
  <c r="K82" i="5"/>
  <c r="M82" i="5" s="1"/>
  <c r="J82" i="5"/>
  <c r="BB82" i="5" s="1"/>
  <c r="D82" i="5"/>
  <c r="S82" i="5" s="1"/>
  <c r="AQ81" i="5"/>
  <c r="AY81" i="5" s="1"/>
  <c r="P81" i="5"/>
  <c r="N81" i="5"/>
  <c r="L81" i="5"/>
  <c r="K81" i="5"/>
  <c r="M81" i="5" s="1"/>
  <c r="J81" i="5"/>
  <c r="BB81" i="5" s="1"/>
  <c r="D81" i="5"/>
  <c r="S81" i="5" s="1"/>
  <c r="AQ80" i="5"/>
  <c r="AY80" i="5" s="1"/>
  <c r="P80" i="5"/>
  <c r="N80" i="5"/>
  <c r="L80" i="5"/>
  <c r="K80" i="5"/>
  <c r="M80" i="5" s="1"/>
  <c r="J80" i="5"/>
  <c r="BB80" i="5" s="1"/>
  <c r="D80" i="5"/>
  <c r="AQ79" i="5"/>
  <c r="AY79" i="5" s="1"/>
  <c r="P79" i="5"/>
  <c r="N79" i="5"/>
  <c r="L79" i="5"/>
  <c r="K79" i="5"/>
  <c r="M79" i="5" s="1"/>
  <c r="J79" i="5"/>
  <c r="BB79" i="5" s="1"/>
  <c r="D79" i="5"/>
  <c r="T79" i="5" s="1"/>
  <c r="BB78" i="5"/>
  <c r="AQ78" i="5"/>
  <c r="AY78" i="5" s="1"/>
  <c r="P78" i="5"/>
  <c r="N78" i="5"/>
  <c r="L78" i="5"/>
  <c r="K78" i="5"/>
  <c r="M78" i="5" s="1"/>
  <c r="J78" i="5"/>
  <c r="F78" i="5"/>
  <c r="G78" i="5" s="1"/>
  <c r="D78" i="5"/>
  <c r="U78" i="5" s="1"/>
  <c r="AN78" i="5" s="1"/>
  <c r="AQ77" i="5"/>
  <c r="AY77" i="5" s="1"/>
  <c r="P77" i="5"/>
  <c r="N77" i="5"/>
  <c r="L77" i="5"/>
  <c r="K77" i="5"/>
  <c r="J77" i="5"/>
  <c r="BB77" i="5" s="1"/>
  <c r="D77" i="5"/>
  <c r="S77" i="5" s="1"/>
  <c r="AY76" i="5"/>
  <c r="AQ76" i="5"/>
  <c r="Q76" i="5"/>
  <c r="AV76" i="5" s="1"/>
  <c r="P76" i="5"/>
  <c r="N76" i="5"/>
  <c r="L76" i="5"/>
  <c r="K76" i="5"/>
  <c r="M76" i="5" s="1"/>
  <c r="J76" i="5"/>
  <c r="BB76" i="5" s="1"/>
  <c r="F76" i="5"/>
  <c r="G76" i="5" s="1"/>
  <c r="D76" i="5"/>
  <c r="AQ75" i="5"/>
  <c r="AY75" i="5" s="1"/>
  <c r="T75" i="5"/>
  <c r="P75" i="5"/>
  <c r="N75" i="5"/>
  <c r="L75" i="5"/>
  <c r="K75" i="5"/>
  <c r="J75" i="5"/>
  <c r="BB75" i="5" s="1"/>
  <c r="D75" i="5"/>
  <c r="S75" i="5" s="1"/>
  <c r="AY74" i="5"/>
  <c r="AQ74" i="5"/>
  <c r="P74" i="5"/>
  <c r="N74" i="5"/>
  <c r="L74" i="5"/>
  <c r="K74" i="5"/>
  <c r="M74" i="5" s="1"/>
  <c r="J74" i="5"/>
  <c r="BB74" i="5" s="1"/>
  <c r="F74" i="5"/>
  <c r="G74" i="5" s="1"/>
  <c r="D74" i="5"/>
  <c r="AQ73" i="5"/>
  <c r="AY73" i="5" s="1"/>
  <c r="P73" i="5"/>
  <c r="N73" i="5"/>
  <c r="L73" i="5"/>
  <c r="K73" i="5"/>
  <c r="M73" i="5" s="1"/>
  <c r="J73" i="5"/>
  <c r="BB73" i="5" s="1"/>
  <c r="D73" i="5"/>
  <c r="U73" i="5" s="1"/>
  <c r="AN73" i="5" s="1"/>
  <c r="AY72" i="5"/>
  <c r="AQ72" i="5"/>
  <c r="P72" i="5"/>
  <c r="N72" i="5"/>
  <c r="L72" i="5"/>
  <c r="K72" i="5"/>
  <c r="M72" i="5" s="1"/>
  <c r="J72" i="5"/>
  <c r="BB72" i="5" s="1"/>
  <c r="F72" i="5"/>
  <c r="Q72" i="5" s="1"/>
  <c r="D72" i="5"/>
  <c r="AQ71" i="5"/>
  <c r="AY71" i="5" s="1"/>
  <c r="P71" i="5"/>
  <c r="N71" i="5"/>
  <c r="L71" i="5"/>
  <c r="K71" i="5"/>
  <c r="M71" i="5" s="1"/>
  <c r="J71" i="5"/>
  <c r="BB71" i="5" s="1"/>
  <c r="D71" i="5"/>
  <c r="T71" i="5" s="1"/>
  <c r="AY70" i="5"/>
  <c r="AQ70" i="5"/>
  <c r="P70" i="5"/>
  <c r="N70" i="5"/>
  <c r="L70" i="5"/>
  <c r="K70" i="5"/>
  <c r="M70" i="5" s="1"/>
  <c r="J70" i="5"/>
  <c r="BB70" i="5" s="1"/>
  <c r="F70" i="5"/>
  <c r="Q70" i="5" s="1"/>
  <c r="D70" i="5"/>
  <c r="AQ69" i="5"/>
  <c r="AY69" i="5" s="1"/>
  <c r="P69" i="5"/>
  <c r="N69" i="5"/>
  <c r="L69" i="5"/>
  <c r="K69" i="5"/>
  <c r="M69" i="5" s="1"/>
  <c r="J69" i="5"/>
  <c r="BB69" i="5" s="1"/>
  <c r="D69" i="5"/>
  <c r="T69" i="5" s="1"/>
  <c r="AY68" i="5"/>
  <c r="AQ68" i="5"/>
  <c r="P68" i="5"/>
  <c r="N68" i="5"/>
  <c r="L68" i="5"/>
  <c r="K68" i="5"/>
  <c r="M68" i="5" s="1"/>
  <c r="J68" i="5"/>
  <c r="BB68" i="5" s="1"/>
  <c r="F68" i="5"/>
  <c r="G68" i="5" s="1"/>
  <c r="D68" i="5"/>
  <c r="AQ67" i="5"/>
  <c r="AY67" i="5" s="1"/>
  <c r="P67" i="5"/>
  <c r="N67" i="5"/>
  <c r="L67" i="5"/>
  <c r="K67" i="5"/>
  <c r="M67" i="5" s="1"/>
  <c r="J67" i="5"/>
  <c r="BB67" i="5" s="1"/>
  <c r="D67" i="5"/>
  <c r="AY66" i="5"/>
  <c r="AQ66" i="5"/>
  <c r="P66" i="5"/>
  <c r="N66" i="5"/>
  <c r="L66" i="5"/>
  <c r="K66" i="5"/>
  <c r="M66" i="5" s="1"/>
  <c r="J66" i="5"/>
  <c r="BB66" i="5" s="1"/>
  <c r="F66" i="5"/>
  <c r="Q66" i="5" s="1"/>
  <c r="AV66" i="5" s="1"/>
  <c r="D66" i="5"/>
  <c r="AQ65" i="5"/>
  <c r="AY65" i="5" s="1"/>
  <c r="T65" i="5"/>
  <c r="P65" i="5"/>
  <c r="N65" i="5"/>
  <c r="L65" i="5"/>
  <c r="K65" i="5"/>
  <c r="J65" i="5"/>
  <c r="BB65" i="5" s="1"/>
  <c r="D65" i="5"/>
  <c r="U65" i="5" s="1"/>
  <c r="AN65" i="5" s="1"/>
  <c r="AY64" i="5"/>
  <c r="AQ64" i="5"/>
  <c r="P64" i="5"/>
  <c r="N64" i="5"/>
  <c r="L64" i="5"/>
  <c r="K64" i="5"/>
  <c r="M64" i="5" s="1"/>
  <c r="J64" i="5"/>
  <c r="BB64" i="5" s="1"/>
  <c r="F64" i="5"/>
  <c r="Q64" i="5" s="1"/>
  <c r="AV64" i="5" s="1"/>
  <c r="D64" i="5"/>
  <c r="AQ63" i="5"/>
  <c r="AY63" i="5" s="1"/>
  <c r="T63" i="5"/>
  <c r="P63" i="5"/>
  <c r="N63" i="5"/>
  <c r="L63" i="5"/>
  <c r="K63" i="5"/>
  <c r="J63" i="5"/>
  <c r="BB63" i="5" s="1"/>
  <c r="D63" i="5"/>
  <c r="U63" i="5" s="1"/>
  <c r="AN63" i="5" s="1"/>
  <c r="AY62" i="5"/>
  <c r="AQ62" i="5"/>
  <c r="P62" i="5"/>
  <c r="N62" i="5"/>
  <c r="L62" i="5"/>
  <c r="K62" i="5"/>
  <c r="M62" i="5" s="1"/>
  <c r="J62" i="5"/>
  <c r="BB62" i="5" s="1"/>
  <c r="F62" i="5"/>
  <c r="BD62" i="5" s="1"/>
  <c r="D62" i="5"/>
  <c r="T62" i="5" s="1"/>
  <c r="AQ61" i="5"/>
  <c r="AY61" i="5" s="1"/>
  <c r="T61" i="5"/>
  <c r="S61" i="5"/>
  <c r="BA61" i="5" s="1"/>
  <c r="P61" i="5"/>
  <c r="N61" i="5"/>
  <c r="AW61" i="5" s="1"/>
  <c r="L61" i="5"/>
  <c r="K61" i="5"/>
  <c r="M61" i="5" s="1"/>
  <c r="J61" i="5"/>
  <c r="BB61" i="5" s="1"/>
  <c r="D61" i="5"/>
  <c r="R61" i="5" s="1"/>
  <c r="AY60" i="5"/>
  <c r="AQ60" i="5"/>
  <c r="U60" i="5"/>
  <c r="AN60" i="5" s="1"/>
  <c r="P60" i="5"/>
  <c r="N60" i="5"/>
  <c r="F60" i="5" s="1"/>
  <c r="G60" i="5" s="1"/>
  <c r="L60" i="5"/>
  <c r="M60" i="5" s="1"/>
  <c r="K60" i="5"/>
  <c r="J60" i="5"/>
  <c r="BB60" i="5" s="1"/>
  <c r="D60" i="5"/>
  <c r="T60" i="5" s="1"/>
  <c r="BB59" i="5"/>
  <c r="AQ59" i="5"/>
  <c r="AY59" i="5" s="1"/>
  <c r="P59" i="5"/>
  <c r="N59" i="5"/>
  <c r="M59" i="5"/>
  <c r="L59" i="5"/>
  <c r="K59" i="5"/>
  <c r="J59" i="5"/>
  <c r="D59" i="5"/>
  <c r="U59" i="5" s="1"/>
  <c r="AN59" i="5" s="1"/>
  <c r="AQ58" i="5"/>
  <c r="AY58" i="5" s="1"/>
  <c r="U58" i="5"/>
  <c r="AN58" i="5" s="1"/>
  <c r="P58" i="5"/>
  <c r="N58" i="5"/>
  <c r="L58" i="5"/>
  <c r="M58" i="5" s="1"/>
  <c r="K58" i="5"/>
  <c r="J58" i="5"/>
  <c r="BB58" i="5" s="1"/>
  <c r="F58" i="5"/>
  <c r="G58" i="5" s="1"/>
  <c r="Y58" i="5" s="1"/>
  <c r="AD58" i="5" s="1"/>
  <c r="AE58" i="5" s="1"/>
  <c r="AF58" i="5" s="1"/>
  <c r="BF58" i="5" s="1"/>
  <c r="D58" i="5"/>
  <c r="T58" i="5" s="1"/>
  <c r="BB57" i="5"/>
  <c r="AQ57" i="5"/>
  <c r="AY57" i="5" s="1"/>
  <c r="T57" i="5"/>
  <c r="R57" i="5"/>
  <c r="P57" i="5"/>
  <c r="N57" i="5"/>
  <c r="M57" i="5"/>
  <c r="L57" i="5"/>
  <c r="K57" i="5"/>
  <c r="J57" i="5"/>
  <c r="F57" i="5"/>
  <c r="Q57" i="5" s="1"/>
  <c r="AV57" i="5" s="1"/>
  <c r="D57" i="5"/>
  <c r="U57" i="5" s="1"/>
  <c r="AN57" i="5" s="1"/>
  <c r="AQ56" i="5"/>
  <c r="AY56" i="5" s="1"/>
  <c r="R56" i="5"/>
  <c r="P56" i="5"/>
  <c r="N56" i="5"/>
  <c r="F56" i="5" s="1"/>
  <c r="G56" i="5" s="1"/>
  <c r="L56" i="5"/>
  <c r="M56" i="5" s="1"/>
  <c r="K56" i="5"/>
  <c r="J56" i="5"/>
  <c r="BB56" i="5" s="1"/>
  <c r="D56" i="5"/>
  <c r="T56" i="5" s="1"/>
  <c r="BB55" i="5"/>
  <c r="AQ55" i="5"/>
  <c r="AY55" i="5" s="1"/>
  <c r="AN55" i="5"/>
  <c r="P55" i="5"/>
  <c r="N55" i="5"/>
  <c r="F55" i="5" s="1"/>
  <c r="G55" i="5" s="1"/>
  <c r="M55" i="5"/>
  <c r="L55" i="5"/>
  <c r="K55" i="5"/>
  <c r="J55" i="5"/>
  <c r="D55" i="5"/>
  <c r="U55" i="5" s="1"/>
  <c r="BD54" i="5"/>
  <c r="AY54" i="5"/>
  <c r="AQ54" i="5"/>
  <c r="U54" i="5"/>
  <c r="AN54" i="5" s="1"/>
  <c r="S54" i="5"/>
  <c r="BA54" i="5" s="1"/>
  <c r="P54" i="5"/>
  <c r="N54" i="5"/>
  <c r="L54" i="5"/>
  <c r="M54" i="5" s="1"/>
  <c r="K54" i="5"/>
  <c r="J54" i="5"/>
  <c r="BB54" i="5" s="1"/>
  <c r="F54" i="5"/>
  <c r="BE54" i="5" s="1"/>
  <c r="D54" i="5"/>
  <c r="T54" i="5" s="1"/>
  <c r="BB53" i="5"/>
  <c r="AQ53" i="5"/>
  <c r="AY53" i="5" s="1"/>
  <c r="T53" i="5"/>
  <c r="BE53" i="5" s="1"/>
  <c r="R53" i="5"/>
  <c r="P53" i="5"/>
  <c r="N53" i="5"/>
  <c r="M53" i="5"/>
  <c r="L53" i="5"/>
  <c r="K53" i="5"/>
  <c r="J53" i="5"/>
  <c r="F53" i="5"/>
  <c r="Q53" i="5" s="1"/>
  <c r="D53" i="5"/>
  <c r="U53" i="5" s="1"/>
  <c r="AN53" i="5" s="1"/>
  <c r="AQ52" i="5"/>
  <c r="AY52" i="5" s="1"/>
  <c r="S52" i="5"/>
  <c r="BA52" i="5" s="1"/>
  <c r="P52" i="5"/>
  <c r="N52" i="5"/>
  <c r="L52" i="5"/>
  <c r="M52" i="5" s="1"/>
  <c r="K52" i="5"/>
  <c r="J52" i="5"/>
  <c r="BB52" i="5" s="1"/>
  <c r="F52" i="5"/>
  <c r="G52" i="5" s="1"/>
  <c r="Y52" i="5" s="1"/>
  <c r="AD52" i="5" s="1"/>
  <c r="AE52" i="5" s="1"/>
  <c r="AF52" i="5" s="1"/>
  <c r="BF52" i="5" s="1"/>
  <c r="D52" i="5"/>
  <c r="T52" i="5" s="1"/>
  <c r="BB51" i="5"/>
  <c r="AQ51" i="5"/>
  <c r="AY51" i="5" s="1"/>
  <c r="P51" i="5"/>
  <c r="N51" i="5"/>
  <c r="M51" i="5"/>
  <c r="L51" i="5"/>
  <c r="K51" i="5"/>
  <c r="J51" i="5"/>
  <c r="F51" i="5"/>
  <c r="Q51" i="5" s="1"/>
  <c r="D51" i="5"/>
  <c r="U51" i="5" s="1"/>
  <c r="AN51" i="5" s="1"/>
  <c r="AY50" i="5"/>
  <c r="AQ50" i="5"/>
  <c r="P50" i="5"/>
  <c r="N50" i="5"/>
  <c r="L50" i="5"/>
  <c r="M50" i="5" s="1"/>
  <c r="K50" i="5"/>
  <c r="J50" i="5"/>
  <c r="BB50" i="5" s="1"/>
  <c r="F50" i="5"/>
  <c r="G50" i="5" s="1"/>
  <c r="Y50" i="5" s="1"/>
  <c r="AD50" i="5" s="1"/>
  <c r="AE50" i="5" s="1"/>
  <c r="AF50" i="5" s="1"/>
  <c r="BF50" i="5" s="1"/>
  <c r="D50" i="5"/>
  <c r="T50" i="5" s="1"/>
  <c r="BB49" i="5"/>
  <c r="AQ49" i="5"/>
  <c r="AY49" i="5" s="1"/>
  <c r="R49" i="5"/>
  <c r="P49" i="5"/>
  <c r="N49" i="5"/>
  <c r="M49" i="5"/>
  <c r="L49" i="5"/>
  <c r="K49" i="5"/>
  <c r="J49" i="5"/>
  <c r="D49" i="5"/>
  <c r="U49" i="5" s="1"/>
  <c r="AN49" i="5" s="1"/>
  <c r="AQ48" i="5"/>
  <c r="AY48" i="5" s="1"/>
  <c r="P48" i="5"/>
  <c r="N48" i="5"/>
  <c r="F48" i="5" s="1"/>
  <c r="G48" i="5" s="1"/>
  <c r="Y48" i="5" s="1"/>
  <c r="AD48" i="5" s="1"/>
  <c r="AE48" i="5" s="1"/>
  <c r="AF48" i="5" s="1"/>
  <c r="BF48" i="5" s="1"/>
  <c r="L48" i="5"/>
  <c r="M48" i="5" s="1"/>
  <c r="K48" i="5"/>
  <c r="J48" i="5"/>
  <c r="BB48" i="5" s="1"/>
  <c r="D48" i="5"/>
  <c r="T48" i="5" s="1"/>
  <c r="BB47" i="5"/>
  <c r="AQ47" i="5"/>
  <c r="AY47" i="5" s="1"/>
  <c r="R47" i="5"/>
  <c r="P47" i="5"/>
  <c r="N47" i="5"/>
  <c r="M47" i="5"/>
  <c r="L47" i="5"/>
  <c r="K47" i="5"/>
  <c r="J47" i="5"/>
  <c r="D47" i="5"/>
  <c r="U47" i="5" s="1"/>
  <c r="AN47" i="5" s="1"/>
  <c r="AY46" i="5"/>
  <c r="AQ46" i="5"/>
  <c r="U46" i="5"/>
  <c r="AN46" i="5" s="1"/>
  <c r="S46" i="5"/>
  <c r="AW46" i="5" s="1"/>
  <c r="P46" i="5"/>
  <c r="N46" i="5"/>
  <c r="L46" i="5"/>
  <c r="M46" i="5" s="1"/>
  <c r="K46" i="5"/>
  <c r="J46" i="5"/>
  <c r="BB46" i="5" s="1"/>
  <c r="F46" i="5"/>
  <c r="G46" i="5" s="1"/>
  <c r="Y46" i="5" s="1"/>
  <c r="AD46" i="5" s="1"/>
  <c r="AE46" i="5" s="1"/>
  <c r="AF46" i="5" s="1"/>
  <c r="BF46" i="5" s="1"/>
  <c r="D46" i="5"/>
  <c r="T46" i="5" s="1"/>
  <c r="BB45" i="5"/>
  <c r="AQ45" i="5"/>
  <c r="AY45" i="5" s="1"/>
  <c r="R45" i="5"/>
  <c r="P45" i="5"/>
  <c r="N45" i="5"/>
  <c r="M45" i="5"/>
  <c r="L45" i="5"/>
  <c r="K45" i="5"/>
  <c r="J45" i="5"/>
  <c r="D45" i="5"/>
  <c r="U45" i="5" s="1"/>
  <c r="AN45" i="5" s="1"/>
  <c r="AQ44" i="5"/>
  <c r="AY44" i="5" s="1"/>
  <c r="AN44" i="5"/>
  <c r="U44" i="5"/>
  <c r="S44" i="5"/>
  <c r="BA44" i="5" s="1"/>
  <c r="P44" i="5"/>
  <c r="N44" i="5"/>
  <c r="M44" i="5"/>
  <c r="L44" i="5"/>
  <c r="K44" i="5"/>
  <c r="J44" i="5"/>
  <c r="BB44" i="5" s="1"/>
  <c r="F44" i="5"/>
  <c r="G44" i="5" s="1"/>
  <c r="Y44" i="5" s="1"/>
  <c r="AD44" i="5" s="1"/>
  <c r="AE44" i="5" s="1"/>
  <c r="AF44" i="5" s="1"/>
  <c r="BF44" i="5" s="1"/>
  <c r="D44" i="5"/>
  <c r="T44" i="5" s="1"/>
  <c r="BB43" i="5"/>
  <c r="AQ43" i="5"/>
  <c r="AY43" i="5" s="1"/>
  <c r="P43" i="5"/>
  <c r="N43" i="5"/>
  <c r="M43" i="5"/>
  <c r="L43" i="5"/>
  <c r="K43" i="5"/>
  <c r="J43" i="5"/>
  <c r="F43" i="5"/>
  <c r="G43" i="5" s="1"/>
  <c r="D43" i="5"/>
  <c r="U43" i="5" s="1"/>
  <c r="AN43" i="5" s="1"/>
  <c r="BB42" i="5"/>
  <c r="AQ42" i="5"/>
  <c r="AY42" i="5" s="1"/>
  <c r="P42" i="5"/>
  <c r="N42" i="5"/>
  <c r="L42" i="5"/>
  <c r="M42" i="5" s="1"/>
  <c r="K42" i="5"/>
  <c r="J42" i="5"/>
  <c r="F42" i="5"/>
  <c r="Q42" i="5" s="1"/>
  <c r="D42" i="5"/>
  <c r="T42" i="5" s="1"/>
  <c r="AQ41" i="5"/>
  <c r="AY41" i="5" s="1"/>
  <c r="T41" i="5"/>
  <c r="P41" i="5"/>
  <c r="N41" i="5"/>
  <c r="L41" i="5"/>
  <c r="K41" i="5"/>
  <c r="M41" i="5" s="1"/>
  <c r="J41" i="5"/>
  <c r="BB41" i="5" s="1"/>
  <c r="F41" i="5"/>
  <c r="D41" i="5"/>
  <c r="S41" i="5" s="1"/>
  <c r="BB40" i="5"/>
  <c r="AQ40" i="5"/>
  <c r="AY40" i="5" s="1"/>
  <c r="P40" i="5"/>
  <c r="N40" i="5"/>
  <c r="L40" i="5"/>
  <c r="M40" i="5" s="1"/>
  <c r="K40" i="5"/>
  <c r="J40" i="5"/>
  <c r="F40" i="5"/>
  <c r="Q40" i="5" s="1"/>
  <c r="D40" i="5"/>
  <c r="T40" i="5" s="1"/>
  <c r="AY39" i="5"/>
  <c r="AQ39" i="5"/>
  <c r="U39" i="5"/>
  <c r="AN39" i="5" s="1"/>
  <c r="T39" i="5"/>
  <c r="Q39" i="5"/>
  <c r="P39" i="5"/>
  <c r="N39" i="5"/>
  <c r="L39" i="5"/>
  <c r="K39" i="5"/>
  <c r="J39" i="5"/>
  <c r="BB39" i="5" s="1"/>
  <c r="F39" i="5"/>
  <c r="G39" i="5" s="1"/>
  <c r="Y39" i="5" s="1"/>
  <c r="AD39" i="5" s="1"/>
  <c r="AE39" i="5" s="1"/>
  <c r="AF39" i="5" s="1"/>
  <c r="BF39" i="5" s="1"/>
  <c r="D39" i="5"/>
  <c r="S39" i="5" s="1"/>
  <c r="BB38" i="5"/>
  <c r="AQ38" i="5"/>
  <c r="AY38" i="5" s="1"/>
  <c r="AN38" i="5"/>
  <c r="U38" i="5"/>
  <c r="P38" i="5"/>
  <c r="N38" i="5"/>
  <c r="M38" i="5"/>
  <c r="L38" i="5"/>
  <c r="K38" i="5"/>
  <c r="J38" i="5"/>
  <c r="F38" i="5"/>
  <c r="G38" i="5" s="1"/>
  <c r="D38" i="5"/>
  <c r="T38" i="5" s="1"/>
  <c r="AQ37" i="5"/>
  <c r="AY37" i="5" s="1"/>
  <c r="R37" i="5"/>
  <c r="Q37" i="5"/>
  <c r="P37" i="5"/>
  <c r="N37" i="5"/>
  <c r="L37" i="5"/>
  <c r="K37" i="5"/>
  <c r="J37" i="5"/>
  <c r="BB37" i="5" s="1"/>
  <c r="F37" i="5"/>
  <c r="G37" i="5" s="1"/>
  <c r="Y37" i="5" s="1"/>
  <c r="AD37" i="5" s="1"/>
  <c r="AE37" i="5" s="1"/>
  <c r="AF37" i="5" s="1"/>
  <c r="BF37" i="5" s="1"/>
  <c r="D37" i="5"/>
  <c r="S37" i="5" s="1"/>
  <c r="AW37" i="5" s="1"/>
  <c r="BB36" i="5"/>
  <c r="AQ36" i="5"/>
  <c r="AY36" i="5" s="1"/>
  <c r="P36" i="5"/>
  <c r="N36" i="5"/>
  <c r="M36" i="5"/>
  <c r="L36" i="5"/>
  <c r="K36" i="5"/>
  <c r="J36" i="5"/>
  <c r="F36" i="5"/>
  <c r="G36" i="5" s="1"/>
  <c r="D36" i="5"/>
  <c r="T36" i="5" s="1"/>
  <c r="AQ35" i="5"/>
  <c r="AY35" i="5" s="1"/>
  <c r="P35" i="5"/>
  <c r="N35" i="5"/>
  <c r="L35" i="5"/>
  <c r="K35" i="5"/>
  <c r="J35" i="5"/>
  <c r="BB35" i="5" s="1"/>
  <c r="F35" i="5"/>
  <c r="G35" i="5" s="1"/>
  <c r="Y35" i="5" s="1"/>
  <c r="AD35" i="5" s="1"/>
  <c r="AE35" i="5" s="1"/>
  <c r="AF35" i="5" s="1"/>
  <c r="BF35" i="5" s="1"/>
  <c r="D35" i="5"/>
  <c r="S35" i="5" s="1"/>
  <c r="AW35" i="5" s="1"/>
  <c r="BB34" i="5"/>
  <c r="AQ34" i="5"/>
  <c r="AY34" i="5" s="1"/>
  <c r="Q34" i="5"/>
  <c r="AV34" i="5" s="1"/>
  <c r="P34" i="5"/>
  <c r="N34" i="5"/>
  <c r="M34" i="5"/>
  <c r="L34" i="5"/>
  <c r="K34" i="5"/>
  <c r="J34" i="5"/>
  <c r="F34" i="5"/>
  <c r="G34" i="5" s="1"/>
  <c r="D34" i="5"/>
  <c r="AQ33" i="5"/>
  <c r="AY33" i="5" s="1"/>
  <c r="R33" i="5"/>
  <c r="Q33" i="5"/>
  <c r="AV33" i="5" s="1"/>
  <c r="P33" i="5"/>
  <c r="N33" i="5"/>
  <c r="L33" i="5"/>
  <c r="K33" i="5"/>
  <c r="M33" i="5" s="1"/>
  <c r="J33" i="5"/>
  <c r="BB33" i="5" s="1"/>
  <c r="F33" i="5"/>
  <c r="D33" i="5"/>
  <c r="S33" i="5" s="1"/>
  <c r="AW33" i="5" s="1"/>
  <c r="BD32" i="5"/>
  <c r="BB32" i="5"/>
  <c r="AQ32" i="5"/>
  <c r="AY32" i="5" s="1"/>
  <c r="P32" i="5"/>
  <c r="N32" i="5"/>
  <c r="M32" i="5"/>
  <c r="L32" i="5"/>
  <c r="K32" i="5"/>
  <c r="J32" i="5"/>
  <c r="F32" i="5"/>
  <c r="Q32" i="5" s="1"/>
  <c r="D32" i="5"/>
  <c r="AQ31" i="5"/>
  <c r="AY31" i="5" s="1"/>
  <c r="P31" i="5"/>
  <c r="N31" i="5"/>
  <c r="L31" i="5"/>
  <c r="K31" i="5"/>
  <c r="M31" i="5" s="1"/>
  <c r="J31" i="5"/>
  <c r="BB31" i="5" s="1"/>
  <c r="F31" i="5"/>
  <c r="G31" i="5" s="1"/>
  <c r="D31" i="5"/>
  <c r="S31" i="5" s="1"/>
  <c r="BB30" i="5"/>
  <c r="AQ30" i="5"/>
  <c r="AY30" i="5" s="1"/>
  <c r="P30" i="5"/>
  <c r="N30" i="5"/>
  <c r="M30" i="5"/>
  <c r="L30" i="5"/>
  <c r="K30" i="5"/>
  <c r="J30" i="5"/>
  <c r="F30" i="5"/>
  <c r="BD30" i="5" s="1"/>
  <c r="D30" i="5"/>
  <c r="U30" i="5" s="1"/>
  <c r="AN30" i="5" s="1"/>
  <c r="BD29" i="5"/>
  <c r="AQ29" i="5"/>
  <c r="AY29" i="5" s="1"/>
  <c r="P29" i="5"/>
  <c r="N29" i="5"/>
  <c r="L29" i="5"/>
  <c r="K29" i="5"/>
  <c r="J29" i="5"/>
  <c r="BB29" i="5" s="1"/>
  <c r="F29" i="5"/>
  <c r="BC29" i="5" s="1"/>
  <c r="D29" i="5"/>
  <c r="BB28" i="5"/>
  <c r="AQ28" i="5"/>
  <c r="AY28" i="5" s="1"/>
  <c r="P28" i="5"/>
  <c r="N28" i="5"/>
  <c r="M28" i="5"/>
  <c r="L28" i="5"/>
  <c r="K28" i="5"/>
  <c r="J28" i="5"/>
  <c r="F28" i="5"/>
  <c r="Q28" i="5" s="1"/>
  <c r="D28" i="5"/>
  <c r="U28" i="5" s="1"/>
  <c r="AN28" i="5" s="1"/>
  <c r="BD27" i="5"/>
  <c r="AY27" i="5"/>
  <c r="AQ27" i="5"/>
  <c r="P27" i="5"/>
  <c r="N27" i="5"/>
  <c r="L27" i="5"/>
  <c r="M27" i="5" s="1"/>
  <c r="K27" i="5"/>
  <c r="J27" i="5"/>
  <c r="BB27" i="5" s="1"/>
  <c r="F27" i="5"/>
  <c r="G27" i="5" s="1"/>
  <c r="Y27" i="5" s="1"/>
  <c r="AD27" i="5" s="1"/>
  <c r="AE27" i="5" s="1"/>
  <c r="AF27" i="5" s="1"/>
  <c r="BF27" i="5" s="1"/>
  <c r="D27" i="5"/>
  <c r="U27" i="5" s="1"/>
  <c r="AN27" i="5" s="1"/>
  <c r="BB26" i="5"/>
  <c r="AQ26" i="5"/>
  <c r="AY26" i="5" s="1"/>
  <c r="P26" i="5"/>
  <c r="N26" i="5"/>
  <c r="M26" i="5"/>
  <c r="L26" i="5"/>
  <c r="K26" i="5"/>
  <c r="J26" i="5"/>
  <c r="D26" i="5"/>
  <c r="U26" i="5" s="1"/>
  <c r="AN26" i="5" s="1"/>
  <c r="AQ25" i="5"/>
  <c r="AY25" i="5" s="1"/>
  <c r="S25" i="5"/>
  <c r="AW25" i="5" s="1"/>
  <c r="P25" i="5"/>
  <c r="N25" i="5"/>
  <c r="L25" i="5"/>
  <c r="M25" i="5" s="1"/>
  <c r="K25" i="5"/>
  <c r="J25" i="5"/>
  <c r="BB25" i="5" s="1"/>
  <c r="F25" i="5"/>
  <c r="BD25" i="5" s="1"/>
  <c r="D25" i="5"/>
  <c r="U25" i="5" s="1"/>
  <c r="AN25" i="5" s="1"/>
  <c r="BB24" i="5"/>
  <c r="AQ24" i="5"/>
  <c r="AY24" i="5" s="1"/>
  <c r="P24" i="5"/>
  <c r="N24" i="5"/>
  <c r="M24" i="5"/>
  <c r="L24" i="5"/>
  <c r="K24" i="5"/>
  <c r="J24" i="5"/>
  <c r="D24" i="5"/>
  <c r="U24" i="5" s="1"/>
  <c r="AN24" i="5" s="1"/>
  <c r="BD23" i="5"/>
  <c r="AQ23" i="5"/>
  <c r="AY23" i="5" s="1"/>
  <c r="U23" i="5"/>
  <c r="AN23" i="5" s="1"/>
  <c r="T23" i="5"/>
  <c r="S23" i="5"/>
  <c r="AW23" i="5" s="1"/>
  <c r="P23" i="5"/>
  <c r="N23" i="5"/>
  <c r="L23" i="5"/>
  <c r="M23" i="5" s="1"/>
  <c r="K23" i="5"/>
  <c r="J23" i="5"/>
  <c r="BB23" i="5" s="1"/>
  <c r="F23" i="5"/>
  <c r="G23" i="5" s="1"/>
  <c r="Y23" i="5" s="1"/>
  <c r="AD23" i="5" s="1"/>
  <c r="AE23" i="5" s="1"/>
  <c r="AF23" i="5" s="1"/>
  <c r="BF23" i="5" s="1"/>
  <c r="D23" i="5"/>
  <c r="R23" i="5" s="1"/>
  <c r="BB22" i="5"/>
  <c r="AQ22" i="5"/>
  <c r="AY22" i="5" s="1"/>
  <c r="R22" i="5"/>
  <c r="P22" i="5"/>
  <c r="N22" i="5"/>
  <c r="M22" i="5"/>
  <c r="L22" i="5"/>
  <c r="K22" i="5"/>
  <c r="J22" i="5"/>
  <c r="D22" i="5"/>
  <c r="U22" i="5" s="1"/>
  <c r="AN22" i="5" s="1"/>
  <c r="AQ21" i="5"/>
  <c r="AY21" i="5" s="1"/>
  <c r="U21" i="5"/>
  <c r="AN21" i="5" s="1"/>
  <c r="P21" i="5"/>
  <c r="N21" i="5"/>
  <c r="F21" i="5" s="1"/>
  <c r="G21" i="5" s="1"/>
  <c r="Y21" i="5" s="1"/>
  <c r="AD21" i="5" s="1"/>
  <c r="AE21" i="5" s="1"/>
  <c r="AF21" i="5" s="1"/>
  <c r="BF21" i="5" s="1"/>
  <c r="L21" i="5"/>
  <c r="M21" i="5" s="1"/>
  <c r="K21" i="5"/>
  <c r="J21" i="5"/>
  <c r="BB21" i="5" s="1"/>
  <c r="D21" i="5"/>
  <c r="T21" i="5" s="1"/>
  <c r="BB20" i="5"/>
  <c r="AQ20" i="5"/>
  <c r="AY20" i="5" s="1"/>
  <c r="P20" i="5"/>
  <c r="N20" i="5"/>
  <c r="M20" i="5"/>
  <c r="L20" i="5"/>
  <c r="K20" i="5"/>
  <c r="J20" i="5"/>
  <c r="D20" i="5"/>
  <c r="U20" i="5" s="1"/>
  <c r="AN20" i="5" s="1"/>
  <c r="AQ19" i="5"/>
  <c r="AY19" i="5" s="1"/>
  <c r="P19" i="5"/>
  <c r="N19" i="5"/>
  <c r="L19" i="5"/>
  <c r="M19" i="5" s="1"/>
  <c r="K19" i="5"/>
  <c r="J19" i="5"/>
  <c r="BB19" i="5" s="1"/>
  <c r="F19" i="5"/>
  <c r="G19" i="5" s="1"/>
  <c r="Y19" i="5" s="1"/>
  <c r="AD19" i="5" s="1"/>
  <c r="AE19" i="5" s="1"/>
  <c r="AF19" i="5" s="1"/>
  <c r="BF19" i="5" s="1"/>
  <c r="D19" i="5"/>
  <c r="T19" i="5" s="1"/>
  <c r="BB18" i="5"/>
  <c r="AQ18" i="5"/>
  <c r="AY18" i="5" s="1"/>
  <c r="P18" i="5"/>
  <c r="N18" i="5"/>
  <c r="M18" i="5"/>
  <c r="L18" i="5"/>
  <c r="K18" i="5"/>
  <c r="J18" i="5"/>
  <c r="D18" i="5"/>
  <c r="U18" i="5" s="1"/>
  <c r="AN18" i="5" s="1"/>
  <c r="AY17" i="5"/>
  <c r="AQ17" i="5"/>
  <c r="S17" i="5"/>
  <c r="BA17" i="5" s="1"/>
  <c r="P17" i="5"/>
  <c r="N17" i="5"/>
  <c r="L17" i="5"/>
  <c r="M17" i="5" s="1"/>
  <c r="K17" i="5"/>
  <c r="J17" i="5"/>
  <c r="BB17" i="5" s="1"/>
  <c r="F17" i="5"/>
  <c r="BE17" i="5" s="1"/>
  <c r="D17" i="5"/>
  <c r="T17" i="5" s="1"/>
  <c r="BB16" i="5"/>
  <c r="AQ16" i="5"/>
  <c r="AY16" i="5" s="1"/>
  <c r="AN16" i="5"/>
  <c r="P16" i="5"/>
  <c r="N16" i="5"/>
  <c r="F16" i="5" s="1"/>
  <c r="G16" i="5" s="1"/>
  <c r="M16" i="5"/>
  <c r="L16" i="5"/>
  <c r="K16" i="5"/>
  <c r="J16" i="5"/>
  <c r="D16" i="5"/>
  <c r="U16" i="5" s="1"/>
  <c r="AQ15" i="5"/>
  <c r="AY15" i="5" s="1"/>
  <c r="P15" i="5"/>
  <c r="N15" i="5"/>
  <c r="L15" i="5"/>
  <c r="M15" i="5" s="1"/>
  <c r="K15" i="5"/>
  <c r="J15" i="5"/>
  <c r="BB15" i="5" s="1"/>
  <c r="F15" i="5"/>
  <c r="BD15" i="5" s="1"/>
  <c r="D15" i="5"/>
  <c r="T15" i="5" s="1"/>
  <c r="BB14" i="5"/>
  <c r="AQ14" i="5"/>
  <c r="AY14" i="5" s="1"/>
  <c r="R14" i="5"/>
  <c r="P14" i="5"/>
  <c r="N14" i="5"/>
  <c r="F14" i="5" s="1"/>
  <c r="G14" i="5" s="1"/>
  <c r="M14" i="5"/>
  <c r="L14" i="5"/>
  <c r="K14" i="5"/>
  <c r="J14" i="5"/>
  <c r="D14" i="5"/>
  <c r="U14" i="5" s="1"/>
  <c r="AN14" i="5" s="1"/>
  <c r="AY13" i="5"/>
  <c r="AQ13" i="5"/>
  <c r="P13" i="5"/>
  <c r="N13" i="5"/>
  <c r="F13" i="5" s="1"/>
  <c r="G13" i="5" s="1"/>
  <c r="Y13" i="5" s="1"/>
  <c r="AD13" i="5" s="1"/>
  <c r="AE13" i="5" s="1"/>
  <c r="AF13" i="5" s="1"/>
  <c r="BF13" i="5" s="1"/>
  <c r="L13" i="5"/>
  <c r="M13" i="5" s="1"/>
  <c r="K13" i="5"/>
  <c r="J13" i="5"/>
  <c r="BB13" i="5" s="1"/>
  <c r="D13" i="5"/>
  <c r="T13" i="5" s="1"/>
  <c r="BB12" i="5"/>
  <c r="AQ12" i="5"/>
  <c r="AY12" i="5" s="1"/>
  <c r="R12" i="5"/>
  <c r="P12" i="5"/>
  <c r="N12" i="5"/>
  <c r="M12" i="5"/>
  <c r="L12" i="5"/>
  <c r="K12" i="5"/>
  <c r="J12" i="5"/>
  <c r="D12" i="5"/>
  <c r="U12" i="5" s="1"/>
  <c r="AN12" i="5" s="1"/>
  <c r="AY11" i="5"/>
  <c r="AQ11" i="5"/>
  <c r="U11" i="5"/>
  <c r="AN11" i="5" s="1"/>
  <c r="P11" i="5"/>
  <c r="N11" i="5"/>
  <c r="F11" i="5" s="1"/>
  <c r="G11" i="5" s="1"/>
  <c r="Y11" i="5" s="1"/>
  <c r="AD11" i="5" s="1"/>
  <c r="AE11" i="5" s="1"/>
  <c r="AF11" i="5" s="1"/>
  <c r="BF11" i="5" s="1"/>
  <c r="L11" i="5"/>
  <c r="M11" i="5" s="1"/>
  <c r="K11" i="5"/>
  <c r="J11" i="5"/>
  <c r="BB11" i="5" s="1"/>
  <c r="D11" i="5"/>
  <c r="T11" i="5" s="1"/>
  <c r="BB10" i="5"/>
  <c r="AQ10" i="5"/>
  <c r="AY10" i="5" s="1"/>
  <c r="P10" i="5"/>
  <c r="N10" i="5"/>
  <c r="M10" i="5"/>
  <c r="L10" i="5"/>
  <c r="K10" i="5"/>
  <c r="J10" i="5"/>
  <c r="D10" i="5"/>
  <c r="U10" i="5" s="1"/>
  <c r="AN10" i="5" s="1"/>
  <c r="AQ9" i="5"/>
  <c r="AY9" i="5" s="1"/>
  <c r="P9" i="5"/>
  <c r="N9" i="5"/>
  <c r="L9" i="5"/>
  <c r="M9" i="5" s="1"/>
  <c r="K9" i="5"/>
  <c r="J9" i="5"/>
  <c r="BB9" i="5" s="1"/>
  <c r="F9" i="5"/>
  <c r="BD9" i="5" s="1"/>
  <c r="D9" i="5"/>
  <c r="T9" i="5" s="1"/>
  <c r="BB8" i="5"/>
  <c r="AQ8" i="5"/>
  <c r="AY8" i="5" s="1"/>
  <c r="R8" i="5"/>
  <c r="P8" i="5"/>
  <c r="N8" i="5"/>
  <c r="L8" i="5"/>
  <c r="K8" i="5"/>
  <c r="M8" i="5" s="1"/>
  <c r="J8" i="5"/>
  <c r="D8" i="5"/>
  <c r="BB7" i="5"/>
  <c r="AQ7" i="5"/>
  <c r="AY7" i="5" s="1"/>
  <c r="P7" i="5"/>
  <c r="N7" i="5"/>
  <c r="L7" i="5"/>
  <c r="K7" i="5"/>
  <c r="M7" i="5" s="1"/>
  <c r="J7" i="5"/>
  <c r="F7" i="5"/>
  <c r="BD7" i="5" s="1"/>
  <c r="D7" i="5"/>
  <c r="R7" i="5" s="1"/>
  <c r="BB6" i="5"/>
  <c r="AQ6" i="5"/>
  <c r="AY6" i="5" s="1"/>
  <c r="P6" i="5"/>
  <c r="N6" i="5"/>
  <c r="F6" i="5" s="1"/>
  <c r="G6" i="5" s="1"/>
  <c r="M6" i="5"/>
  <c r="L6" i="5"/>
  <c r="K6" i="5"/>
  <c r="D6" i="5"/>
  <c r="BB5" i="5"/>
  <c r="AQ5" i="5"/>
  <c r="AY5" i="5" s="1"/>
  <c r="U5" i="5"/>
  <c r="AN5" i="5" s="1"/>
  <c r="P5" i="5"/>
  <c r="N5" i="5"/>
  <c r="F5" i="5" s="1"/>
  <c r="G5" i="5" s="1"/>
  <c r="L5" i="5"/>
  <c r="K5" i="5"/>
  <c r="M5" i="5" s="1"/>
  <c r="D5" i="5"/>
  <c r="S5" i="5" s="1"/>
  <c r="BB4" i="5"/>
  <c r="AQ4" i="5"/>
  <c r="AY4" i="5" s="1"/>
  <c r="R4" i="5"/>
  <c r="P4" i="5"/>
  <c r="N4" i="5"/>
  <c r="AW4" i="5" s="1"/>
  <c r="M4" i="5"/>
  <c r="L4" i="5"/>
  <c r="K4" i="5"/>
  <c r="D4" i="5"/>
  <c r="S4" i="5" s="1"/>
  <c r="BB3" i="5"/>
  <c r="AQ3" i="5"/>
  <c r="AY3" i="5" s="1"/>
  <c r="S3" i="5"/>
  <c r="AW3" i="5" s="1"/>
  <c r="P3" i="5"/>
  <c r="N3" i="5"/>
  <c r="L3" i="5"/>
  <c r="M3" i="5" s="1"/>
  <c r="K3" i="5"/>
  <c r="F3" i="5"/>
  <c r="BC3" i="5" s="1"/>
  <c r="D3" i="5"/>
  <c r="T3" i="5" s="1"/>
  <c r="BB2" i="5"/>
  <c r="AQ2" i="5"/>
  <c r="AY2" i="5" s="1"/>
  <c r="P2" i="5"/>
  <c r="N2" i="5"/>
  <c r="M2" i="5"/>
  <c r="L2" i="5"/>
  <c r="K2" i="5"/>
  <c r="D2" i="5"/>
  <c r="AB113" i="5"/>
  <c r="AB145" i="5"/>
  <c r="AB116" i="5"/>
  <c r="AB148" i="5"/>
  <c r="AB180" i="5"/>
  <c r="AB130" i="5"/>
  <c r="AB138" i="5"/>
  <c r="AB169" i="5"/>
  <c r="AB135" i="5"/>
  <c r="AB167" i="5"/>
  <c r="AB199" i="5"/>
  <c r="AB82" i="5"/>
  <c r="AB109" i="5"/>
  <c r="AB94" i="5"/>
  <c r="AB74" i="5"/>
  <c r="AB110" i="5"/>
  <c r="AB69" i="5"/>
  <c r="AB48" i="5"/>
  <c r="AB43" i="5"/>
  <c r="AB37" i="5"/>
  <c r="AB32" i="5"/>
  <c r="AB17" i="5"/>
  <c r="AB24" i="5"/>
  <c r="AB6" i="5"/>
  <c r="AB3" i="5"/>
  <c r="AB15" i="5"/>
  <c r="AB85" i="5"/>
  <c r="AB117" i="5"/>
  <c r="AB120" i="5"/>
  <c r="AB152" i="5"/>
  <c r="AB184" i="5"/>
  <c r="AB154" i="5"/>
  <c r="AB142" i="5"/>
  <c r="AB197" i="5"/>
  <c r="AB139" i="5"/>
  <c r="AB171" i="5"/>
  <c r="AB158" i="5"/>
  <c r="AB149" i="5"/>
  <c r="AB80" i="5"/>
  <c r="AB97" i="5"/>
  <c r="AB103" i="5"/>
  <c r="AB72" i="5"/>
  <c r="AB102" i="5"/>
  <c r="AB67" i="5"/>
  <c r="AB46" i="5"/>
  <c r="AB35" i="5"/>
  <c r="AB30" i="5"/>
  <c r="AB20" i="5"/>
  <c r="AB191" i="5"/>
  <c r="AB121" i="5"/>
  <c r="AB124" i="5"/>
  <c r="AB156" i="5"/>
  <c r="AB188" i="5"/>
  <c r="AB162" i="5"/>
  <c r="AB153" i="5"/>
  <c r="AB150" i="5"/>
  <c r="AB201" i="5"/>
  <c r="AB143" i="5"/>
  <c r="AB175" i="5"/>
  <c r="AB166" i="5"/>
  <c r="AB173" i="5"/>
  <c r="AB104" i="5"/>
  <c r="AB111" i="5"/>
  <c r="AB93" i="5"/>
  <c r="AB101" i="5"/>
  <c r="AB70" i="5"/>
  <c r="AB78" i="5"/>
  <c r="AB65" i="5"/>
  <c r="AB60" i="5"/>
  <c r="AB44" i="5"/>
  <c r="AB33" i="5"/>
  <c r="AB51" i="5"/>
  <c r="AB13" i="5"/>
  <c r="AB22" i="5"/>
  <c r="AB140" i="5"/>
  <c r="AB190" i="5"/>
  <c r="AB118" i="5"/>
  <c r="AB107" i="5"/>
  <c r="AB41" i="5"/>
  <c r="AB125" i="5"/>
  <c r="AB128" i="5"/>
  <c r="AB160" i="5"/>
  <c r="AB192" i="5"/>
  <c r="AB178" i="5"/>
  <c r="AB157" i="5"/>
  <c r="AB115" i="5"/>
  <c r="AB147" i="5"/>
  <c r="AB179" i="5"/>
  <c r="AB170" i="5"/>
  <c r="AB181" i="5"/>
  <c r="AB114" i="5"/>
  <c r="AB92" i="5"/>
  <c r="AB98" i="5"/>
  <c r="AB91" i="5"/>
  <c r="AB99" i="5"/>
  <c r="AB68" i="5"/>
  <c r="AB79" i="5"/>
  <c r="AB63" i="5"/>
  <c r="AB58" i="5"/>
  <c r="AB31" i="5"/>
  <c r="AB42" i="5"/>
  <c r="AB27" i="5"/>
  <c r="AB11" i="5"/>
  <c r="AB16" i="5"/>
  <c r="AB8" i="5"/>
  <c r="AB189" i="5"/>
  <c r="AB127" i="5"/>
  <c r="AB61" i="5"/>
  <c r="AB21" i="5"/>
  <c r="AB28" i="5"/>
  <c r="AB129" i="5"/>
  <c r="AB132" i="5"/>
  <c r="AB164" i="5"/>
  <c r="AB196" i="5"/>
  <c r="AB182" i="5"/>
  <c r="AB161" i="5"/>
  <c r="AB119" i="5"/>
  <c r="AB151" i="5"/>
  <c r="AB183" i="5"/>
  <c r="AB174" i="5"/>
  <c r="AB185" i="5"/>
  <c r="AB146" i="5"/>
  <c r="AB90" i="5"/>
  <c r="AB108" i="5"/>
  <c r="AB89" i="5"/>
  <c r="AB100" i="5"/>
  <c r="AB66" i="5"/>
  <c r="AB77" i="5"/>
  <c r="AB56" i="5"/>
  <c r="AB55" i="5"/>
  <c r="AB29" i="5"/>
  <c r="AB40" i="5"/>
  <c r="AB25" i="5"/>
  <c r="AB9" i="5"/>
  <c r="AB12" i="5"/>
  <c r="AB2" i="5"/>
  <c r="AB137" i="5"/>
  <c r="AB122" i="5"/>
  <c r="AB86" i="5"/>
  <c r="AB73" i="5"/>
  <c r="AB53" i="5"/>
  <c r="AB4" i="5"/>
  <c r="AB133" i="5"/>
  <c r="AB136" i="5"/>
  <c r="AB168" i="5"/>
  <c r="AB200" i="5"/>
  <c r="AB186" i="5"/>
  <c r="AB177" i="5"/>
  <c r="AB123" i="5"/>
  <c r="AB155" i="5"/>
  <c r="AB187" i="5"/>
  <c r="AB198" i="5"/>
  <c r="AB88" i="5"/>
  <c r="AB105" i="5"/>
  <c r="AB87" i="5"/>
  <c r="AB83" i="5"/>
  <c r="AB64" i="5"/>
  <c r="AB75" i="5"/>
  <c r="AB54" i="5"/>
  <c r="AB45" i="5"/>
  <c r="AB57" i="5"/>
  <c r="AB38" i="5"/>
  <c r="AB23" i="5"/>
  <c r="AB7" i="5"/>
  <c r="AB10" i="5"/>
  <c r="AB26" i="5"/>
  <c r="AB159" i="5"/>
  <c r="AB62" i="5"/>
  <c r="AB36" i="5"/>
  <c r="AB141" i="5"/>
  <c r="AB144" i="5"/>
  <c r="AB176" i="5"/>
  <c r="AB126" i="5"/>
  <c r="AB194" i="5"/>
  <c r="AB193" i="5"/>
  <c r="AB134" i="5"/>
  <c r="AB165" i="5"/>
  <c r="AB131" i="5"/>
  <c r="AB163" i="5"/>
  <c r="AB195" i="5"/>
  <c r="AB84" i="5"/>
  <c r="AB112" i="5"/>
  <c r="AB106" i="5"/>
  <c r="AB76" i="5"/>
  <c r="AB81" i="5"/>
  <c r="AB71" i="5"/>
  <c r="AB96" i="5"/>
  <c r="AB50" i="5"/>
  <c r="AB47" i="5"/>
  <c r="AB39" i="5"/>
  <c r="AB49" i="5"/>
  <c r="AB34" i="5"/>
  <c r="AB19" i="5"/>
  <c r="AB14" i="5"/>
  <c r="AB5" i="5"/>
  <c r="AB18" i="5"/>
  <c r="AB172" i="5"/>
  <c r="AB95" i="5"/>
  <c r="AB52" i="5"/>
  <c r="AB59" i="5"/>
  <c r="AU142" i="5" l="1"/>
  <c r="AM142" i="5"/>
  <c r="AM140" i="5"/>
  <c r="AU140" i="5"/>
  <c r="AM28" i="5"/>
  <c r="AM170" i="5"/>
  <c r="AU170" i="5"/>
  <c r="AU187" i="5"/>
  <c r="AM187" i="5"/>
  <c r="AU155" i="5"/>
  <c r="AM155" i="5"/>
  <c r="AU123" i="5"/>
  <c r="AM123" i="5"/>
  <c r="AU166" i="5"/>
  <c r="AM166" i="5"/>
  <c r="AU176" i="5"/>
  <c r="AM176" i="5"/>
  <c r="AU144" i="5"/>
  <c r="AM144" i="5"/>
  <c r="AU158" i="5"/>
  <c r="AM158" i="5"/>
  <c r="AU201" i="5"/>
  <c r="AM201" i="5"/>
  <c r="AU169" i="5"/>
  <c r="AM169" i="5"/>
  <c r="AU137" i="5"/>
  <c r="AM137" i="5"/>
  <c r="AU154" i="5"/>
  <c r="AM154" i="5"/>
  <c r="AU150" i="5"/>
  <c r="AM150" i="5"/>
  <c r="AM165" i="5"/>
  <c r="AU165" i="5"/>
  <c r="AM53" i="5"/>
  <c r="AM66" i="5"/>
  <c r="AU118" i="5"/>
  <c r="AM118" i="5"/>
  <c r="AU179" i="5"/>
  <c r="AM179" i="5"/>
  <c r="AU147" i="5"/>
  <c r="AM147" i="5"/>
  <c r="AU115" i="5"/>
  <c r="AM115" i="5"/>
  <c r="AU182" i="5"/>
  <c r="AM182" i="5"/>
  <c r="AU200" i="5"/>
  <c r="AM200" i="5"/>
  <c r="AU168" i="5"/>
  <c r="AM168" i="5"/>
  <c r="AU136" i="5"/>
  <c r="AM136" i="5"/>
  <c r="AU146" i="5"/>
  <c r="AM146" i="5"/>
  <c r="AU193" i="5"/>
  <c r="AM193" i="5"/>
  <c r="AU161" i="5"/>
  <c r="AM161" i="5"/>
  <c r="AU129" i="5"/>
  <c r="AM129" i="5"/>
  <c r="AU198" i="5"/>
  <c r="AM198" i="5"/>
  <c r="AM57" i="5"/>
  <c r="AM72" i="5"/>
  <c r="AU175" i="5"/>
  <c r="AM175" i="5"/>
  <c r="AU143" i="5"/>
  <c r="AM143" i="5"/>
  <c r="AM162" i="5"/>
  <c r="AU162" i="5"/>
  <c r="AM196" i="5"/>
  <c r="AU196" i="5"/>
  <c r="AM164" i="5"/>
  <c r="AU164" i="5"/>
  <c r="AM132" i="5"/>
  <c r="AU132" i="5"/>
  <c r="AM138" i="5"/>
  <c r="AU138" i="5"/>
  <c r="AM189" i="5"/>
  <c r="AU189" i="5"/>
  <c r="AM157" i="5"/>
  <c r="AU157" i="5"/>
  <c r="AM125" i="5"/>
  <c r="AU125" i="5"/>
  <c r="AU183" i="5"/>
  <c r="AM183" i="5"/>
  <c r="AM133" i="5"/>
  <c r="AU133" i="5"/>
  <c r="AM33" i="5"/>
  <c r="AM64" i="5"/>
  <c r="AU171" i="5"/>
  <c r="AM171" i="5"/>
  <c r="AU139" i="5"/>
  <c r="AM139" i="5"/>
  <c r="AM114" i="5"/>
  <c r="AU114" i="5"/>
  <c r="AU192" i="5"/>
  <c r="AM192" i="5"/>
  <c r="AU160" i="5"/>
  <c r="AM160" i="5"/>
  <c r="AU128" i="5"/>
  <c r="AM128" i="5"/>
  <c r="AU134" i="5"/>
  <c r="AM134" i="5"/>
  <c r="AU185" i="5"/>
  <c r="AM185" i="5"/>
  <c r="AU153" i="5"/>
  <c r="AM153" i="5"/>
  <c r="AU121" i="5"/>
  <c r="AM121" i="5"/>
  <c r="AU151" i="5"/>
  <c r="AM151" i="5"/>
  <c r="AM32" i="5"/>
  <c r="AM34" i="5"/>
  <c r="AM37" i="5"/>
  <c r="AU199" i="5"/>
  <c r="AM199" i="5"/>
  <c r="AU167" i="5"/>
  <c r="AM167" i="5"/>
  <c r="AU135" i="5"/>
  <c r="AM135" i="5"/>
  <c r="AM188" i="5"/>
  <c r="AU188" i="5"/>
  <c r="AM156" i="5"/>
  <c r="AU156" i="5"/>
  <c r="AM124" i="5"/>
  <c r="AU124" i="5"/>
  <c r="AM130" i="5"/>
  <c r="AU130" i="5"/>
  <c r="AM181" i="5"/>
  <c r="AU181" i="5"/>
  <c r="AM149" i="5"/>
  <c r="AU149" i="5"/>
  <c r="AM117" i="5"/>
  <c r="AU117" i="5"/>
  <c r="AM40" i="5"/>
  <c r="AM39" i="5"/>
  <c r="AM70" i="5"/>
  <c r="AU190" i="5"/>
  <c r="AM190" i="5"/>
  <c r="AU195" i="5"/>
  <c r="AM195" i="5"/>
  <c r="AU163" i="5"/>
  <c r="AM163" i="5"/>
  <c r="AU131" i="5"/>
  <c r="AM131" i="5"/>
  <c r="AU184" i="5"/>
  <c r="AM184" i="5"/>
  <c r="AU152" i="5"/>
  <c r="AM152" i="5"/>
  <c r="AU120" i="5"/>
  <c r="AM120" i="5"/>
  <c r="AU186" i="5"/>
  <c r="AM186" i="5"/>
  <c r="AU126" i="5"/>
  <c r="AM126" i="5"/>
  <c r="AU177" i="5"/>
  <c r="AM177" i="5"/>
  <c r="AU145" i="5"/>
  <c r="AM145" i="5"/>
  <c r="AU113" i="5"/>
  <c r="AM113" i="5"/>
  <c r="AM51" i="5"/>
  <c r="AU119" i="5"/>
  <c r="AM119" i="5"/>
  <c r="AM172" i="5"/>
  <c r="AU172" i="5"/>
  <c r="AM197" i="5"/>
  <c r="AU197" i="5"/>
  <c r="AM42" i="5"/>
  <c r="AM76" i="5"/>
  <c r="AU178" i="5"/>
  <c r="AM178" i="5"/>
  <c r="AU191" i="5"/>
  <c r="AM191" i="5"/>
  <c r="AU159" i="5"/>
  <c r="AM159" i="5"/>
  <c r="AU127" i="5"/>
  <c r="AM127" i="5"/>
  <c r="AM194" i="5"/>
  <c r="AU194" i="5"/>
  <c r="AM180" i="5"/>
  <c r="AU180" i="5"/>
  <c r="AM148" i="5"/>
  <c r="AU148" i="5"/>
  <c r="AM116" i="5"/>
  <c r="AU116" i="5"/>
  <c r="AU174" i="5"/>
  <c r="AM174" i="5"/>
  <c r="AU122" i="5"/>
  <c r="AM122" i="5"/>
  <c r="AM173" i="5"/>
  <c r="AU173" i="5"/>
  <c r="AM141" i="5"/>
  <c r="AU141" i="5"/>
  <c r="G183" i="5"/>
  <c r="G151" i="5"/>
  <c r="G119" i="5"/>
  <c r="Q187" i="5"/>
  <c r="Q171" i="5"/>
  <c r="Q155" i="5"/>
  <c r="Q139" i="5"/>
  <c r="Q123" i="5"/>
  <c r="Q194" i="5"/>
  <c r="Q186" i="5"/>
  <c r="Q178" i="5"/>
  <c r="Q170" i="5"/>
  <c r="Q162" i="5"/>
  <c r="Q154" i="5"/>
  <c r="Q146" i="5"/>
  <c r="Q138" i="5"/>
  <c r="Q130" i="5"/>
  <c r="Q122" i="5"/>
  <c r="Q114" i="5"/>
  <c r="G191" i="5"/>
  <c r="G159" i="5"/>
  <c r="G127" i="5"/>
  <c r="Q201" i="5"/>
  <c r="Q185" i="5"/>
  <c r="Q177" i="5"/>
  <c r="Q169" i="5"/>
  <c r="Q153" i="5"/>
  <c r="Q145" i="5"/>
  <c r="Q137" i="5"/>
  <c r="Q121" i="5"/>
  <c r="Q113" i="5"/>
  <c r="G199" i="5"/>
  <c r="G167" i="5"/>
  <c r="G135" i="5"/>
  <c r="Q175" i="5"/>
  <c r="Q143" i="5"/>
  <c r="Q198" i="5"/>
  <c r="Q190" i="5"/>
  <c r="Q182" i="5"/>
  <c r="Q166" i="5"/>
  <c r="Q150" i="5"/>
  <c r="Q134" i="5"/>
  <c r="Q118" i="5"/>
  <c r="Q197" i="5"/>
  <c r="Q189" i="5"/>
  <c r="Q181" i="5"/>
  <c r="Q165" i="5"/>
  <c r="Q157" i="5"/>
  <c r="Q149" i="5"/>
  <c r="Q133" i="5"/>
  <c r="Q125" i="5"/>
  <c r="Q117" i="5"/>
  <c r="BD17" i="5"/>
  <c r="BE39" i="5"/>
  <c r="Q43" i="5"/>
  <c r="Q62" i="5"/>
  <c r="G88" i="5"/>
  <c r="G72" i="5"/>
  <c r="G64" i="5"/>
  <c r="G40" i="5"/>
  <c r="G32" i="5"/>
  <c r="Q29" i="5"/>
  <c r="BC57" i="5"/>
  <c r="BE62" i="5"/>
  <c r="BD94" i="5"/>
  <c r="G15" i="5"/>
  <c r="Y15" i="5" s="1"/>
  <c r="AD15" i="5" s="1"/>
  <c r="AE15" i="5" s="1"/>
  <c r="AF15" i="5" s="1"/>
  <c r="BF15" i="5" s="1"/>
  <c r="G7" i="5"/>
  <c r="Y7" i="5" s="1"/>
  <c r="AD7" i="5" s="1"/>
  <c r="AE7" i="5" s="1"/>
  <c r="AF7" i="5" s="1"/>
  <c r="BF7" i="5" s="1"/>
  <c r="G17" i="5"/>
  <c r="Y17" i="5" s="1"/>
  <c r="AD17" i="5" s="1"/>
  <c r="AE17" i="5" s="1"/>
  <c r="AF17" i="5" s="1"/>
  <c r="BF17" i="5" s="1"/>
  <c r="Y31" i="5"/>
  <c r="AD31" i="5" s="1"/>
  <c r="AE31" i="5" s="1"/>
  <c r="AF31" i="5" s="1"/>
  <c r="BF31" i="5" s="1"/>
  <c r="Q35" i="5"/>
  <c r="Q38" i="5"/>
  <c r="BC53" i="5"/>
  <c r="G70" i="5"/>
  <c r="G62" i="5"/>
  <c r="G54" i="5"/>
  <c r="Y54" i="5" s="1"/>
  <c r="AD54" i="5" s="1"/>
  <c r="AE54" i="5" s="1"/>
  <c r="AF54" i="5" s="1"/>
  <c r="BF54" i="5" s="1"/>
  <c r="G30" i="5"/>
  <c r="BD76" i="5"/>
  <c r="BD88" i="5"/>
  <c r="G53" i="5"/>
  <c r="G29" i="5"/>
  <c r="BD19" i="5"/>
  <c r="Q36" i="5"/>
  <c r="BD52" i="5"/>
  <c r="Q68" i="5"/>
  <c r="G92" i="5"/>
  <c r="G28" i="5"/>
  <c r="Q30" i="5"/>
  <c r="BD58" i="5"/>
  <c r="BD90" i="5"/>
  <c r="G51" i="5"/>
  <c r="G3" i="5"/>
  <c r="BD92" i="5"/>
  <c r="G90" i="5"/>
  <c r="G66" i="5"/>
  <c r="G42" i="5"/>
  <c r="BA41" i="5"/>
  <c r="AW41" i="5"/>
  <c r="BA39" i="5"/>
  <c r="AW39" i="5"/>
  <c r="U3" i="5"/>
  <c r="AN3" i="5" s="1"/>
  <c r="R10" i="5"/>
  <c r="U15" i="5"/>
  <c r="AN15" i="5" s="1"/>
  <c r="R17" i="5"/>
  <c r="R20" i="5"/>
  <c r="R25" i="5"/>
  <c r="AZ25" i="5" s="1"/>
  <c r="U31" i="5"/>
  <c r="AN31" i="5" s="1"/>
  <c r="T37" i="5"/>
  <c r="BE37" i="5" s="1"/>
  <c r="U41" i="5"/>
  <c r="AN41" i="5" s="1"/>
  <c r="R43" i="5"/>
  <c r="AG43" i="5" s="1"/>
  <c r="U52" i="5"/>
  <c r="AN52" i="5" s="1"/>
  <c r="S56" i="5"/>
  <c r="U75" i="5"/>
  <c r="AN75" i="5" s="1"/>
  <c r="S15" i="5"/>
  <c r="BA15" i="5" s="1"/>
  <c r="S7" i="5"/>
  <c r="BA7" i="5" s="1"/>
  <c r="BA75" i="5"/>
  <c r="T4" i="5"/>
  <c r="BA4" i="5" s="1"/>
  <c r="T7" i="5"/>
  <c r="R9" i="5"/>
  <c r="T12" i="5"/>
  <c r="T14" i="5"/>
  <c r="BE14" i="5" s="1"/>
  <c r="U17" i="5"/>
  <c r="AN17" i="5" s="1"/>
  <c r="R19" i="5"/>
  <c r="T25" i="5"/>
  <c r="BE25" i="5" s="1"/>
  <c r="R27" i="5"/>
  <c r="AZ27" i="5" s="1"/>
  <c r="AW31" i="5"/>
  <c r="T33" i="5"/>
  <c r="BE33" i="5" s="1"/>
  <c r="U36" i="5"/>
  <c r="AN36" i="5" s="1"/>
  <c r="R50" i="5"/>
  <c r="AZ50" i="5" s="1"/>
  <c r="AW52" i="5"/>
  <c r="AW54" i="5"/>
  <c r="R59" i="5"/>
  <c r="U69" i="5"/>
  <c r="AN69" i="5" s="1"/>
  <c r="AW77" i="5"/>
  <c r="U89" i="5"/>
  <c r="AN89" i="5" s="1"/>
  <c r="U93" i="5"/>
  <c r="AN93" i="5" s="1"/>
  <c r="T31" i="5"/>
  <c r="BA31" i="5" s="1"/>
  <c r="T20" i="5"/>
  <c r="U56" i="5"/>
  <c r="AN56" i="5" s="1"/>
  <c r="U4" i="5"/>
  <c r="U7" i="5"/>
  <c r="AN7" i="5" s="1"/>
  <c r="BE9" i="5"/>
  <c r="S9" i="5"/>
  <c r="AW9" i="5" s="1"/>
  <c r="R16" i="5"/>
  <c r="AZ16" i="5" s="1"/>
  <c r="BE19" i="5"/>
  <c r="S19" i="5"/>
  <c r="AW19" i="5" s="1"/>
  <c r="BA23" i="5"/>
  <c r="S27" i="5"/>
  <c r="R28" i="5"/>
  <c r="U33" i="5"/>
  <c r="AN33" i="5" s="1"/>
  <c r="R35" i="5"/>
  <c r="AZ35" i="5" s="1"/>
  <c r="BA37" i="5"/>
  <c r="R39" i="5"/>
  <c r="AG39" i="5" s="1"/>
  <c r="U40" i="5"/>
  <c r="AN40" i="5" s="1"/>
  <c r="R48" i="5"/>
  <c r="BE50" i="5"/>
  <c r="S50" i="5"/>
  <c r="R51" i="5"/>
  <c r="AG51" i="5" s="1"/>
  <c r="T59" i="5"/>
  <c r="S105" i="5"/>
  <c r="S110" i="5"/>
  <c r="U13" i="5"/>
  <c r="AN13" i="5" s="1"/>
  <c r="U37" i="5"/>
  <c r="AN37" i="5" s="1"/>
  <c r="U9" i="5"/>
  <c r="AN9" i="5" s="1"/>
  <c r="R11" i="5"/>
  <c r="T16" i="5"/>
  <c r="U19" i="5"/>
  <c r="AN19" i="5" s="1"/>
  <c r="R21" i="5"/>
  <c r="AZ21" i="5" s="1"/>
  <c r="R24" i="5"/>
  <c r="AZ24" i="5" s="1"/>
  <c r="T27" i="5"/>
  <c r="BE27" i="5" s="1"/>
  <c r="T35" i="5"/>
  <c r="U42" i="5"/>
  <c r="AN42" i="5" s="1"/>
  <c r="R44" i="5"/>
  <c r="AZ44" i="5" s="1"/>
  <c r="S48" i="5"/>
  <c r="BA48" i="5" s="1"/>
  <c r="U50" i="5"/>
  <c r="AN50" i="5" s="1"/>
  <c r="R54" i="5"/>
  <c r="R55" i="5"/>
  <c r="R58" i="5"/>
  <c r="AZ58" i="5" s="1"/>
  <c r="U71" i="5"/>
  <c r="AN71" i="5" s="1"/>
  <c r="T77" i="5"/>
  <c r="S91" i="5"/>
  <c r="AW91" i="5" s="1"/>
  <c r="T105" i="5"/>
  <c r="BA105" i="5" s="1"/>
  <c r="S111" i="5"/>
  <c r="AZ7" i="5"/>
  <c r="T10" i="5"/>
  <c r="T5" i="5"/>
  <c r="S11" i="5"/>
  <c r="R13" i="5"/>
  <c r="R18" i="5"/>
  <c r="AZ18" i="5" s="1"/>
  <c r="BA21" i="5"/>
  <c r="S21" i="5"/>
  <c r="AW21" i="5" s="1"/>
  <c r="BA33" i="5"/>
  <c r="U35" i="5"/>
  <c r="AN35" i="5" s="1"/>
  <c r="R41" i="5"/>
  <c r="AZ41" i="5" s="1"/>
  <c r="BA46" i="5"/>
  <c r="R46" i="5"/>
  <c r="U48" i="5"/>
  <c r="AN48" i="5" s="1"/>
  <c r="T55" i="5"/>
  <c r="BE55" i="5" s="1"/>
  <c r="AG57" i="5"/>
  <c r="S58" i="5"/>
  <c r="AW58" i="5" s="1"/>
  <c r="R60" i="5"/>
  <c r="AZ60" i="5" s="1"/>
  <c r="T73" i="5"/>
  <c r="U77" i="5"/>
  <c r="AN77" i="5" s="1"/>
  <c r="AW87" i="5"/>
  <c r="T91" i="5"/>
  <c r="S95" i="5"/>
  <c r="BA95" i="5" s="1"/>
  <c r="S99" i="5"/>
  <c r="S106" i="5"/>
  <c r="S112" i="5"/>
  <c r="S13" i="5"/>
  <c r="BA13" i="5" s="1"/>
  <c r="R15" i="5"/>
  <c r="T18" i="5"/>
  <c r="BE23" i="5"/>
  <c r="R26" i="5"/>
  <c r="AZ26" i="5" s="1"/>
  <c r="R31" i="5"/>
  <c r="AZ31" i="5" s="1"/>
  <c r="AG37" i="5"/>
  <c r="R52" i="5"/>
  <c r="AZ52" i="5" s="1"/>
  <c r="S60" i="5"/>
  <c r="AW60" i="5" s="1"/>
  <c r="BA77" i="5"/>
  <c r="R78" i="5"/>
  <c r="T81" i="5"/>
  <c r="AZ91" i="5"/>
  <c r="U91" i="5"/>
  <c r="AN91" i="5" s="1"/>
  <c r="AW93" i="5"/>
  <c r="T99" i="5"/>
  <c r="S101" i="5"/>
  <c r="S107" i="5"/>
  <c r="AU32" i="5"/>
  <c r="AU28" i="5"/>
  <c r="BG34" i="5"/>
  <c r="BG40" i="5"/>
  <c r="BG42" i="5"/>
  <c r="AU34" i="5"/>
  <c r="AU40" i="5"/>
  <c r="AU42" i="5"/>
  <c r="BG53" i="5"/>
  <c r="BG57" i="5"/>
  <c r="BG37" i="5"/>
  <c r="BG39" i="5"/>
  <c r="AU33" i="5"/>
  <c r="AU37" i="5"/>
  <c r="AU39" i="5"/>
  <c r="AU51" i="5"/>
  <c r="AU53" i="5"/>
  <c r="AU57" i="5"/>
  <c r="AU64" i="5"/>
  <c r="AU70" i="5"/>
  <c r="AU76" i="5"/>
  <c r="AU66" i="5"/>
  <c r="AU72" i="5"/>
  <c r="Y16" i="5"/>
  <c r="AD16" i="5" s="1"/>
  <c r="AE16" i="5" s="1"/>
  <c r="AF16" i="5" s="1"/>
  <c r="BF16" i="5" s="1"/>
  <c r="BD16" i="5"/>
  <c r="BE16" i="5"/>
  <c r="BC16" i="5"/>
  <c r="Q16" i="5"/>
  <c r="Y14" i="5"/>
  <c r="AD14" i="5" s="1"/>
  <c r="AE14" i="5" s="1"/>
  <c r="AF14" i="5" s="1"/>
  <c r="BF14" i="5" s="1"/>
  <c r="BD14" i="5"/>
  <c r="BC14" i="5"/>
  <c r="Q14" i="5"/>
  <c r="BD5" i="5"/>
  <c r="Y5" i="5"/>
  <c r="AD5" i="5" s="1"/>
  <c r="AE5" i="5" s="1"/>
  <c r="AF5" i="5" s="1"/>
  <c r="BF5" i="5" s="1"/>
  <c r="BC5" i="5"/>
  <c r="Q5" i="5"/>
  <c r="BE5" i="5"/>
  <c r="AG28" i="5"/>
  <c r="AV28" i="5"/>
  <c r="Y6" i="5"/>
  <c r="AD6" i="5" s="1"/>
  <c r="AE6" i="5" s="1"/>
  <c r="AF6" i="5" s="1"/>
  <c r="BF6" i="5" s="1"/>
  <c r="BD6" i="5"/>
  <c r="BC6" i="5"/>
  <c r="Q6" i="5"/>
  <c r="AZ12" i="5"/>
  <c r="AW5" i="5"/>
  <c r="AZ22" i="5"/>
  <c r="BA25" i="5"/>
  <c r="S29" i="5"/>
  <c r="U29" i="5"/>
  <c r="AN29" i="5" s="1"/>
  <c r="T29" i="5"/>
  <c r="R29" i="5"/>
  <c r="AZ29" i="5" s="1"/>
  <c r="AV40" i="5"/>
  <c r="BA19" i="5"/>
  <c r="AW34" i="5"/>
  <c r="AZ20" i="5"/>
  <c r="BE3" i="5"/>
  <c r="AV29" i="5"/>
  <c r="U6" i="5"/>
  <c r="AN6" i="5" s="1"/>
  <c r="S6" i="5"/>
  <c r="F10" i="5"/>
  <c r="G10" i="5" s="1"/>
  <c r="T2" i="5"/>
  <c r="AO2" i="5" s="1"/>
  <c r="R2" i="5"/>
  <c r="AW7" i="5"/>
  <c r="F12" i="5"/>
  <c r="G12" i="5" s="1"/>
  <c r="BE13" i="5"/>
  <c r="Q13" i="5"/>
  <c r="BD13" i="5"/>
  <c r="BC13" i="5"/>
  <c r="AZ36" i="5"/>
  <c r="BD3" i="5"/>
  <c r="S2" i="5"/>
  <c r="AZ3" i="5"/>
  <c r="T6" i="5"/>
  <c r="BA6" i="5" s="1"/>
  <c r="U8" i="5"/>
  <c r="AN8" i="5" s="1"/>
  <c r="S8" i="5"/>
  <c r="AW8" i="5" s="1"/>
  <c r="AZ10" i="5"/>
  <c r="U2" i="5"/>
  <c r="AN2" i="5" s="1"/>
  <c r="BA3" i="5"/>
  <c r="F4" i="5"/>
  <c r="G4" i="5" s="1"/>
  <c r="BA5" i="5"/>
  <c r="F8" i="5"/>
  <c r="G8" i="5" s="1"/>
  <c r="BE11" i="5"/>
  <c r="Q11" i="5"/>
  <c r="BD11" i="5"/>
  <c r="BC11" i="5"/>
  <c r="AW15" i="5"/>
  <c r="F18" i="5"/>
  <c r="G18" i="5" s="1"/>
  <c r="F22" i="5"/>
  <c r="G22" i="5" s="1"/>
  <c r="AZ28" i="5"/>
  <c r="BD41" i="5"/>
  <c r="BC41" i="5"/>
  <c r="Q41" i="5"/>
  <c r="BE41" i="5"/>
  <c r="Y41" i="5"/>
  <c r="AD41" i="5" s="1"/>
  <c r="AE41" i="5" s="1"/>
  <c r="AF41" i="5" s="1"/>
  <c r="BF41" i="5" s="1"/>
  <c r="AV42" i="5"/>
  <c r="Q3" i="5"/>
  <c r="AZ13" i="5"/>
  <c r="AZ15" i="5"/>
  <c r="AW17" i="5"/>
  <c r="F20" i="5"/>
  <c r="G20" i="5" s="1"/>
  <c r="BE21" i="5"/>
  <c r="Q21" i="5"/>
  <c r="BD21" i="5"/>
  <c r="BC21" i="5"/>
  <c r="F24" i="5"/>
  <c r="G24" i="5" s="1"/>
  <c r="AZ6" i="5"/>
  <c r="F2" i="5"/>
  <c r="G2" i="5" s="1"/>
  <c r="Y3" i="5"/>
  <c r="AD3" i="5" s="1"/>
  <c r="AE3" i="5" s="1"/>
  <c r="AF3" i="5" s="1"/>
  <c r="BF3" i="5" s="1"/>
  <c r="R6" i="5"/>
  <c r="BD31" i="5"/>
  <c r="BC31" i="5"/>
  <c r="Q31" i="5"/>
  <c r="BE31" i="5"/>
  <c r="R5" i="5"/>
  <c r="AZ5" i="5" s="1"/>
  <c r="R3" i="5"/>
  <c r="AW6" i="5"/>
  <c r="BE7" i="5"/>
  <c r="T8" i="5"/>
  <c r="AZ11" i="5"/>
  <c r="BE15" i="5"/>
  <c r="AZ17" i="5"/>
  <c r="AZ23" i="5"/>
  <c r="F26" i="5"/>
  <c r="G26" i="5" s="1"/>
  <c r="AV43" i="5"/>
  <c r="AG53" i="5"/>
  <c r="AV53" i="5"/>
  <c r="AZ14" i="5"/>
  <c r="BC28" i="5"/>
  <c r="Y28" i="5"/>
  <c r="AD28" i="5" s="1"/>
  <c r="AE28" i="5" s="1"/>
  <c r="AF28" i="5" s="1"/>
  <c r="BF28" i="5" s="1"/>
  <c r="BD28" i="5"/>
  <c r="AW45" i="5"/>
  <c r="AG33" i="5"/>
  <c r="M35" i="5"/>
  <c r="M37" i="5"/>
  <c r="M39" i="5"/>
  <c r="BD43" i="5"/>
  <c r="BC43" i="5"/>
  <c r="Y43" i="5"/>
  <c r="AD43" i="5" s="1"/>
  <c r="AE43" i="5" s="1"/>
  <c r="AF43" i="5" s="1"/>
  <c r="BF43" i="5" s="1"/>
  <c r="AW44" i="5"/>
  <c r="U68" i="5"/>
  <c r="AN68" i="5" s="1"/>
  <c r="S68" i="5"/>
  <c r="R68" i="5"/>
  <c r="AZ68" i="5" s="1"/>
  <c r="T68" i="5"/>
  <c r="BE68" i="5" s="1"/>
  <c r="T34" i="5"/>
  <c r="S34" i="5"/>
  <c r="R34" i="5"/>
  <c r="AZ34" i="5" s="1"/>
  <c r="AG34" i="5"/>
  <c r="S67" i="5"/>
  <c r="R67" i="5"/>
  <c r="U67" i="5"/>
  <c r="AN67" i="5" s="1"/>
  <c r="T67" i="5"/>
  <c r="Y34" i="5"/>
  <c r="AD34" i="5" s="1"/>
  <c r="AE34" i="5" s="1"/>
  <c r="AF34" i="5" s="1"/>
  <c r="BF34" i="5" s="1"/>
  <c r="BD34" i="5"/>
  <c r="BC34" i="5"/>
  <c r="U34" i="5"/>
  <c r="AN34" i="5" s="1"/>
  <c r="Y36" i="5"/>
  <c r="AD36" i="5" s="1"/>
  <c r="AE36" i="5" s="1"/>
  <c r="AF36" i="5" s="1"/>
  <c r="BF36" i="5" s="1"/>
  <c r="BD36" i="5"/>
  <c r="BC36" i="5"/>
  <c r="Y38" i="5"/>
  <c r="AD38" i="5" s="1"/>
  <c r="AE38" i="5" s="1"/>
  <c r="AF38" i="5" s="1"/>
  <c r="BF38" i="5" s="1"/>
  <c r="BD38" i="5"/>
  <c r="BC38" i="5"/>
  <c r="AZ45" i="5"/>
  <c r="F45" i="5"/>
  <c r="G45" i="5" s="1"/>
  <c r="AZ49" i="5"/>
  <c r="F49" i="5"/>
  <c r="G49" i="5" s="1"/>
  <c r="AV51" i="5"/>
  <c r="BC7" i="5"/>
  <c r="BC9" i="5"/>
  <c r="S10" i="5"/>
  <c r="BA10" i="5" s="1"/>
  <c r="S12" i="5"/>
  <c r="BA12" i="5" s="1"/>
  <c r="S14" i="5"/>
  <c r="BA14" i="5" s="1"/>
  <c r="BC15" i="5"/>
  <c r="S16" i="5"/>
  <c r="BC17" i="5"/>
  <c r="S18" i="5"/>
  <c r="BA18" i="5" s="1"/>
  <c r="BC19" i="5"/>
  <c r="S20" i="5"/>
  <c r="BA20" i="5" s="1"/>
  <c r="S22" i="5"/>
  <c r="BC23" i="5"/>
  <c r="S24" i="5"/>
  <c r="BA24" i="5" s="1"/>
  <c r="BC25" i="5"/>
  <c r="S26" i="5"/>
  <c r="BC27" i="5"/>
  <c r="S28" i="5"/>
  <c r="BA28" i="5" s="1"/>
  <c r="Y29" i="5"/>
  <c r="AD29" i="5" s="1"/>
  <c r="AE29" i="5" s="1"/>
  <c r="AF29" i="5" s="1"/>
  <c r="BF29" i="5" s="1"/>
  <c r="BD33" i="5"/>
  <c r="BC33" i="5"/>
  <c r="BE34" i="5"/>
  <c r="BE36" i="5"/>
  <c r="BE38" i="5"/>
  <c r="BE46" i="5"/>
  <c r="BE48" i="5"/>
  <c r="Q48" i="5"/>
  <c r="BD48" i="5"/>
  <c r="BC48" i="5"/>
  <c r="T22" i="5"/>
  <c r="T24" i="5"/>
  <c r="T26" i="5"/>
  <c r="T28" i="5"/>
  <c r="BE28" i="5" s="1"/>
  <c r="S30" i="5"/>
  <c r="BA30" i="5" s="1"/>
  <c r="R30" i="5"/>
  <c r="T32" i="5"/>
  <c r="BE32" i="5" s="1"/>
  <c r="S32" i="5"/>
  <c r="BA32" i="5" s="1"/>
  <c r="R32" i="5"/>
  <c r="AZ32" i="5" s="1"/>
  <c r="Y33" i="5"/>
  <c r="AD33" i="5" s="1"/>
  <c r="AE33" i="5" s="1"/>
  <c r="AF33" i="5" s="1"/>
  <c r="BF33" i="5" s="1"/>
  <c r="AV35" i="5"/>
  <c r="AV37" i="5"/>
  <c r="Y40" i="5"/>
  <c r="AD40" i="5" s="1"/>
  <c r="AE40" i="5" s="1"/>
  <c r="AF40" i="5" s="1"/>
  <c r="BF40" i="5" s="1"/>
  <c r="BD40" i="5"/>
  <c r="BC40" i="5"/>
  <c r="Q7" i="5"/>
  <c r="Q9" i="5"/>
  <c r="Q15" i="5"/>
  <c r="Q17" i="5"/>
  <c r="Q19" i="5"/>
  <c r="Q23" i="5"/>
  <c r="Q25" i="5"/>
  <c r="Q27" i="5"/>
  <c r="M29" i="5"/>
  <c r="Y30" i="5"/>
  <c r="AD30" i="5" s="1"/>
  <c r="AE30" i="5" s="1"/>
  <c r="AF30" i="5" s="1"/>
  <c r="BF30" i="5" s="1"/>
  <c r="BC30" i="5"/>
  <c r="T30" i="5"/>
  <c r="BE30" i="5" s="1"/>
  <c r="Y32" i="5"/>
  <c r="AD32" i="5" s="1"/>
  <c r="AE32" i="5" s="1"/>
  <c r="AF32" i="5" s="1"/>
  <c r="BF32" i="5" s="1"/>
  <c r="BC32" i="5"/>
  <c r="U32" i="5"/>
  <c r="AN32" i="5" s="1"/>
  <c r="AV32" i="5"/>
  <c r="AZ33" i="5"/>
  <c r="BD35" i="5"/>
  <c r="BC35" i="5"/>
  <c r="BD37" i="5"/>
  <c r="BC37" i="5"/>
  <c r="AZ37" i="5"/>
  <c r="BD39" i="5"/>
  <c r="BC39" i="5"/>
  <c r="AZ39" i="5"/>
  <c r="AV39" i="5"/>
  <c r="BE40" i="5"/>
  <c r="BE42" i="5"/>
  <c r="BD42" i="5"/>
  <c r="BC42" i="5"/>
  <c r="Y42" i="5"/>
  <c r="AD42" i="5" s="1"/>
  <c r="AE42" i="5" s="1"/>
  <c r="AF42" i="5" s="1"/>
  <c r="BF42" i="5" s="1"/>
  <c r="Y55" i="5"/>
  <c r="AD55" i="5" s="1"/>
  <c r="AE55" i="5" s="1"/>
  <c r="AF55" i="5" s="1"/>
  <c r="BF55" i="5" s="1"/>
  <c r="BD55" i="5"/>
  <c r="BC55" i="5"/>
  <c r="Q55" i="5"/>
  <c r="AZ42" i="5"/>
  <c r="AZ47" i="5"/>
  <c r="Y51" i="5"/>
  <c r="AD51" i="5" s="1"/>
  <c r="AE51" i="5" s="1"/>
  <c r="AF51" i="5" s="1"/>
  <c r="BF51" i="5" s="1"/>
  <c r="BD51" i="5"/>
  <c r="BC51" i="5"/>
  <c r="Y53" i="5"/>
  <c r="AD53" i="5" s="1"/>
  <c r="AE53" i="5" s="1"/>
  <c r="AF53" i="5" s="1"/>
  <c r="BF53" i="5" s="1"/>
  <c r="BD53" i="5"/>
  <c r="Y57" i="5"/>
  <c r="AD57" i="5" s="1"/>
  <c r="AE57" i="5" s="1"/>
  <c r="AF57" i="5" s="1"/>
  <c r="BF57" i="5" s="1"/>
  <c r="BE57" i="5"/>
  <c r="BD57" i="5"/>
  <c r="Y60" i="5"/>
  <c r="AD60" i="5" s="1"/>
  <c r="AE60" i="5" s="1"/>
  <c r="AF60" i="5" s="1"/>
  <c r="BF60" i="5" s="1"/>
  <c r="BE60" i="5"/>
  <c r="Q60" i="5"/>
  <c r="BD60" i="5"/>
  <c r="BC60" i="5"/>
  <c r="BE44" i="5"/>
  <c r="BE56" i="5"/>
  <c r="Q56" i="5"/>
  <c r="BD56" i="5"/>
  <c r="BC56" i="5"/>
  <c r="AV72" i="5"/>
  <c r="AZ59" i="5"/>
  <c r="F59" i="5"/>
  <c r="G59" i="5" s="1"/>
  <c r="R36" i="5"/>
  <c r="AG36" i="5" s="1"/>
  <c r="R38" i="5"/>
  <c r="R40" i="5"/>
  <c r="AZ40" i="5" s="1"/>
  <c r="R42" i="5"/>
  <c r="AG42" i="5" s="1"/>
  <c r="F47" i="5"/>
  <c r="G47" i="5" s="1"/>
  <c r="BE52" i="5"/>
  <c r="AZ54" i="5"/>
  <c r="BE58" i="5"/>
  <c r="BA58" i="5"/>
  <c r="S36" i="5"/>
  <c r="BA36" i="5" s="1"/>
  <c r="S38" i="5"/>
  <c r="BA38" i="5" s="1"/>
  <c r="S40" i="5"/>
  <c r="BA40" i="5" s="1"/>
  <c r="S42" i="5"/>
  <c r="BA42" i="5" s="1"/>
  <c r="AZ46" i="5"/>
  <c r="AZ53" i="5"/>
  <c r="Y56" i="5"/>
  <c r="AD56" i="5" s="1"/>
  <c r="AE56" i="5" s="1"/>
  <c r="AF56" i="5" s="1"/>
  <c r="BF56" i="5" s="1"/>
  <c r="AZ57" i="5"/>
  <c r="BC74" i="5"/>
  <c r="Y74" i="5"/>
  <c r="AD74" i="5" s="1"/>
  <c r="AE74" i="5" s="1"/>
  <c r="AF74" i="5" s="1"/>
  <c r="BF74" i="5" s="1"/>
  <c r="Q74" i="5"/>
  <c r="BD74" i="5"/>
  <c r="AZ55" i="5"/>
  <c r="Q78" i="5"/>
  <c r="BD78" i="5"/>
  <c r="Y78" i="5"/>
  <c r="AD78" i="5" s="1"/>
  <c r="AE78" i="5" s="1"/>
  <c r="AF78" i="5" s="1"/>
  <c r="BF78" i="5" s="1"/>
  <c r="BC78" i="5"/>
  <c r="BC68" i="5"/>
  <c r="Y68" i="5"/>
  <c r="AD68" i="5" s="1"/>
  <c r="AE68" i="5" s="1"/>
  <c r="AF68" i="5" s="1"/>
  <c r="BF68" i="5" s="1"/>
  <c r="BD68" i="5"/>
  <c r="AV70" i="5"/>
  <c r="S73" i="5"/>
  <c r="R73" i="5"/>
  <c r="AZ73" i="5" s="1"/>
  <c r="M75" i="5"/>
  <c r="F61" i="5"/>
  <c r="G61" i="5" s="1"/>
  <c r="S63" i="5"/>
  <c r="BA63" i="5" s="1"/>
  <c r="R63" i="5"/>
  <c r="AZ63" i="5" s="1"/>
  <c r="U64" i="5"/>
  <c r="AN64" i="5" s="1"/>
  <c r="S64" i="5"/>
  <c r="R64" i="5"/>
  <c r="AG64" i="5" s="1"/>
  <c r="T64" i="5"/>
  <c r="BG64" i="5" s="1"/>
  <c r="U80" i="5"/>
  <c r="AN80" i="5" s="1"/>
  <c r="T80" i="5"/>
  <c r="R80" i="5"/>
  <c r="S80" i="5"/>
  <c r="BC64" i="5"/>
  <c r="Y64" i="5"/>
  <c r="AD64" i="5" s="1"/>
  <c r="AE64" i="5" s="1"/>
  <c r="AF64" i="5" s="1"/>
  <c r="BF64" i="5" s="1"/>
  <c r="BD64" i="5"/>
  <c r="AG68" i="5"/>
  <c r="S69" i="5"/>
  <c r="BA69" i="5" s="1"/>
  <c r="R69" i="5"/>
  <c r="AZ69" i="5" s="1"/>
  <c r="U70" i="5"/>
  <c r="AN70" i="5" s="1"/>
  <c r="S70" i="5"/>
  <c r="BA70" i="5" s="1"/>
  <c r="R70" i="5"/>
  <c r="AZ70" i="5" s="1"/>
  <c r="T70" i="5"/>
  <c r="BE70" i="5" s="1"/>
  <c r="AW75" i="5"/>
  <c r="S43" i="5"/>
  <c r="BA43" i="5" s="1"/>
  <c r="BC44" i="5"/>
  <c r="S45" i="5"/>
  <c r="BA45" i="5" s="1"/>
  <c r="BC46" i="5"/>
  <c r="S47" i="5"/>
  <c r="S49" i="5"/>
  <c r="AW49" i="5" s="1"/>
  <c r="BC50" i="5"/>
  <c r="S51" i="5"/>
  <c r="BC52" i="5"/>
  <c r="S53" i="5"/>
  <c r="BA53" i="5" s="1"/>
  <c r="BC54" i="5"/>
  <c r="S55" i="5"/>
  <c r="AW55" i="5" s="1"/>
  <c r="S57" i="5"/>
  <c r="AW57" i="5" s="1"/>
  <c r="BC58" i="5"/>
  <c r="S59" i="5"/>
  <c r="U61" i="5"/>
  <c r="AN61" i="5" s="1"/>
  <c r="U62" i="5"/>
  <c r="AN62" i="5" s="1"/>
  <c r="R62" i="5"/>
  <c r="AG62" i="5" s="1"/>
  <c r="S62" i="5"/>
  <c r="BA62" i="5" s="1"/>
  <c r="M63" i="5"/>
  <c r="AW67" i="5"/>
  <c r="BC70" i="5"/>
  <c r="Y70" i="5"/>
  <c r="AD70" i="5" s="1"/>
  <c r="AE70" i="5" s="1"/>
  <c r="AF70" i="5" s="1"/>
  <c r="BF70" i="5" s="1"/>
  <c r="BD70" i="5"/>
  <c r="U76" i="5"/>
  <c r="AN76" i="5" s="1"/>
  <c r="T76" i="5"/>
  <c r="BE76" i="5" s="1"/>
  <c r="S76" i="5"/>
  <c r="BA76" i="5" s="1"/>
  <c r="R76" i="5"/>
  <c r="T43" i="5"/>
  <c r="BE43" i="5" s="1"/>
  <c r="BD44" i="5"/>
  <c r="T45" i="5"/>
  <c r="BD46" i="5"/>
  <c r="T47" i="5"/>
  <c r="T49" i="5"/>
  <c r="BD50" i="5"/>
  <c r="T51" i="5"/>
  <c r="BE51" i="5" s="1"/>
  <c r="BC62" i="5"/>
  <c r="Y62" i="5"/>
  <c r="AD62" i="5" s="1"/>
  <c r="AE62" i="5" s="1"/>
  <c r="AF62" i="5" s="1"/>
  <c r="BF62" i="5" s="1"/>
  <c r="S65" i="5"/>
  <c r="BA65" i="5" s="1"/>
  <c r="R65" i="5"/>
  <c r="AZ65" i="5" s="1"/>
  <c r="U66" i="5"/>
  <c r="AN66" i="5" s="1"/>
  <c r="S66" i="5"/>
  <c r="AW66" i="5" s="1"/>
  <c r="R66" i="5"/>
  <c r="T66" i="5"/>
  <c r="BE66" i="5" s="1"/>
  <c r="AW73" i="5"/>
  <c r="BC76" i="5"/>
  <c r="Y76" i="5"/>
  <c r="AD76" i="5" s="1"/>
  <c r="AE76" i="5" s="1"/>
  <c r="AF76" i="5" s="1"/>
  <c r="BF76" i="5" s="1"/>
  <c r="Q44" i="5"/>
  <c r="Q46" i="5"/>
  <c r="Q50" i="5"/>
  <c r="Q52" i="5"/>
  <c r="Q54" i="5"/>
  <c r="Q58" i="5"/>
  <c r="AW63" i="5"/>
  <c r="F63" i="5"/>
  <c r="G63" i="5" s="1"/>
  <c r="BC66" i="5"/>
  <c r="Y66" i="5"/>
  <c r="AD66" i="5" s="1"/>
  <c r="AE66" i="5" s="1"/>
  <c r="AF66" i="5" s="1"/>
  <c r="BF66" i="5" s="1"/>
  <c r="BD66" i="5"/>
  <c r="S71" i="5"/>
  <c r="BA71" i="5" s="1"/>
  <c r="R71" i="5"/>
  <c r="AZ71" i="5" s="1"/>
  <c r="U72" i="5"/>
  <c r="AN72" i="5" s="1"/>
  <c r="S72" i="5"/>
  <c r="BA72" i="5" s="1"/>
  <c r="R72" i="5"/>
  <c r="AZ72" i="5" s="1"/>
  <c r="T72" i="5"/>
  <c r="BE72" i="5" s="1"/>
  <c r="M77" i="5"/>
  <c r="M65" i="5"/>
  <c r="BC72" i="5"/>
  <c r="Y72" i="5"/>
  <c r="AD72" i="5" s="1"/>
  <c r="AE72" i="5" s="1"/>
  <c r="AF72" i="5" s="1"/>
  <c r="BF72" i="5" s="1"/>
  <c r="BD72" i="5"/>
  <c r="U74" i="5"/>
  <c r="AN74" i="5" s="1"/>
  <c r="T74" i="5"/>
  <c r="BE74" i="5" s="1"/>
  <c r="S74" i="5"/>
  <c r="BA74" i="5" s="1"/>
  <c r="R74" i="5"/>
  <c r="AW64" i="5"/>
  <c r="AW68" i="5"/>
  <c r="AW70" i="5"/>
  <c r="AW76" i="5"/>
  <c r="S78" i="5"/>
  <c r="AW78" i="5" s="1"/>
  <c r="S79" i="5"/>
  <c r="AW79" i="5" s="1"/>
  <c r="U86" i="5"/>
  <c r="AN86" i="5" s="1"/>
  <c r="T86" i="5"/>
  <c r="S86" i="5"/>
  <c r="R86" i="5"/>
  <c r="T78" i="5"/>
  <c r="BA78" i="5" s="1"/>
  <c r="AW81" i="5"/>
  <c r="F81" i="5"/>
  <c r="G81" i="5" s="1"/>
  <c r="BA81" i="5"/>
  <c r="U82" i="5"/>
  <c r="AN82" i="5" s="1"/>
  <c r="T82" i="5"/>
  <c r="R82" i="5"/>
  <c r="BA92" i="5"/>
  <c r="R96" i="5"/>
  <c r="AZ96" i="5" s="1"/>
  <c r="U96" i="5"/>
  <c r="AN96" i="5" s="1"/>
  <c r="T96" i="5"/>
  <c r="S96" i="5"/>
  <c r="BA96" i="5" s="1"/>
  <c r="R79" i="5"/>
  <c r="AZ79" i="5" s="1"/>
  <c r="U79" i="5"/>
  <c r="AN79" i="5" s="1"/>
  <c r="AW85" i="5"/>
  <c r="BA88" i="5"/>
  <c r="F65" i="5"/>
  <c r="G65" i="5" s="1"/>
  <c r="F67" i="5"/>
  <c r="G67" i="5" s="1"/>
  <c r="F69" i="5"/>
  <c r="G69" i="5" s="1"/>
  <c r="F71" i="5"/>
  <c r="G71" i="5" s="1"/>
  <c r="F73" i="5"/>
  <c r="G73" i="5" s="1"/>
  <c r="F75" i="5"/>
  <c r="G75" i="5" s="1"/>
  <c r="F77" i="5"/>
  <c r="G77" i="5" s="1"/>
  <c r="BA80" i="5"/>
  <c r="AW83" i="5"/>
  <c r="F83" i="5"/>
  <c r="G83" i="5" s="1"/>
  <c r="BA83" i="5"/>
  <c r="U84" i="5"/>
  <c r="AN84" i="5" s="1"/>
  <c r="T84" i="5"/>
  <c r="S84" i="5"/>
  <c r="R84" i="5"/>
  <c r="AW112" i="5"/>
  <c r="F112" i="5"/>
  <c r="G112" i="5" s="1"/>
  <c r="R75" i="5"/>
  <c r="AZ75" i="5" s="1"/>
  <c r="R77" i="5"/>
  <c r="AZ77" i="5" s="1"/>
  <c r="BA86" i="5"/>
  <c r="U90" i="5"/>
  <c r="AN90" i="5" s="1"/>
  <c r="T90" i="5"/>
  <c r="BE90" i="5" s="1"/>
  <c r="S90" i="5"/>
  <c r="R90" i="5"/>
  <c r="AZ90" i="5" s="1"/>
  <c r="U92" i="5"/>
  <c r="AN92" i="5" s="1"/>
  <c r="T92" i="5"/>
  <c r="S92" i="5"/>
  <c r="R92" i="5"/>
  <c r="AZ92" i="5" s="1"/>
  <c r="R94" i="5"/>
  <c r="U94" i="5"/>
  <c r="AN94" i="5" s="1"/>
  <c r="T94" i="5"/>
  <c r="AZ78" i="5"/>
  <c r="BA82" i="5"/>
  <c r="U88" i="5"/>
  <c r="AN88" i="5" s="1"/>
  <c r="T88" i="5"/>
  <c r="S88" i="5"/>
  <c r="R88" i="5"/>
  <c r="AZ88" i="5" s="1"/>
  <c r="AW89" i="5"/>
  <c r="F79" i="5"/>
  <c r="G79" i="5" s="1"/>
  <c r="BA79" i="5"/>
  <c r="F80" i="5"/>
  <c r="G80" i="5" s="1"/>
  <c r="U81" i="5"/>
  <c r="AN81" i="5" s="1"/>
  <c r="F82" i="5"/>
  <c r="G82" i="5" s="1"/>
  <c r="U83" i="5"/>
  <c r="AN83" i="5" s="1"/>
  <c r="F84" i="5"/>
  <c r="G84" i="5" s="1"/>
  <c r="U85" i="5"/>
  <c r="AN85" i="5" s="1"/>
  <c r="BA85" i="5"/>
  <c r="F86" i="5"/>
  <c r="G86" i="5" s="1"/>
  <c r="U87" i="5"/>
  <c r="AN87" i="5" s="1"/>
  <c r="BA87" i="5"/>
  <c r="Q88" i="5"/>
  <c r="BE88" i="5"/>
  <c r="BA89" i="5"/>
  <c r="Q90" i="5"/>
  <c r="BA91" i="5"/>
  <c r="Q92" i="5"/>
  <c r="BE92" i="5"/>
  <c r="BA93" i="5"/>
  <c r="BE94" i="5"/>
  <c r="Q94" i="5"/>
  <c r="F95" i="5"/>
  <c r="G95" i="5" s="1"/>
  <c r="S97" i="5"/>
  <c r="AW97" i="5" s="1"/>
  <c r="R100" i="5"/>
  <c r="U100" i="5"/>
  <c r="AN100" i="5" s="1"/>
  <c r="T100" i="5"/>
  <c r="R102" i="5"/>
  <c r="AZ102" i="5" s="1"/>
  <c r="U102" i="5"/>
  <c r="AN102" i="5" s="1"/>
  <c r="T102" i="5"/>
  <c r="AW105" i="5"/>
  <c r="F105" i="5"/>
  <c r="G105" i="5" s="1"/>
  <c r="AW80" i="5"/>
  <c r="AW82" i="5"/>
  <c r="AW84" i="5"/>
  <c r="AW86" i="5"/>
  <c r="Y88" i="5"/>
  <c r="AD88" i="5" s="1"/>
  <c r="AE88" i="5" s="1"/>
  <c r="AF88" i="5" s="1"/>
  <c r="BF88" i="5" s="1"/>
  <c r="AW88" i="5"/>
  <c r="Y90" i="5"/>
  <c r="AD90" i="5" s="1"/>
  <c r="AE90" i="5" s="1"/>
  <c r="AF90" i="5" s="1"/>
  <c r="BF90" i="5" s="1"/>
  <c r="AW90" i="5"/>
  <c r="Y92" i="5"/>
  <c r="AD92" i="5" s="1"/>
  <c r="AE92" i="5" s="1"/>
  <c r="AF92" i="5" s="1"/>
  <c r="BF92" i="5" s="1"/>
  <c r="AW92" i="5"/>
  <c r="Y94" i="5"/>
  <c r="AD94" i="5" s="1"/>
  <c r="AE94" i="5" s="1"/>
  <c r="AF94" i="5" s="1"/>
  <c r="BF94" i="5" s="1"/>
  <c r="BC94" i="5"/>
  <c r="F98" i="5"/>
  <c r="G98" i="5" s="1"/>
  <c r="AW108" i="5"/>
  <c r="F108" i="5"/>
  <c r="G108" i="5" s="1"/>
  <c r="BA111" i="5"/>
  <c r="AW111" i="5"/>
  <c r="F111" i="5"/>
  <c r="G111" i="5" s="1"/>
  <c r="U97" i="5"/>
  <c r="AN97" i="5" s="1"/>
  <c r="R97" i="5"/>
  <c r="AZ84" i="5"/>
  <c r="AZ86" i="5"/>
  <c r="AW96" i="5"/>
  <c r="F96" i="5"/>
  <c r="G96" i="5" s="1"/>
  <c r="S98" i="5"/>
  <c r="AW98" i="5" s="1"/>
  <c r="AW104" i="5"/>
  <c r="F104" i="5"/>
  <c r="G104" i="5" s="1"/>
  <c r="AZ104" i="5"/>
  <c r="BA107" i="5"/>
  <c r="AW107" i="5"/>
  <c r="F107" i="5"/>
  <c r="G107" i="5" s="1"/>
  <c r="F85" i="5"/>
  <c r="G85" i="5" s="1"/>
  <c r="F87" i="5"/>
  <c r="G87" i="5" s="1"/>
  <c r="F89" i="5"/>
  <c r="G89" i="5" s="1"/>
  <c r="F91" i="5"/>
  <c r="G91" i="5" s="1"/>
  <c r="F93" i="5"/>
  <c r="G93" i="5" s="1"/>
  <c r="U95" i="5"/>
  <c r="AN95" i="5" s="1"/>
  <c r="R95" i="5"/>
  <c r="AZ95" i="5" s="1"/>
  <c r="BA99" i="5"/>
  <c r="AW99" i="5"/>
  <c r="F99" i="5"/>
  <c r="G99" i="5" s="1"/>
  <c r="AW100" i="5"/>
  <c r="F100" i="5"/>
  <c r="G100" i="5" s="1"/>
  <c r="AZ100" i="5"/>
  <c r="BA101" i="5"/>
  <c r="AW101" i="5"/>
  <c r="F101" i="5"/>
  <c r="G101" i="5" s="1"/>
  <c r="AW102" i="5"/>
  <c r="F102" i="5"/>
  <c r="G102" i="5" s="1"/>
  <c r="BA102" i="5"/>
  <c r="BA103" i="5"/>
  <c r="AW103" i="5"/>
  <c r="F103" i="5"/>
  <c r="G103" i="5" s="1"/>
  <c r="AW110" i="5"/>
  <c r="F110" i="5"/>
  <c r="G110" i="5" s="1"/>
  <c r="R81" i="5"/>
  <c r="AZ81" i="5" s="1"/>
  <c r="R83" i="5"/>
  <c r="R85" i="5"/>
  <c r="AZ85" i="5" s="1"/>
  <c r="R87" i="5"/>
  <c r="AZ87" i="5" s="1"/>
  <c r="R89" i="5"/>
  <c r="AZ89" i="5" s="1"/>
  <c r="AW94" i="5"/>
  <c r="BA94" i="5"/>
  <c r="R98" i="5"/>
  <c r="U98" i="5"/>
  <c r="AN98" i="5" s="1"/>
  <c r="BA97" i="5"/>
  <c r="F97" i="5"/>
  <c r="G97" i="5" s="1"/>
  <c r="S100" i="5"/>
  <c r="BA100" i="5" s="1"/>
  <c r="AW106" i="5"/>
  <c r="F106" i="5"/>
  <c r="G106" i="5" s="1"/>
  <c r="BA109" i="5"/>
  <c r="AW109" i="5"/>
  <c r="F109" i="5"/>
  <c r="G109" i="5" s="1"/>
  <c r="T104" i="5"/>
  <c r="BA104" i="5" s="1"/>
  <c r="T106" i="5"/>
  <c r="BA106" i="5" s="1"/>
  <c r="T108" i="5"/>
  <c r="BA108" i="5" s="1"/>
  <c r="T110" i="5"/>
  <c r="BA110" i="5" s="1"/>
  <c r="T112" i="5"/>
  <c r="BA112" i="5" s="1"/>
  <c r="U104" i="5"/>
  <c r="AN104" i="5" s="1"/>
  <c r="U106" i="5"/>
  <c r="AN106" i="5" s="1"/>
  <c r="U108" i="5"/>
  <c r="AN108" i="5" s="1"/>
  <c r="U110" i="5"/>
  <c r="AN110" i="5" s="1"/>
  <c r="U112" i="5"/>
  <c r="AN112" i="5" s="1"/>
  <c r="R99" i="5"/>
  <c r="AZ99" i="5" s="1"/>
  <c r="R101" i="5"/>
  <c r="AZ101" i="5" s="1"/>
  <c r="R103" i="5"/>
  <c r="AZ103" i="5" s="1"/>
  <c r="R105" i="5"/>
  <c r="AZ105" i="5" s="1"/>
  <c r="R107" i="5"/>
  <c r="AZ107" i="5" s="1"/>
  <c r="R109" i="5"/>
  <c r="AZ109" i="5" s="1"/>
  <c r="R111" i="5"/>
  <c r="AZ111" i="5" s="1"/>
  <c r="AM52" i="5" l="1"/>
  <c r="AM17" i="5"/>
  <c r="AM44" i="5"/>
  <c r="AM13" i="5"/>
  <c r="AM36" i="5"/>
  <c r="AM55" i="5"/>
  <c r="AM3" i="5"/>
  <c r="AM78" i="5"/>
  <c r="AM48" i="5"/>
  <c r="AM62" i="5"/>
  <c r="AM19" i="5"/>
  <c r="AM54" i="5"/>
  <c r="AM9" i="5"/>
  <c r="AM94" i="5"/>
  <c r="AM30" i="5"/>
  <c r="AM5" i="5"/>
  <c r="AM92" i="5"/>
  <c r="AM21" i="5"/>
  <c r="AM58" i="5"/>
  <c r="AM38" i="5"/>
  <c r="AM23" i="5"/>
  <c r="AM46" i="5"/>
  <c r="AM16" i="5"/>
  <c r="AM25" i="5"/>
  <c r="AM43" i="5"/>
  <c r="AM60" i="5"/>
  <c r="AM31" i="5"/>
  <c r="AM56" i="5"/>
  <c r="AM7" i="5"/>
  <c r="AM41" i="5"/>
  <c r="AM35" i="5"/>
  <c r="AM6" i="5"/>
  <c r="AM50" i="5"/>
  <c r="AM15" i="5"/>
  <c r="AM90" i="5"/>
  <c r="AM14" i="5"/>
  <c r="AM29" i="5"/>
  <c r="AM88" i="5"/>
  <c r="AM74" i="5"/>
  <c r="AM11" i="5"/>
  <c r="AM27" i="5"/>
  <c r="AM68" i="5"/>
  <c r="AU68" i="5"/>
  <c r="AU36" i="5"/>
  <c r="AU62" i="5"/>
  <c r="AU30" i="5"/>
  <c r="AU38" i="5"/>
  <c r="BG38" i="5"/>
  <c r="AU43" i="5"/>
  <c r="AU35" i="5"/>
  <c r="AU29" i="5"/>
  <c r="AV68" i="5"/>
  <c r="AV36" i="5"/>
  <c r="AV62" i="5"/>
  <c r="AV30" i="5"/>
  <c r="AV38" i="5"/>
  <c r="BG29" i="5"/>
  <c r="AZ93" i="5"/>
  <c r="AZ98" i="5"/>
  <c r="AZ82" i="5"/>
  <c r="AW95" i="5"/>
  <c r="BA90" i="5"/>
  <c r="AZ62" i="5"/>
  <c r="BA51" i="5"/>
  <c r="BA73" i="5"/>
  <c r="AW36" i="5"/>
  <c r="BA22" i="5"/>
  <c r="BA49" i="5"/>
  <c r="AZ67" i="5"/>
  <c r="BA9" i="5"/>
  <c r="BA50" i="5"/>
  <c r="AW50" i="5"/>
  <c r="AZ19" i="5"/>
  <c r="AZ56" i="5"/>
  <c r="AZ97" i="5"/>
  <c r="BA84" i="5"/>
  <c r="AW69" i="5"/>
  <c r="BA59" i="5"/>
  <c r="BA57" i="5"/>
  <c r="AZ43" i="5"/>
  <c r="BG72" i="5"/>
  <c r="BG36" i="5"/>
  <c r="AW11" i="5"/>
  <c r="BA11" i="5"/>
  <c r="BA35" i="5"/>
  <c r="BE35" i="5"/>
  <c r="BA27" i="5"/>
  <c r="AW27" i="5"/>
  <c r="BA68" i="5"/>
  <c r="AW48" i="5"/>
  <c r="BA2" i="5"/>
  <c r="AN4" i="5"/>
  <c r="AZ4" i="5"/>
  <c r="BA64" i="5"/>
  <c r="AZ76" i="5"/>
  <c r="BE64" i="5"/>
  <c r="BA47" i="5"/>
  <c r="BA55" i="5"/>
  <c r="AG70" i="5"/>
  <c r="AW13" i="5"/>
  <c r="AP2" i="5"/>
  <c r="AG35" i="5"/>
  <c r="BA56" i="5"/>
  <c r="AW56" i="5"/>
  <c r="AZ66" i="5"/>
  <c r="AZ80" i="5"/>
  <c r="AZ51" i="5"/>
  <c r="BA60" i="5"/>
  <c r="AW42" i="5"/>
  <c r="BA26" i="5"/>
  <c r="AW2" i="5"/>
  <c r="BG35" i="5"/>
  <c r="AZ9" i="5"/>
  <c r="BA66" i="5"/>
  <c r="AZ48" i="5"/>
  <c r="BA16" i="5"/>
  <c r="BE29" i="5"/>
  <c r="AI2" i="5"/>
  <c r="BG33" i="5"/>
  <c r="AU60" i="5"/>
  <c r="BG60" i="5"/>
  <c r="AU6" i="5"/>
  <c r="BG6" i="5"/>
  <c r="AU88" i="5"/>
  <c r="BG88" i="5"/>
  <c r="AU52" i="5"/>
  <c r="BG52" i="5"/>
  <c r="AU55" i="5"/>
  <c r="BG55" i="5"/>
  <c r="AU19" i="5"/>
  <c r="BG19" i="5"/>
  <c r="AU5" i="5"/>
  <c r="BG5" i="5"/>
  <c r="AU23" i="5"/>
  <c r="BG23" i="5"/>
  <c r="AU31" i="5"/>
  <c r="BG31" i="5"/>
  <c r="AU50" i="5"/>
  <c r="BG50" i="5"/>
  <c r="AU74" i="5"/>
  <c r="BG74" i="5"/>
  <c r="AU17" i="5"/>
  <c r="BG17" i="5"/>
  <c r="AU3" i="5"/>
  <c r="BG3" i="5"/>
  <c r="AU54" i="5"/>
  <c r="BG54" i="5"/>
  <c r="AU92" i="5"/>
  <c r="BG92" i="5"/>
  <c r="AU46" i="5"/>
  <c r="BG46" i="5"/>
  <c r="AU56" i="5"/>
  <c r="BG56" i="5"/>
  <c r="AU15" i="5"/>
  <c r="BG15" i="5"/>
  <c r="AU11" i="5"/>
  <c r="BG11" i="5"/>
  <c r="AU44" i="5"/>
  <c r="BG44" i="5"/>
  <c r="AU78" i="5"/>
  <c r="BG78" i="5"/>
  <c r="AU9" i="5"/>
  <c r="BG9" i="5"/>
  <c r="AU21" i="5"/>
  <c r="BG21" i="5"/>
  <c r="AU16" i="5"/>
  <c r="BG16" i="5"/>
  <c r="AU7" i="5"/>
  <c r="BG7" i="5"/>
  <c r="AU90" i="5"/>
  <c r="BG90" i="5"/>
  <c r="AU27" i="5"/>
  <c r="BG27" i="5"/>
  <c r="AU13" i="5"/>
  <c r="BG13" i="5"/>
  <c r="AU48" i="5"/>
  <c r="BG48" i="5"/>
  <c r="AU94" i="5"/>
  <c r="BG94" i="5"/>
  <c r="AU58" i="5"/>
  <c r="BG58" i="5"/>
  <c r="AU25" i="5"/>
  <c r="BG25" i="5"/>
  <c r="AU41" i="5"/>
  <c r="BG41" i="5"/>
  <c r="AU14" i="5"/>
  <c r="BG14" i="5"/>
  <c r="Y110" i="5"/>
  <c r="AD110" i="5" s="1"/>
  <c r="AE110" i="5" s="1"/>
  <c r="AF110" i="5" s="1"/>
  <c r="BF110" i="5" s="1"/>
  <c r="BE110" i="5"/>
  <c r="Q110" i="5"/>
  <c r="BD110" i="5"/>
  <c r="BC110" i="5"/>
  <c r="AV60" i="5"/>
  <c r="AG60" i="5"/>
  <c r="Y4" i="5"/>
  <c r="AD4" i="5" s="1"/>
  <c r="AE4" i="5" s="1"/>
  <c r="AF4" i="5" s="1"/>
  <c r="BF4" i="5" s="1"/>
  <c r="BE4" i="5"/>
  <c r="Q4" i="5"/>
  <c r="BD4" i="5"/>
  <c r="BC4" i="5"/>
  <c r="AV6" i="5"/>
  <c r="AG6" i="5"/>
  <c r="Y99" i="5"/>
  <c r="AD99" i="5" s="1"/>
  <c r="AE99" i="5" s="1"/>
  <c r="AF99" i="5" s="1"/>
  <c r="BF99" i="5" s="1"/>
  <c r="BE99" i="5"/>
  <c r="Q99" i="5"/>
  <c r="BD99" i="5"/>
  <c r="BC99" i="5"/>
  <c r="Y89" i="5"/>
  <c r="AD89" i="5" s="1"/>
  <c r="AE89" i="5" s="1"/>
  <c r="AF89" i="5" s="1"/>
  <c r="BF89" i="5" s="1"/>
  <c r="BE89" i="5"/>
  <c r="Q89" i="5"/>
  <c r="BD89" i="5"/>
  <c r="BC89" i="5"/>
  <c r="Y105" i="5"/>
  <c r="AD105" i="5" s="1"/>
  <c r="AE105" i="5" s="1"/>
  <c r="AF105" i="5" s="1"/>
  <c r="BF105" i="5" s="1"/>
  <c r="BE105" i="5"/>
  <c r="Q105" i="5"/>
  <c r="BD105" i="5"/>
  <c r="BC105" i="5"/>
  <c r="AG88" i="5"/>
  <c r="AV88" i="5"/>
  <c r="BC82" i="5"/>
  <c r="Y82" i="5"/>
  <c r="AD82" i="5" s="1"/>
  <c r="AE82" i="5" s="1"/>
  <c r="AF82" i="5" s="1"/>
  <c r="BF82" i="5" s="1"/>
  <c r="BE82" i="5"/>
  <c r="Q82" i="5"/>
  <c r="BD82" i="5"/>
  <c r="AZ94" i="5"/>
  <c r="Y77" i="5"/>
  <c r="AD77" i="5" s="1"/>
  <c r="AE77" i="5" s="1"/>
  <c r="AF77" i="5" s="1"/>
  <c r="BF77" i="5" s="1"/>
  <c r="BE77" i="5"/>
  <c r="Q77" i="5"/>
  <c r="BD77" i="5"/>
  <c r="BC77" i="5"/>
  <c r="AW72" i="5"/>
  <c r="AZ61" i="5"/>
  <c r="AV52" i="5"/>
  <c r="AG52" i="5"/>
  <c r="AG76" i="5"/>
  <c r="AG66" i="5"/>
  <c r="AW43" i="5"/>
  <c r="AG55" i="5"/>
  <c r="AV55" i="5"/>
  <c r="AV19" i="5"/>
  <c r="AG19" i="5"/>
  <c r="BD45" i="5"/>
  <c r="BE45" i="5"/>
  <c r="BC45" i="5"/>
  <c r="Q45" i="5"/>
  <c r="Y45" i="5"/>
  <c r="AD45" i="5" s="1"/>
  <c r="AE45" i="5" s="1"/>
  <c r="AF45" i="5" s="1"/>
  <c r="BF45" i="5" s="1"/>
  <c r="AZ38" i="5"/>
  <c r="Y24" i="5"/>
  <c r="AD24" i="5" s="1"/>
  <c r="AE24" i="5" s="1"/>
  <c r="AF24" i="5" s="1"/>
  <c r="BF24" i="5" s="1"/>
  <c r="BD24" i="5"/>
  <c r="BE24" i="5"/>
  <c r="BC24" i="5"/>
  <c r="Q24" i="5"/>
  <c r="AW26" i="5"/>
  <c r="AW22" i="5"/>
  <c r="AW12" i="5"/>
  <c r="AG5" i="5"/>
  <c r="AV5" i="5"/>
  <c r="BG70" i="5"/>
  <c r="BG32" i="5"/>
  <c r="AV23" i="5"/>
  <c r="AG23" i="5"/>
  <c r="AG31" i="5"/>
  <c r="AV31" i="5"/>
  <c r="Y103" i="5"/>
  <c r="AD103" i="5" s="1"/>
  <c r="AE103" i="5" s="1"/>
  <c r="AF103" i="5" s="1"/>
  <c r="BF103" i="5" s="1"/>
  <c r="BE103" i="5"/>
  <c r="Q103" i="5"/>
  <c r="BD103" i="5"/>
  <c r="BC103" i="5"/>
  <c r="Y101" i="5"/>
  <c r="AD101" i="5" s="1"/>
  <c r="AE101" i="5" s="1"/>
  <c r="AF101" i="5" s="1"/>
  <c r="BF101" i="5" s="1"/>
  <c r="BE101" i="5"/>
  <c r="Q101" i="5"/>
  <c r="BD101" i="5"/>
  <c r="BC101" i="5"/>
  <c r="Y87" i="5"/>
  <c r="AD87" i="5" s="1"/>
  <c r="AE87" i="5" s="1"/>
  <c r="AF87" i="5" s="1"/>
  <c r="BF87" i="5" s="1"/>
  <c r="BE87" i="5"/>
  <c r="Q87" i="5"/>
  <c r="BD87" i="5"/>
  <c r="BC87" i="5"/>
  <c r="Y104" i="5"/>
  <c r="AD104" i="5" s="1"/>
  <c r="AE104" i="5" s="1"/>
  <c r="AF104" i="5" s="1"/>
  <c r="BF104" i="5" s="1"/>
  <c r="BE104" i="5"/>
  <c r="Q104" i="5"/>
  <c r="BD104" i="5"/>
  <c r="BC104" i="5"/>
  <c r="Y111" i="5"/>
  <c r="AD111" i="5" s="1"/>
  <c r="AE111" i="5" s="1"/>
  <c r="AF111" i="5" s="1"/>
  <c r="BF111" i="5" s="1"/>
  <c r="BE111" i="5"/>
  <c r="Q111" i="5"/>
  <c r="BD111" i="5"/>
  <c r="BC111" i="5"/>
  <c r="BA98" i="5"/>
  <c r="Y75" i="5"/>
  <c r="AD75" i="5" s="1"/>
  <c r="AE75" i="5" s="1"/>
  <c r="AF75" i="5" s="1"/>
  <c r="BF75" i="5" s="1"/>
  <c r="BE75" i="5"/>
  <c r="Q75" i="5"/>
  <c r="BD75" i="5"/>
  <c r="BC75" i="5"/>
  <c r="AV50" i="5"/>
  <c r="AG50" i="5"/>
  <c r="AG74" i="5"/>
  <c r="AV74" i="5"/>
  <c r="AW53" i="5"/>
  <c r="Y59" i="5"/>
  <c r="AD59" i="5" s="1"/>
  <c r="AE59" i="5" s="1"/>
  <c r="AF59" i="5" s="1"/>
  <c r="BF59" i="5" s="1"/>
  <c r="BE59" i="5"/>
  <c r="Q59" i="5"/>
  <c r="BD59" i="5"/>
  <c r="BC59" i="5"/>
  <c r="AV17" i="5"/>
  <c r="AG17" i="5"/>
  <c r="BA34" i="5"/>
  <c r="AG3" i="5"/>
  <c r="AV3" i="5"/>
  <c r="AW28" i="5"/>
  <c r="BA8" i="5"/>
  <c r="AK2" i="5"/>
  <c r="AW24" i="5"/>
  <c r="BG68" i="5"/>
  <c r="BG30" i="5"/>
  <c r="AV54" i="5"/>
  <c r="AG54" i="5"/>
  <c r="Y47" i="5"/>
  <c r="AD47" i="5" s="1"/>
  <c r="AE47" i="5" s="1"/>
  <c r="AF47" i="5" s="1"/>
  <c r="BF47" i="5" s="1"/>
  <c r="BD47" i="5"/>
  <c r="BE47" i="5"/>
  <c r="BC47" i="5"/>
  <c r="Q47" i="5"/>
  <c r="AG30" i="5"/>
  <c r="AZ30" i="5"/>
  <c r="AZ106" i="5"/>
  <c r="Y85" i="5"/>
  <c r="AD85" i="5" s="1"/>
  <c r="AE85" i="5" s="1"/>
  <c r="AF85" i="5" s="1"/>
  <c r="BF85" i="5" s="1"/>
  <c r="BE85" i="5"/>
  <c r="Q85" i="5"/>
  <c r="BD85" i="5"/>
  <c r="BC85" i="5"/>
  <c r="Y98" i="5"/>
  <c r="AD98" i="5" s="1"/>
  <c r="AE98" i="5" s="1"/>
  <c r="AF98" i="5" s="1"/>
  <c r="BF98" i="5" s="1"/>
  <c r="BE98" i="5"/>
  <c r="Q98" i="5"/>
  <c r="BD98" i="5"/>
  <c r="BC98" i="5"/>
  <c r="AG92" i="5"/>
  <c r="AV92" i="5"/>
  <c r="BC80" i="5"/>
  <c r="Y80" i="5"/>
  <c r="AD80" i="5" s="1"/>
  <c r="AE80" i="5" s="1"/>
  <c r="AF80" i="5" s="1"/>
  <c r="BF80" i="5" s="1"/>
  <c r="BE80" i="5"/>
  <c r="Q80" i="5"/>
  <c r="BD80" i="5"/>
  <c r="Y73" i="5"/>
  <c r="AD73" i="5" s="1"/>
  <c r="AE73" i="5" s="1"/>
  <c r="AF73" i="5" s="1"/>
  <c r="BF73" i="5" s="1"/>
  <c r="BE73" i="5"/>
  <c r="Q73" i="5"/>
  <c r="BD73" i="5"/>
  <c r="BC73" i="5"/>
  <c r="AV46" i="5"/>
  <c r="AG46" i="5"/>
  <c r="AW71" i="5"/>
  <c r="BE61" i="5"/>
  <c r="Y61" i="5"/>
  <c r="AD61" i="5" s="1"/>
  <c r="AE61" i="5" s="1"/>
  <c r="AF61" i="5" s="1"/>
  <c r="BF61" i="5" s="1"/>
  <c r="BD61" i="5"/>
  <c r="BC61" i="5"/>
  <c r="Q61" i="5"/>
  <c r="AW59" i="5"/>
  <c r="AV56" i="5"/>
  <c r="AG56" i="5"/>
  <c r="AW47" i="5"/>
  <c r="AV15" i="5"/>
  <c r="AG15" i="5"/>
  <c r="AV11" i="5"/>
  <c r="AG11" i="5"/>
  <c r="AW16" i="5"/>
  <c r="AG40" i="5"/>
  <c r="BE6" i="5"/>
  <c r="BG66" i="5"/>
  <c r="AW74" i="5"/>
  <c r="AZ83" i="5"/>
  <c r="Y107" i="5"/>
  <c r="AD107" i="5" s="1"/>
  <c r="AE107" i="5" s="1"/>
  <c r="AF107" i="5" s="1"/>
  <c r="BF107" i="5" s="1"/>
  <c r="BE107" i="5"/>
  <c r="Q107" i="5"/>
  <c r="BD107" i="5"/>
  <c r="BC107" i="5"/>
  <c r="Y95" i="5"/>
  <c r="AD95" i="5" s="1"/>
  <c r="AE95" i="5" s="1"/>
  <c r="AF95" i="5" s="1"/>
  <c r="BF95" i="5" s="1"/>
  <c r="BE95" i="5"/>
  <c r="Q95" i="5"/>
  <c r="BD95" i="5"/>
  <c r="BC95" i="5"/>
  <c r="BC86" i="5"/>
  <c r="Y86" i="5"/>
  <c r="AD86" i="5" s="1"/>
  <c r="AE86" i="5" s="1"/>
  <c r="AF86" i="5" s="1"/>
  <c r="BF86" i="5" s="1"/>
  <c r="BE86" i="5"/>
  <c r="Q86" i="5"/>
  <c r="BD86" i="5"/>
  <c r="Y71" i="5"/>
  <c r="AD71" i="5" s="1"/>
  <c r="AE71" i="5" s="1"/>
  <c r="AF71" i="5" s="1"/>
  <c r="BF71" i="5" s="1"/>
  <c r="BE71" i="5"/>
  <c r="Q71" i="5"/>
  <c r="BC71" i="5"/>
  <c r="BD71" i="5"/>
  <c r="Y63" i="5"/>
  <c r="AD63" i="5" s="1"/>
  <c r="AE63" i="5" s="1"/>
  <c r="AF63" i="5" s="1"/>
  <c r="BF63" i="5" s="1"/>
  <c r="BE63" i="5"/>
  <c r="Q63" i="5"/>
  <c r="BC63" i="5"/>
  <c r="BD63" i="5"/>
  <c r="AV44" i="5"/>
  <c r="AG44" i="5"/>
  <c r="AW65" i="5"/>
  <c r="AV78" i="5"/>
  <c r="AG78" i="5"/>
  <c r="AW40" i="5"/>
  <c r="AV9" i="5"/>
  <c r="AG9" i="5"/>
  <c r="AG32" i="5"/>
  <c r="BA67" i="5"/>
  <c r="Y26" i="5"/>
  <c r="AD26" i="5" s="1"/>
  <c r="AE26" i="5" s="1"/>
  <c r="AF26" i="5" s="1"/>
  <c r="BF26" i="5" s="1"/>
  <c r="BD26" i="5"/>
  <c r="BE26" i="5"/>
  <c r="BC26" i="5"/>
  <c r="Q26" i="5"/>
  <c r="AV21" i="5"/>
  <c r="AG21" i="5"/>
  <c r="BD10" i="5"/>
  <c r="BE10" i="5"/>
  <c r="BC10" i="5"/>
  <c r="Y10" i="5"/>
  <c r="AD10" i="5" s="1"/>
  <c r="AE10" i="5" s="1"/>
  <c r="AF10" i="5" s="1"/>
  <c r="BF10" i="5" s="1"/>
  <c r="Q10" i="5"/>
  <c r="AW18" i="5"/>
  <c r="AW10" i="5"/>
  <c r="AG16" i="5"/>
  <c r="AV16" i="5"/>
  <c r="Y97" i="5"/>
  <c r="AD97" i="5" s="1"/>
  <c r="AE97" i="5" s="1"/>
  <c r="AF97" i="5" s="1"/>
  <c r="BF97" i="5" s="1"/>
  <c r="BE97" i="5"/>
  <c r="Q97" i="5"/>
  <c r="BD97" i="5"/>
  <c r="BC97" i="5"/>
  <c r="Y106" i="5"/>
  <c r="AD106" i="5" s="1"/>
  <c r="AE106" i="5" s="1"/>
  <c r="AF106" i="5" s="1"/>
  <c r="BF106" i="5" s="1"/>
  <c r="BE106" i="5"/>
  <c r="Q106" i="5"/>
  <c r="BD106" i="5"/>
  <c r="BC106" i="5"/>
  <c r="Y79" i="5"/>
  <c r="AD79" i="5" s="1"/>
  <c r="AE79" i="5" s="1"/>
  <c r="AF79" i="5" s="1"/>
  <c r="BF79" i="5" s="1"/>
  <c r="BE79" i="5"/>
  <c r="Q79" i="5"/>
  <c r="BD79" i="5"/>
  <c r="BC79" i="5"/>
  <c r="AZ112" i="5"/>
  <c r="Y69" i="5"/>
  <c r="AD69" i="5" s="1"/>
  <c r="AE69" i="5" s="1"/>
  <c r="AF69" i="5" s="1"/>
  <c r="BF69" i="5" s="1"/>
  <c r="BE69" i="5"/>
  <c r="Q69" i="5"/>
  <c r="BC69" i="5"/>
  <c r="BD69" i="5"/>
  <c r="BE78" i="5"/>
  <c r="AW51" i="5"/>
  <c r="AV7" i="5"/>
  <c r="AG7" i="5"/>
  <c r="Y49" i="5"/>
  <c r="AD49" i="5" s="1"/>
  <c r="AE49" i="5" s="1"/>
  <c r="AF49" i="5" s="1"/>
  <c r="BF49" i="5" s="1"/>
  <c r="BD49" i="5"/>
  <c r="BC49" i="5"/>
  <c r="Q49" i="5"/>
  <c r="BE49" i="5"/>
  <c r="AW14" i="5"/>
  <c r="Y22" i="5"/>
  <c r="AD22" i="5" s="1"/>
  <c r="AE22" i="5" s="1"/>
  <c r="AF22" i="5" s="1"/>
  <c r="BF22" i="5" s="1"/>
  <c r="BD22" i="5"/>
  <c r="BE22" i="5"/>
  <c r="BC22" i="5"/>
  <c r="Q22" i="5"/>
  <c r="AW20" i="5"/>
  <c r="AS2" i="5"/>
  <c r="BG62" i="5"/>
  <c r="BG43" i="5"/>
  <c r="BG51" i="5"/>
  <c r="BG28" i="5"/>
  <c r="Y102" i="5"/>
  <c r="AD102" i="5" s="1"/>
  <c r="AE102" i="5" s="1"/>
  <c r="AF102" i="5" s="1"/>
  <c r="BF102" i="5" s="1"/>
  <c r="BE102" i="5"/>
  <c r="Q102" i="5"/>
  <c r="BD102" i="5"/>
  <c r="BC102" i="5"/>
  <c r="Y12" i="5"/>
  <c r="AD12" i="5" s="1"/>
  <c r="AE12" i="5" s="1"/>
  <c r="AF12" i="5" s="1"/>
  <c r="BF12" i="5" s="1"/>
  <c r="BD12" i="5"/>
  <c r="BE12" i="5"/>
  <c r="BC12" i="5"/>
  <c r="Q12" i="5"/>
  <c r="AZ110" i="5"/>
  <c r="Y96" i="5"/>
  <c r="AD96" i="5" s="1"/>
  <c r="AE96" i="5" s="1"/>
  <c r="AF96" i="5" s="1"/>
  <c r="BF96" i="5" s="1"/>
  <c r="BE96" i="5"/>
  <c r="Q96" i="5"/>
  <c r="BD96" i="5"/>
  <c r="BC96" i="5"/>
  <c r="AZ108" i="5"/>
  <c r="AG90" i="5"/>
  <c r="AV90" i="5"/>
  <c r="Y83" i="5"/>
  <c r="AD83" i="5" s="1"/>
  <c r="AE83" i="5" s="1"/>
  <c r="AF83" i="5" s="1"/>
  <c r="BF83" i="5" s="1"/>
  <c r="BE83" i="5"/>
  <c r="Q83" i="5"/>
  <c r="BD83" i="5"/>
  <c r="BC83" i="5"/>
  <c r="Y67" i="5"/>
  <c r="AD67" i="5" s="1"/>
  <c r="AE67" i="5" s="1"/>
  <c r="AF67" i="5" s="1"/>
  <c r="BF67" i="5" s="1"/>
  <c r="BE67" i="5"/>
  <c r="Q67" i="5"/>
  <c r="BC67" i="5"/>
  <c r="BD67" i="5"/>
  <c r="Y81" i="5"/>
  <c r="AD81" i="5" s="1"/>
  <c r="AE81" i="5" s="1"/>
  <c r="AF81" i="5" s="1"/>
  <c r="BF81" i="5" s="1"/>
  <c r="BE81" i="5"/>
  <c r="Q81" i="5"/>
  <c r="BD81" i="5"/>
  <c r="BC81" i="5"/>
  <c r="AZ64" i="5"/>
  <c r="AW62" i="5"/>
  <c r="AW38" i="5"/>
  <c r="AG72" i="5"/>
  <c r="AV27" i="5"/>
  <c r="AG27" i="5"/>
  <c r="AW32" i="5"/>
  <c r="AG38" i="5"/>
  <c r="BE2" i="5"/>
  <c r="BC2" i="5"/>
  <c r="Q2" i="5"/>
  <c r="Y2" i="5"/>
  <c r="BD2" i="5"/>
  <c r="Y20" i="5"/>
  <c r="AD20" i="5" s="1"/>
  <c r="AE20" i="5" s="1"/>
  <c r="AF20" i="5" s="1"/>
  <c r="BF20" i="5" s="1"/>
  <c r="BD20" i="5"/>
  <c r="BE20" i="5"/>
  <c r="BC20" i="5"/>
  <c r="Q20" i="5"/>
  <c r="Y18" i="5"/>
  <c r="AD18" i="5" s="1"/>
  <c r="AE18" i="5" s="1"/>
  <c r="AF18" i="5" s="1"/>
  <c r="BF18" i="5" s="1"/>
  <c r="BD18" i="5"/>
  <c r="BE18" i="5"/>
  <c r="BC18" i="5"/>
  <c r="Q18" i="5"/>
  <c r="BD8" i="5"/>
  <c r="Y8" i="5"/>
  <c r="AD8" i="5" s="1"/>
  <c r="AE8" i="5" s="1"/>
  <c r="AF8" i="5" s="1"/>
  <c r="BF8" i="5" s="1"/>
  <c r="BE8" i="5"/>
  <c r="Q8" i="5"/>
  <c r="BC8" i="5"/>
  <c r="AV13" i="5"/>
  <c r="AG13" i="5"/>
  <c r="AZ2" i="5"/>
  <c r="AJ2" i="5"/>
  <c r="BG76" i="5"/>
  <c r="Y91" i="5"/>
  <c r="AD91" i="5" s="1"/>
  <c r="AE91" i="5" s="1"/>
  <c r="AF91" i="5" s="1"/>
  <c r="BF91" i="5" s="1"/>
  <c r="BE91" i="5"/>
  <c r="Q91" i="5"/>
  <c r="BD91" i="5"/>
  <c r="BC91" i="5"/>
  <c r="Y108" i="5"/>
  <c r="AD108" i="5" s="1"/>
  <c r="AE108" i="5" s="1"/>
  <c r="AF108" i="5" s="1"/>
  <c r="BF108" i="5" s="1"/>
  <c r="BE108" i="5"/>
  <c r="Q108" i="5"/>
  <c r="BD108" i="5"/>
  <c r="BC108" i="5"/>
  <c r="AV48" i="5"/>
  <c r="AG48" i="5"/>
  <c r="Y109" i="5"/>
  <c r="AD109" i="5" s="1"/>
  <c r="AE109" i="5" s="1"/>
  <c r="AF109" i="5" s="1"/>
  <c r="BF109" i="5" s="1"/>
  <c r="BE109" i="5"/>
  <c r="Q109" i="5"/>
  <c r="BD109" i="5"/>
  <c r="BC109" i="5"/>
  <c r="Y100" i="5"/>
  <c r="AD100" i="5" s="1"/>
  <c r="AE100" i="5" s="1"/>
  <c r="AF100" i="5" s="1"/>
  <c r="BF100" i="5" s="1"/>
  <c r="BE100" i="5"/>
  <c r="Q100" i="5"/>
  <c r="BD100" i="5"/>
  <c r="BC100" i="5"/>
  <c r="Y93" i="5"/>
  <c r="AD93" i="5" s="1"/>
  <c r="AE93" i="5" s="1"/>
  <c r="AF93" i="5" s="1"/>
  <c r="BF93" i="5" s="1"/>
  <c r="BE93" i="5"/>
  <c r="Q93" i="5"/>
  <c r="BD93" i="5"/>
  <c r="BC93" i="5"/>
  <c r="AV94" i="5"/>
  <c r="AG94" i="5"/>
  <c r="BC84" i="5"/>
  <c r="Y84" i="5"/>
  <c r="AD84" i="5" s="1"/>
  <c r="AE84" i="5" s="1"/>
  <c r="AF84" i="5" s="1"/>
  <c r="BF84" i="5" s="1"/>
  <c r="BE84" i="5"/>
  <c r="Q84" i="5"/>
  <c r="BD84" i="5"/>
  <c r="Y112" i="5"/>
  <c r="AD112" i="5" s="1"/>
  <c r="AE112" i="5" s="1"/>
  <c r="AF112" i="5" s="1"/>
  <c r="BF112" i="5" s="1"/>
  <c r="BE112" i="5"/>
  <c r="Q112" i="5"/>
  <c r="BD112" i="5"/>
  <c r="BC112" i="5"/>
  <c r="Y65" i="5"/>
  <c r="AD65" i="5" s="1"/>
  <c r="AE65" i="5" s="1"/>
  <c r="AF65" i="5" s="1"/>
  <c r="BF65" i="5" s="1"/>
  <c r="BE65" i="5"/>
  <c r="Q65" i="5"/>
  <c r="BC65" i="5"/>
  <c r="BD65" i="5"/>
  <c r="AZ74" i="5"/>
  <c r="AV58" i="5"/>
  <c r="AG58" i="5"/>
  <c r="AV25" i="5"/>
  <c r="AG25" i="5"/>
  <c r="AW30" i="5"/>
  <c r="AT2" i="5"/>
  <c r="AG41" i="5"/>
  <c r="AV41" i="5"/>
  <c r="AG29" i="5"/>
  <c r="AW29" i="5"/>
  <c r="BA29" i="5"/>
  <c r="AZ8" i="5"/>
  <c r="AG14" i="5"/>
  <c r="AV14" i="5"/>
  <c r="AM63" i="5" l="1"/>
  <c r="AM87" i="5"/>
  <c r="AM24" i="5"/>
  <c r="AM49" i="5"/>
  <c r="AM22" i="5"/>
  <c r="AM98" i="5"/>
  <c r="AM59" i="5"/>
  <c r="AM4" i="5"/>
  <c r="AM45" i="5"/>
  <c r="AM77" i="5"/>
  <c r="AM79" i="5"/>
  <c r="AM71" i="5"/>
  <c r="AM101" i="5"/>
  <c r="AM111" i="5"/>
  <c r="AM83" i="5"/>
  <c r="AM99" i="5"/>
  <c r="AM61" i="5"/>
  <c r="AM107" i="5"/>
  <c r="AM84" i="5"/>
  <c r="AM65" i="5"/>
  <c r="AM82" i="5"/>
  <c r="AM96" i="5"/>
  <c r="AM10" i="5"/>
  <c r="AM20" i="5"/>
  <c r="AM104" i="5"/>
  <c r="AM100" i="5"/>
  <c r="AM93" i="5"/>
  <c r="AM105" i="5"/>
  <c r="AM106" i="5"/>
  <c r="AM108" i="5"/>
  <c r="AM85" i="5"/>
  <c r="AM89" i="5"/>
  <c r="AM18" i="5"/>
  <c r="AM91" i="5"/>
  <c r="AM110" i="5"/>
  <c r="AM86" i="5"/>
  <c r="AM8" i="5"/>
  <c r="AM103" i="5"/>
  <c r="AM109" i="5"/>
  <c r="AM69" i="5"/>
  <c r="AM81" i="5"/>
  <c r="AM47" i="5"/>
  <c r="AM67" i="5"/>
  <c r="AM112" i="5"/>
  <c r="AM97" i="5"/>
  <c r="AM26" i="5"/>
  <c r="AM75" i="5"/>
  <c r="AM73" i="5"/>
  <c r="AM102" i="5"/>
  <c r="AM12" i="5"/>
  <c r="AM80" i="5"/>
  <c r="AM95" i="5"/>
  <c r="AU63" i="5"/>
  <c r="BG63" i="5"/>
  <c r="AU4" i="5"/>
  <c r="BG4" i="5"/>
  <c r="AU83" i="5"/>
  <c r="BG83" i="5"/>
  <c r="AU96" i="5"/>
  <c r="BG96" i="5"/>
  <c r="AU106" i="5"/>
  <c r="BG106" i="5"/>
  <c r="AU86" i="5"/>
  <c r="BG86" i="5"/>
  <c r="AU47" i="5"/>
  <c r="BG47" i="5"/>
  <c r="AU75" i="5"/>
  <c r="BG75" i="5"/>
  <c r="AU87" i="5"/>
  <c r="BG87" i="5"/>
  <c r="AU45" i="5"/>
  <c r="BG45" i="5"/>
  <c r="AU99" i="5"/>
  <c r="BG99" i="5"/>
  <c r="AU10" i="5"/>
  <c r="BG10" i="5"/>
  <c r="AU108" i="5"/>
  <c r="BG108" i="5"/>
  <c r="AU8" i="5"/>
  <c r="BG8" i="5"/>
  <c r="AM2" i="5"/>
  <c r="AU2" i="5"/>
  <c r="BG2" i="5"/>
  <c r="AU73" i="5"/>
  <c r="BG73" i="5"/>
  <c r="AU24" i="5"/>
  <c r="BG24" i="5"/>
  <c r="AU77" i="5"/>
  <c r="BG77" i="5"/>
  <c r="AU61" i="5"/>
  <c r="BG61" i="5"/>
  <c r="AU20" i="5"/>
  <c r="BG20" i="5"/>
  <c r="AU85" i="5"/>
  <c r="BG85" i="5"/>
  <c r="AU103" i="5"/>
  <c r="BG103" i="5"/>
  <c r="AU67" i="5"/>
  <c r="BG67" i="5"/>
  <c r="AU102" i="5"/>
  <c r="BG102" i="5"/>
  <c r="AU49" i="5"/>
  <c r="BG49" i="5"/>
  <c r="AU79" i="5"/>
  <c r="BG79" i="5"/>
  <c r="AU107" i="5"/>
  <c r="BG107" i="5"/>
  <c r="AU104" i="5"/>
  <c r="BG104" i="5"/>
  <c r="AU89" i="5"/>
  <c r="BG89" i="5"/>
  <c r="AU109" i="5"/>
  <c r="BG109" i="5"/>
  <c r="AU112" i="5"/>
  <c r="BG112" i="5"/>
  <c r="AU12" i="5"/>
  <c r="BG12" i="5"/>
  <c r="AU22" i="5"/>
  <c r="BG22" i="5"/>
  <c r="AU71" i="5"/>
  <c r="BG71" i="5"/>
  <c r="AU84" i="5"/>
  <c r="BG84" i="5"/>
  <c r="AU100" i="5"/>
  <c r="BG100" i="5"/>
  <c r="AU18" i="5"/>
  <c r="BG18" i="5"/>
  <c r="AU69" i="5"/>
  <c r="BG69" i="5"/>
  <c r="AU97" i="5"/>
  <c r="BG97" i="5"/>
  <c r="AU80" i="5"/>
  <c r="BG80" i="5"/>
  <c r="AU98" i="5"/>
  <c r="BG98" i="5"/>
  <c r="AU101" i="5"/>
  <c r="BG101" i="5"/>
  <c r="AU65" i="5"/>
  <c r="BG65" i="5"/>
  <c r="AU93" i="5"/>
  <c r="BG93" i="5"/>
  <c r="AU91" i="5"/>
  <c r="BG91" i="5"/>
  <c r="AU81" i="5"/>
  <c r="BG81" i="5"/>
  <c r="AU26" i="5"/>
  <c r="BG26" i="5"/>
  <c r="AU95" i="5"/>
  <c r="BG95" i="5"/>
  <c r="AU59" i="5"/>
  <c r="BG59" i="5"/>
  <c r="AU111" i="5"/>
  <c r="BG111" i="5"/>
  <c r="AU82" i="5"/>
  <c r="BG82" i="5"/>
  <c r="AU105" i="5"/>
  <c r="BG105" i="5"/>
  <c r="AU110" i="5"/>
  <c r="BG110" i="5"/>
  <c r="AV63" i="5"/>
  <c r="AG63" i="5"/>
  <c r="AV4" i="5"/>
  <c r="AG4" i="5"/>
  <c r="Z2" i="5"/>
  <c r="AD2" i="5"/>
  <c r="AE2" i="5" s="1"/>
  <c r="AF2" i="5" s="1"/>
  <c r="BF2" i="5" s="1"/>
  <c r="AV83" i="5"/>
  <c r="AG83" i="5"/>
  <c r="AV96" i="5"/>
  <c r="AG96" i="5"/>
  <c r="AV106" i="5"/>
  <c r="AG106" i="5"/>
  <c r="AG86" i="5"/>
  <c r="AV86" i="5"/>
  <c r="AG47" i="5"/>
  <c r="AV47" i="5"/>
  <c r="AV75" i="5"/>
  <c r="AG75" i="5"/>
  <c r="AV87" i="5"/>
  <c r="AG87" i="5"/>
  <c r="AG45" i="5"/>
  <c r="AV45" i="5"/>
  <c r="AV99" i="5"/>
  <c r="AG99" i="5"/>
  <c r="AG10" i="5"/>
  <c r="AV10" i="5"/>
  <c r="AV108" i="5"/>
  <c r="AG108" i="5"/>
  <c r="AG8" i="5"/>
  <c r="AV8" i="5"/>
  <c r="AV2" i="5"/>
  <c r="AH2" i="5"/>
  <c r="AG2" i="5"/>
  <c r="AV73" i="5"/>
  <c r="AG73" i="5"/>
  <c r="AG24" i="5"/>
  <c r="AV24" i="5"/>
  <c r="AG77" i="5"/>
  <c r="AV77" i="5"/>
  <c r="AV61" i="5"/>
  <c r="AG61" i="5"/>
  <c r="AG20" i="5"/>
  <c r="AV20" i="5"/>
  <c r="AV85" i="5"/>
  <c r="AG85" i="5"/>
  <c r="AV103" i="5"/>
  <c r="AG103" i="5"/>
  <c r="AV67" i="5"/>
  <c r="AG67" i="5"/>
  <c r="AV102" i="5"/>
  <c r="AG102" i="5"/>
  <c r="AG49" i="5"/>
  <c r="AV49" i="5"/>
  <c r="AV79" i="5"/>
  <c r="AG79" i="5"/>
  <c r="AG107" i="5"/>
  <c r="AV107" i="5"/>
  <c r="AV104" i="5"/>
  <c r="AG104" i="5"/>
  <c r="AV89" i="5"/>
  <c r="AG89" i="5"/>
  <c r="AG109" i="5"/>
  <c r="AV109" i="5"/>
  <c r="AV112" i="5"/>
  <c r="AG112" i="5"/>
  <c r="AG12" i="5"/>
  <c r="AV12" i="5"/>
  <c r="AG22" i="5"/>
  <c r="AV22" i="5"/>
  <c r="AV71" i="5"/>
  <c r="AG71" i="5"/>
  <c r="AG84" i="5"/>
  <c r="AV84" i="5"/>
  <c r="AV100" i="5"/>
  <c r="AG100" i="5"/>
  <c r="AG18" i="5"/>
  <c r="AV18" i="5"/>
  <c r="AV69" i="5"/>
  <c r="AG69" i="5"/>
  <c r="AV97" i="5"/>
  <c r="AG97" i="5"/>
  <c r="AG80" i="5"/>
  <c r="AV80" i="5"/>
  <c r="AV98" i="5"/>
  <c r="AG98" i="5"/>
  <c r="AV101" i="5"/>
  <c r="AG101" i="5"/>
  <c r="AV65" i="5"/>
  <c r="AG65" i="5"/>
  <c r="AV93" i="5"/>
  <c r="AG93" i="5"/>
  <c r="AV91" i="5"/>
  <c r="AG91" i="5"/>
  <c r="AV81" i="5"/>
  <c r="AG81" i="5"/>
  <c r="AG26" i="5"/>
  <c r="AV26" i="5"/>
  <c r="AV95" i="5"/>
  <c r="AG95" i="5"/>
  <c r="AG59" i="5"/>
  <c r="AV59" i="5"/>
  <c r="AG111" i="5"/>
  <c r="AV111" i="5"/>
  <c r="AG82" i="5"/>
  <c r="AV82" i="5"/>
  <c r="AG105" i="5"/>
  <c r="AV105" i="5"/>
  <c r="AV110" i="5"/>
  <c r="AG110" i="5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2" i="4"/>
  <c r="P4" i="4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10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" i="2"/>
  <c r="W352" i="4"/>
  <c r="T352" i="4"/>
  <c r="H352" i="4"/>
  <c r="P352" i="4" s="1"/>
  <c r="E352" i="4"/>
  <c r="O352" i="4" s="1"/>
  <c r="W351" i="4"/>
  <c r="T351" i="4"/>
  <c r="H351" i="4"/>
  <c r="P351" i="4" s="1"/>
  <c r="E351" i="4"/>
  <c r="O351" i="4" s="1"/>
  <c r="W350" i="4"/>
  <c r="T350" i="4"/>
  <c r="O350" i="4"/>
  <c r="H350" i="4"/>
  <c r="P350" i="4" s="1"/>
  <c r="E350" i="4"/>
  <c r="W349" i="4"/>
  <c r="T349" i="4"/>
  <c r="H349" i="4"/>
  <c r="P349" i="4" s="1"/>
  <c r="E349" i="4"/>
  <c r="O349" i="4" s="1"/>
  <c r="W348" i="4"/>
  <c r="T348" i="4"/>
  <c r="H348" i="4"/>
  <c r="P348" i="4" s="1"/>
  <c r="E348" i="4"/>
  <c r="O348" i="4" s="1"/>
  <c r="W347" i="4"/>
  <c r="T347" i="4"/>
  <c r="H347" i="4"/>
  <c r="P347" i="4" s="1"/>
  <c r="E347" i="4"/>
  <c r="O347" i="4" s="1"/>
  <c r="W346" i="4"/>
  <c r="T346" i="4"/>
  <c r="P346" i="4"/>
  <c r="O346" i="4"/>
  <c r="H346" i="4"/>
  <c r="E346" i="4"/>
  <c r="W345" i="4"/>
  <c r="T345" i="4"/>
  <c r="H345" i="4"/>
  <c r="P345" i="4" s="1"/>
  <c r="E345" i="4"/>
  <c r="O345" i="4" s="1"/>
  <c r="W344" i="4"/>
  <c r="T344" i="4"/>
  <c r="O344" i="4"/>
  <c r="H344" i="4"/>
  <c r="P344" i="4" s="1"/>
  <c r="E344" i="4"/>
  <c r="W343" i="4"/>
  <c r="T343" i="4"/>
  <c r="H343" i="4"/>
  <c r="P343" i="4" s="1"/>
  <c r="E343" i="4"/>
  <c r="O343" i="4" s="1"/>
  <c r="W342" i="4"/>
  <c r="T342" i="4"/>
  <c r="P342" i="4"/>
  <c r="O342" i="4"/>
  <c r="H342" i="4"/>
  <c r="E342" i="4"/>
  <c r="W341" i="4"/>
  <c r="T341" i="4"/>
  <c r="H341" i="4"/>
  <c r="P341" i="4" s="1"/>
  <c r="E341" i="4"/>
  <c r="O341" i="4" s="1"/>
  <c r="W340" i="4"/>
  <c r="T340" i="4"/>
  <c r="P340" i="4"/>
  <c r="O340" i="4"/>
  <c r="H340" i="4"/>
  <c r="E340" i="4"/>
  <c r="W339" i="4"/>
  <c r="T339" i="4"/>
  <c r="H339" i="4"/>
  <c r="P339" i="4" s="1"/>
  <c r="E339" i="4"/>
  <c r="O339" i="4" s="1"/>
  <c r="W338" i="4"/>
  <c r="T338" i="4"/>
  <c r="P338" i="4"/>
  <c r="O338" i="4"/>
  <c r="H338" i="4"/>
  <c r="E338" i="4"/>
  <c r="W337" i="4"/>
  <c r="T337" i="4"/>
  <c r="H337" i="4"/>
  <c r="P337" i="4" s="1"/>
  <c r="E337" i="4"/>
  <c r="O337" i="4" s="1"/>
  <c r="W336" i="4"/>
  <c r="T336" i="4"/>
  <c r="P336" i="4"/>
  <c r="O336" i="4"/>
  <c r="H336" i="4"/>
  <c r="E336" i="4"/>
  <c r="W335" i="4"/>
  <c r="T335" i="4"/>
  <c r="H335" i="4"/>
  <c r="P335" i="4" s="1"/>
  <c r="E335" i="4"/>
  <c r="O335" i="4" s="1"/>
  <c r="W334" i="4"/>
  <c r="T334" i="4"/>
  <c r="P334" i="4"/>
  <c r="O334" i="4"/>
  <c r="H334" i="4"/>
  <c r="E334" i="4"/>
  <c r="W333" i="4"/>
  <c r="T333" i="4"/>
  <c r="H333" i="4"/>
  <c r="P333" i="4" s="1"/>
  <c r="E333" i="4"/>
  <c r="O333" i="4" s="1"/>
  <c r="W332" i="4"/>
  <c r="T332" i="4"/>
  <c r="P332" i="4"/>
  <c r="O332" i="4"/>
  <c r="H332" i="4"/>
  <c r="E332" i="4"/>
  <c r="W331" i="4"/>
  <c r="T331" i="4"/>
  <c r="H331" i="4"/>
  <c r="P331" i="4" s="1"/>
  <c r="E331" i="4"/>
  <c r="O331" i="4" s="1"/>
  <c r="W330" i="4"/>
  <c r="T330" i="4"/>
  <c r="P330" i="4"/>
  <c r="O330" i="4"/>
  <c r="H330" i="4"/>
  <c r="E330" i="4"/>
  <c r="W329" i="4"/>
  <c r="T329" i="4"/>
  <c r="H329" i="4"/>
  <c r="P329" i="4" s="1"/>
  <c r="E329" i="4"/>
  <c r="O329" i="4" s="1"/>
  <c r="W328" i="4"/>
  <c r="T328" i="4"/>
  <c r="P328" i="4"/>
  <c r="O328" i="4"/>
  <c r="H328" i="4"/>
  <c r="E328" i="4"/>
  <c r="W327" i="4"/>
  <c r="T327" i="4"/>
  <c r="H327" i="4"/>
  <c r="P327" i="4" s="1"/>
  <c r="E327" i="4"/>
  <c r="O327" i="4" s="1"/>
  <c r="W326" i="4"/>
  <c r="T326" i="4"/>
  <c r="P326" i="4"/>
  <c r="O326" i="4"/>
  <c r="H326" i="4"/>
  <c r="E326" i="4"/>
  <c r="W325" i="4"/>
  <c r="T325" i="4"/>
  <c r="H325" i="4"/>
  <c r="P325" i="4" s="1"/>
  <c r="E325" i="4"/>
  <c r="O325" i="4" s="1"/>
  <c r="W324" i="4"/>
  <c r="T324" i="4"/>
  <c r="P324" i="4"/>
  <c r="O324" i="4"/>
  <c r="H324" i="4"/>
  <c r="E324" i="4"/>
  <c r="W323" i="4"/>
  <c r="T323" i="4"/>
  <c r="H323" i="4"/>
  <c r="P323" i="4" s="1"/>
  <c r="E323" i="4"/>
  <c r="O323" i="4" s="1"/>
  <c r="W322" i="4"/>
  <c r="T322" i="4"/>
  <c r="P322" i="4"/>
  <c r="O322" i="4"/>
  <c r="H322" i="4"/>
  <c r="E322" i="4"/>
  <c r="W321" i="4"/>
  <c r="T321" i="4"/>
  <c r="H321" i="4"/>
  <c r="P321" i="4" s="1"/>
  <c r="E321" i="4"/>
  <c r="O321" i="4" s="1"/>
  <c r="W320" i="4"/>
  <c r="T320" i="4"/>
  <c r="P320" i="4"/>
  <c r="O320" i="4"/>
  <c r="H320" i="4"/>
  <c r="E320" i="4"/>
  <c r="W319" i="4"/>
  <c r="T319" i="4"/>
  <c r="H319" i="4"/>
  <c r="P319" i="4" s="1"/>
  <c r="E319" i="4"/>
  <c r="O319" i="4" s="1"/>
  <c r="W318" i="4"/>
  <c r="T318" i="4"/>
  <c r="P318" i="4"/>
  <c r="O318" i="4"/>
  <c r="H318" i="4"/>
  <c r="E318" i="4"/>
  <c r="W317" i="4"/>
  <c r="T317" i="4"/>
  <c r="H317" i="4"/>
  <c r="P317" i="4" s="1"/>
  <c r="E317" i="4"/>
  <c r="O317" i="4" s="1"/>
  <c r="W316" i="4"/>
  <c r="T316" i="4"/>
  <c r="P316" i="4"/>
  <c r="O316" i="4"/>
  <c r="H316" i="4"/>
  <c r="E316" i="4"/>
  <c r="W315" i="4"/>
  <c r="T315" i="4"/>
  <c r="H315" i="4"/>
  <c r="P315" i="4" s="1"/>
  <c r="E315" i="4"/>
  <c r="O315" i="4" s="1"/>
  <c r="W314" i="4"/>
  <c r="T314" i="4"/>
  <c r="P314" i="4"/>
  <c r="O314" i="4"/>
  <c r="H314" i="4"/>
  <c r="E314" i="4"/>
  <c r="W313" i="4"/>
  <c r="T313" i="4"/>
  <c r="H313" i="4"/>
  <c r="P313" i="4" s="1"/>
  <c r="E313" i="4"/>
  <c r="O313" i="4" s="1"/>
  <c r="W312" i="4"/>
  <c r="T312" i="4"/>
  <c r="P312" i="4"/>
  <c r="O312" i="4"/>
  <c r="H312" i="4"/>
  <c r="E312" i="4"/>
  <c r="W311" i="4"/>
  <c r="T311" i="4"/>
  <c r="H311" i="4"/>
  <c r="P311" i="4" s="1"/>
  <c r="E311" i="4"/>
  <c r="O311" i="4" s="1"/>
  <c r="W310" i="4"/>
  <c r="T310" i="4"/>
  <c r="P310" i="4"/>
  <c r="O310" i="4"/>
  <c r="H310" i="4"/>
  <c r="E310" i="4"/>
  <c r="W309" i="4"/>
  <c r="T309" i="4"/>
  <c r="H309" i="4"/>
  <c r="P309" i="4" s="1"/>
  <c r="E309" i="4"/>
  <c r="O309" i="4" s="1"/>
  <c r="W308" i="4"/>
  <c r="T308" i="4"/>
  <c r="P308" i="4"/>
  <c r="O308" i="4"/>
  <c r="H308" i="4"/>
  <c r="E308" i="4"/>
  <c r="W307" i="4"/>
  <c r="T307" i="4"/>
  <c r="H307" i="4"/>
  <c r="P307" i="4" s="1"/>
  <c r="E307" i="4"/>
  <c r="O307" i="4" s="1"/>
  <c r="W306" i="4"/>
  <c r="T306" i="4"/>
  <c r="P306" i="4"/>
  <c r="O306" i="4"/>
  <c r="H306" i="4"/>
  <c r="E306" i="4"/>
  <c r="W305" i="4"/>
  <c r="T305" i="4"/>
  <c r="H305" i="4"/>
  <c r="P305" i="4" s="1"/>
  <c r="E305" i="4"/>
  <c r="O305" i="4" s="1"/>
  <c r="W304" i="4"/>
  <c r="T304" i="4"/>
  <c r="P304" i="4"/>
  <c r="O304" i="4"/>
  <c r="H304" i="4"/>
  <c r="E304" i="4"/>
  <c r="W303" i="4"/>
  <c r="T303" i="4"/>
  <c r="H303" i="4"/>
  <c r="P303" i="4" s="1"/>
  <c r="E303" i="4"/>
  <c r="O303" i="4" s="1"/>
  <c r="W302" i="4"/>
  <c r="T302" i="4"/>
  <c r="P302" i="4"/>
  <c r="O302" i="4"/>
  <c r="H302" i="4"/>
  <c r="E302" i="4"/>
  <c r="W301" i="4"/>
  <c r="T301" i="4"/>
  <c r="H301" i="4"/>
  <c r="P301" i="4" s="1"/>
  <c r="E301" i="4"/>
  <c r="O301" i="4" s="1"/>
  <c r="W300" i="4"/>
  <c r="T300" i="4"/>
  <c r="P300" i="4"/>
  <c r="O300" i="4"/>
  <c r="H300" i="4"/>
  <c r="E300" i="4"/>
  <c r="W299" i="4"/>
  <c r="T299" i="4"/>
  <c r="H299" i="4"/>
  <c r="P299" i="4" s="1"/>
  <c r="E299" i="4"/>
  <c r="O299" i="4" s="1"/>
  <c r="W298" i="4"/>
  <c r="T298" i="4"/>
  <c r="P298" i="4"/>
  <c r="O298" i="4"/>
  <c r="H298" i="4"/>
  <c r="E298" i="4"/>
  <c r="W297" i="4"/>
  <c r="T297" i="4"/>
  <c r="H297" i="4"/>
  <c r="P297" i="4" s="1"/>
  <c r="E297" i="4"/>
  <c r="O297" i="4" s="1"/>
  <c r="W296" i="4"/>
  <c r="T296" i="4"/>
  <c r="P296" i="4"/>
  <c r="O296" i="4"/>
  <c r="H296" i="4"/>
  <c r="E296" i="4"/>
  <c r="W295" i="4"/>
  <c r="T295" i="4"/>
  <c r="H295" i="4"/>
  <c r="P295" i="4" s="1"/>
  <c r="E295" i="4"/>
  <c r="O295" i="4" s="1"/>
  <c r="W294" i="4"/>
  <c r="T294" i="4"/>
  <c r="P294" i="4"/>
  <c r="O294" i="4"/>
  <c r="H294" i="4"/>
  <c r="E294" i="4"/>
  <c r="W293" i="4"/>
  <c r="T293" i="4"/>
  <c r="H293" i="4"/>
  <c r="P293" i="4" s="1"/>
  <c r="E293" i="4"/>
  <c r="O293" i="4" s="1"/>
  <c r="W292" i="4"/>
  <c r="T292" i="4"/>
  <c r="P292" i="4"/>
  <c r="O292" i="4"/>
  <c r="H292" i="4"/>
  <c r="E292" i="4"/>
  <c r="W291" i="4"/>
  <c r="T291" i="4"/>
  <c r="H291" i="4"/>
  <c r="P291" i="4" s="1"/>
  <c r="E291" i="4"/>
  <c r="O291" i="4" s="1"/>
  <c r="W290" i="4"/>
  <c r="T290" i="4"/>
  <c r="P290" i="4"/>
  <c r="O290" i="4"/>
  <c r="H290" i="4"/>
  <c r="E290" i="4"/>
  <c r="W289" i="4"/>
  <c r="T289" i="4"/>
  <c r="H289" i="4"/>
  <c r="P289" i="4" s="1"/>
  <c r="E289" i="4"/>
  <c r="O289" i="4" s="1"/>
  <c r="W288" i="4"/>
  <c r="T288" i="4"/>
  <c r="P288" i="4"/>
  <c r="O288" i="4"/>
  <c r="H288" i="4"/>
  <c r="E288" i="4"/>
  <c r="W287" i="4"/>
  <c r="T287" i="4"/>
  <c r="H287" i="4"/>
  <c r="P287" i="4" s="1"/>
  <c r="E287" i="4"/>
  <c r="O287" i="4" s="1"/>
  <c r="W286" i="4"/>
  <c r="T286" i="4"/>
  <c r="P286" i="4"/>
  <c r="O286" i="4"/>
  <c r="H286" i="4"/>
  <c r="E286" i="4"/>
  <c r="W285" i="4"/>
  <c r="T285" i="4"/>
  <c r="H285" i="4"/>
  <c r="P285" i="4" s="1"/>
  <c r="E285" i="4"/>
  <c r="O285" i="4" s="1"/>
  <c r="W284" i="4"/>
  <c r="T284" i="4"/>
  <c r="P284" i="4"/>
  <c r="O284" i="4"/>
  <c r="H284" i="4"/>
  <c r="E284" i="4"/>
  <c r="W283" i="4"/>
  <c r="T283" i="4"/>
  <c r="H283" i="4"/>
  <c r="P283" i="4" s="1"/>
  <c r="E283" i="4"/>
  <c r="O283" i="4" s="1"/>
  <c r="W282" i="4"/>
  <c r="T282" i="4"/>
  <c r="P282" i="4"/>
  <c r="O282" i="4"/>
  <c r="H282" i="4"/>
  <c r="E282" i="4"/>
  <c r="W281" i="4"/>
  <c r="T281" i="4"/>
  <c r="H281" i="4"/>
  <c r="P281" i="4" s="1"/>
  <c r="E281" i="4"/>
  <c r="O281" i="4" s="1"/>
  <c r="W280" i="4"/>
  <c r="T280" i="4"/>
  <c r="P280" i="4"/>
  <c r="O280" i="4"/>
  <c r="H280" i="4"/>
  <c r="E280" i="4"/>
  <c r="W279" i="4"/>
  <c r="T279" i="4"/>
  <c r="H279" i="4"/>
  <c r="P279" i="4" s="1"/>
  <c r="E279" i="4"/>
  <c r="O279" i="4" s="1"/>
  <c r="W278" i="4"/>
  <c r="T278" i="4"/>
  <c r="P278" i="4"/>
  <c r="O278" i="4"/>
  <c r="H278" i="4"/>
  <c r="E278" i="4"/>
  <c r="W277" i="4"/>
  <c r="T277" i="4"/>
  <c r="H277" i="4"/>
  <c r="P277" i="4" s="1"/>
  <c r="E277" i="4"/>
  <c r="O277" i="4" s="1"/>
  <c r="W276" i="4"/>
  <c r="T276" i="4"/>
  <c r="P276" i="4"/>
  <c r="O276" i="4"/>
  <c r="H276" i="4"/>
  <c r="E276" i="4"/>
  <c r="W275" i="4"/>
  <c r="T275" i="4"/>
  <c r="H275" i="4"/>
  <c r="P275" i="4" s="1"/>
  <c r="E275" i="4"/>
  <c r="O275" i="4" s="1"/>
  <c r="W274" i="4"/>
  <c r="T274" i="4"/>
  <c r="P274" i="4"/>
  <c r="O274" i="4"/>
  <c r="H274" i="4"/>
  <c r="E274" i="4"/>
  <c r="W273" i="4"/>
  <c r="T273" i="4"/>
  <c r="H273" i="4"/>
  <c r="P273" i="4" s="1"/>
  <c r="E273" i="4"/>
  <c r="O273" i="4" s="1"/>
  <c r="W272" i="4"/>
  <c r="T272" i="4"/>
  <c r="P272" i="4"/>
  <c r="O272" i="4"/>
  <c r="H272" i="4"/>
  <c r="E272" i="4"/>
  <c r="W271" i="4"/>
  <c r="T271" i="4"/>
  <c r="H271" i="4"/>
  <c r="P271" i="4" s="1"/>
  <c r="E271" i="4"/>
  <c r="O271" i="4" s="1"/>
  <c r="W270" i="4"/>
  <c r="T270" i="4"/>
  <c r="P270" i="4"/>
  <c r="O270" i="4"/>
  <c r="H270" i="4"/>
  <c r="E270" i="4"/>
  <c r="W269" i="4"/>
  <c r="T269" i="4"/>
  <c r="H269" i="4"/>
  <c r="P269" i="4" s="1"/>
  <c r="E269" i="4"/>
  <c r="O269" i="4" s="1"/>
  <c r="W268" i="4"/>
  <c r="T268" i="4"/>
  <c r="P268" i="4"/>
  <c r="O268" i="4"/>
  <c r="H268" i="4"/>
  <c r="E268" i="4"/>
  <c r="W267" i="4"/>
  <c r="T267" i="4"/>
  <c r="H267" i="4"/>
  <c r="P267" i="4" s="1"/>
  <c r="E267" i="4"/>
  <c r="O267" i="4" s="1"/>
  <c r="W266" i="4"/>
  <c r="T266" i="4"/>
  <c r="P266" i="4"/>
  <c r="O266" i="4"/>
  <c r="H266" i="4"/>
  <c r="E266" i="4"/>
  <c r="W265" i="4"/>
  <c r="T265" i="4"/>
  <c r="H265" i="4"/>
  <c r="P265" i="4" s="1"/>
  <c r="E265" i="4"/>
  <c r="O265" i="4" s="1"/>
  <c r="W264" i="4"/>
  <c r="T264" i="4"/>
  <c r="P264" i="4"/>
  <c r="O264" i="4"/>
  <c r="H264" i="4"/>
  <c r="E264" i="4"/>
  <c r="W263" i="4"/>
  <c r="T263" i="4"/>
  <c r="H263" i="4"/>
  <c r="P263" i="4" s="1"/>
  <c r="E263" i="4"/>
  <c r="O263" i="4" s="1"/>
  <c r="W262" i="4"/>
  <c r="T262" i="4"/>
  <c r="P262" i="4"/>
  <c r="O262" i="4"/>
  <c r="H262" i="4"/>
  <c r="E262" i="4"/>
  <c r="W261" i="4"/>
  <c r="T261" i="4"/>
  <c r="H261" i="4"/>
  <c r="P261" i="4" s="1"/>
  <c r="E261" i="4"/>
  <c r="O261" i="4" s="1"/>
  <c r="W260" i="4"/>
  <c r="T260" i="4"/>
  <c r="P260" i="4"/>
  <c r="O260" i="4"/>
  <c r="H260" i="4"/>
  <c r="E260" i="4"/>
  <c r="W259" i="4"/>
  <c r="T259" i="4"/>
  <c r="H259" i="4"/>
  <c r="P259" i="4" s="1"/>
  <c r="E259" i="4"/>
  <c r="O259" i="4" s="1"/>
  <c r="W258" i="4"/>
  <c r="T258" i="4"/>
  <c r="P258" i="4"/>
  <c r="O258" i="4"/>
  <c r="H258" i="4"/>
  <c r="E258" i="4"/>
  <c r="W257" i="4"/>
  <c r="T257" i="4"/>
  <c r="H257" i="4"/>
  <c r="P257" i="4" s="1"/>
  <c r="E257" i="4"/>
  <c r="O257" i="4" s="1"/>
  <c r="W256" i="4"/>
  <c r="T256" i="4"/>
  <c r="P256" i="4"/>
  <c r="O256" i="4"/>
  <c r="H256" i="4"/>
  <c r="E256" i="4"/>
  <c r="W255" i="4"/>
  <c r="T255" i="4"/>
  <c r="H255" i="4"/>
  <c r="P255" i="4" s="1"/>
  <c r="E255" i="4"/>
  <c r="O255" i="4" s="1"/>
  <c r="W254" i="4"/>
  <c r="T254" i="4"/>
  <c r="P254" i="4"/>
  <c r="O254" i="4"/>
  <c r="H254" i="4"/>
  <c r="E254" i="4"/>
  <c r="W253" i="4"/>
  <c r="T253" i="4"/>
  <c r="H253" i="4"/>
  <c r="P253" i="4" s="1"/>
  <c r="E253" i="4"/>
  <c r="O253" i="4" s="1"/>
  <c r="W252" i="4"/>
  <c r="T252" i="4"/>
  <c r="P252" i="4"/>
  <c r="O252" i="4"/>
  <c r="H252" i="4"/>
  <c r="E252" i="4"/>
  <c r="W251" i="4"/>
  <c r="T251" i="4"/>
  <c r="H251" i="4"/>
  <c r="P251" i="4" s="1"/>
  <c r="E251" i="4"/>
  <c r="O251" i="4" s="1"/>
  <c r="W250" i="4"/>
  <c r="T250" i="4"/>
  <c r="P250" i="4"/>
  <c r="O250" i="4"/>
  <c r="H250" i="4"/>
  <c r="E250" i="4"/>
  <c r="W249" i="4"/>
  <c r="T249" i="4"/>
  <c r="H249" i="4"/>
  <c r="P249" i="4" s="1"/>
  <c r="E249" i="4"/>
  <c r="O249" i="4" s="1"/>
  <c r="W248" i="4"/>
  <c r="T248" i="4"/>
  <c r="P248" i="4"/>
  <c r="O248" i="4"/>
  <c r="H248" i="4"/>
  <c r="E248" i="4"/>
  <c r="W247" i="4"/>
  <c r="T247" i="4"/>
  <c r="H247" i="4"/>
  <c r="P247" i="4" s="1"/>
  <c r="E247" i="4"/>
  <c r="O247" i="4" s="1"/>
  <c r="W246" i="4"/>
  <c r="T246" i="4"/>
  <c r="P246" i="4"/>
  <c r="O246" i="4"/>
  <c r="H246" i="4"/>
  <c r="E246" i="4"/>
  <c r="W245" i="4"/>
  <c r="T245" i="4"/>
  <c r="H245" i="4"/>
  <c r="P245" i="4" s="1"/>
  <c r="E245" i="4"/>
  <c r="O245" i="4" s="1"/>
  <c r="W244" i="4"/>
  <c r="T244" i="4"/>
  <c r="P244" i="4"/>
  <c r="O244" i="4"/>
  <c r="H244" i="4"/>
  <c r="E244" i="4"/>
  <c r="W243" i="4"/>
  <c r="T243" i="4"/>
  <c r="H243" i="4"/>
  <c r="P243" i="4" s="1"/>
  <c r="E243" i="4"/>
  <c r="O243" i="4" s="1"/>
  <c r="W242" i="4"/>
  <c r="T242" i="4"/>
  <c r="P242" i="4"/>
  <c r="O242" i="4"/>
  <c r="H242" i="4"/>
  <c r="E242" i="4"/>
  <c r="W241" i="4"/>
  <c r="T241" i="4"/>
  <c r="H241" i="4"/>
  <c r="P241" i="4" s="1"/>
  <c r="E241" i="4"/>
  <c r="O241" i="4" s="1"/>
  <c r="W240" i="4"/>
  <c r="T240" i="4"/>
  <c r="P240" i="4"/>
  <c r="O240" i="4"/>
  <c r="H240" i="4"/>
  <c r="E240" i="4"/>
  <c r="W239" i="4"/>
  <c r="T239" i="4"/>
  <c r="H239" i="4"/>
  <c r="P239" i="4" s="1"/>
  <c r="E239" i="4"/>
  <c r="O239" i="4" s="1"/>
  <c r="W238" i="4"/>
  <c r="T238" i="4"/>
  <c r="P238" i="4"/>
  <c r="O238" i="4"/>
  <c r="H238" i="4"/>
  <c r="E238" i="4"/>
  <c r="W237" i="4"/>
  <c r="T237" i="4"/>
  <c r="H237" i="4"/>
  <c r="P237" i="4" s="1"/>
  <c r="E237" i="4"/>
  <c r="O237" i="4" s="1"/>
  <c r="W236" i="4"/>
  <c r="T236" i="4"/>
  <c r="P236" i="4"/>
  <c r="O236" i="4"/>
  <c r="H236" i="4"/>
  <c r="E236" i="4"/>
  <c r="W235" i="4"/>
  <c r="T235" i="4"/>
  <c r="H235" i="4"/>
  <c r="P235" i="4" s="1"/>
  <c r="E235" i="4"/>
  <c r="O235" i="4" s="1"/>
  <c r="W234" i="4"/>
  <c r="T234" i="4"/>
  <c r="P234" i="4"/>
  <c r="O234" i="4"/>
  <c r="H234" i="4"/>
  <c r="E234" i="4"/>
  <c r="W233" i="4"/>
  <c r="T233" i="4"/>
  <c r="H233" i="4"/>
  <c r="P233" i="4" s="1"/>
  <c r="E233" i="4"/>
  <c r="O233" i="4" s="1"/>
  <c r="W232" i="4"/>
  <c r="T232" i="4"/>
  <c r="P232" i="4"/>
  <c r="O232" i="4"/>
  <c r="H232" i="4"/>
  <c r="E232" i="4"/>
  <c r="W231" i="4"/>
  <c r="T231" i="4"/>
  <c r="H231" i="4"/>
  <c r="P231" i="4" s="1"/>
  <c r="E231" i="4"/>
  <c r="O231" i="4" s="1"/>
  <c r="W230" i="4"/>
  <c r="T230" i="4"/>
  <c r="P230" i="4"/>
  <c r="O230" i="4"/>
  <c r="H230" i="4"/>
  <c r="E230" i="4"/>
  <c r="W229" i="4"/>
  <c r="T229" i="4"/>
  <c r="H229" i="4"/>
  <c r="P229" i="4" s="1"/>
  <c r="E229" i="4"/>
  <c r="O229" i="4" s="1"/>
  <c r="W228" i="4"/>
  <c r="T228" i="4"/>
  <c r="P228" i="4"/>
  <c r="O228" i="4"/>
  <c r="H228" i="4"/>
  <c r="E228" i="4"/>
  <c r="W227" i="4"/>
  <c r="T227" i="4"/>
  <c r="H227" i="4"/>
  <c r="P227" i="4" s="1"/>
  <c r="E227" i="4"/>
  <c r="O227" i="4" s="1"/>
  <c r="W226" i="4"/>
  <c r="T226" i="4"/>
  <c r="P226" i="4"/>
  <c r="O226" i="4"/>
  <c r="H226" i="4"/>
  <c r="E226" i="4"/>
  <c r="W225" i="4"/>
  <c r="T225" i="4"/>
  <c r="H225" i="4"/>
  <c r="P225" i="4" s="1"/>
  <c r="E225" i="4"/>
  <c r="O225" i="4" s="1"/>
  <c r="W224" i="4"/>
  <c r="T224" i="4"/>
  <c r="P224" i="4"/>
  <c r="O224" i="4"/>
  <c r="H224" i="4"/>
  <c r="E224" i="4"/>
  <c r="W223" i="4"/>
  <c r="T223" i="4"/>
  <c r="H223" i="4"/>
  <c r="P223" i="4" s="1"/>
  <c r="E223" i="4"/>
  <c r="O223" i="4" s="1"/>
  <c r="W222" i="4"/>
  <c r="T222" i="4"/>
  <c r="P222" i="4"/>
  <c r="O222" i="4"/>
  <c r="H222" i="4"/>
  <c r="E222" i="4"/>
  <c r="W221" i="4"/>
  <c r="T221" i="4"/>
  <c r="H221" i="4"/>
  <c r="P221" i="4" s="1"/>
  <c r="E221" i="4"/>
  <c r="O221" i="4" s="1"/>
  <c r="W220" i="4"/>
  <c r="T220" i="4"/>
  <c r="P220" i="4"/>
  <c r="O220" i="4"/>
  <c r="H220" i="4"/>
  <c r="E220" i="4"/>
  <c r="W219" i="4"/>
  <c r="T219" i="4"/>
  <c r="H219" i="4"/>
  <c r="P219" i="4" s="1"/>
  <c r="E219" i="4"/>
  <c r="O219" i="4" s="1"/>
  <c r="W218" i="4"/>
  <c r="T218" i="4"/>
  <c r="P218" i="4"/>
  <c r="O218" i="4"/>
  <c r="H218" i="4"/>
  <c r="E218" i="4"/>
  <c r="W217" i="4"/>
  <c r="T217" i="4"/>
  <c r="H217" i="4"/>
  <c r="P217" i="4" s="1"/>
  <c r="E217" i="4"/>
  <c r="O217" i="4" s="1"/>
  <c r="W216" i="4"/>
  <c r="T216" i="4"/>
  <c r="P216" i="4"/>
  <c r="O216" i="4"/>
  <c r="H216" i="4"/>
  <c r="E216" i="4"/>
  <c r="W215" i="4"/>
  <c r="T215" i="4"/>
  <c r="H215" i="4"/>
  <c r="P215" i="4" s="1"/>
  <c r="E215" i="4"/>
  <c r="O215" i="4" s="1"/>
  <c r="W214" i="4"/>
  <c r="T214" i="4"/>
  <c r="P214" i="4"/>
  <c r="O214" i="4"/>
  <c r="H214" i="4"/>
  <c r="E214" i="4"/>
  <c r="W213" i="4"/>
  <c r="T213" i="4"/>
  <c r="H213" i="4"/>
  <c r="P213" i="4" s="1"/>
  <c r="E213" i="4"/>
  <c r="O213" i="4" s="1"/>
  <c r="W212" i="4"/>
  <c r="T212" i="4"/>
  <c r="P212" i="4"/>
  <c r="O212" i="4"/>
  <c r="H212" i="4"/>
  <c r="E212" i="4"/>
  <c r="W211" i="4"/>
  <c r="T211" i="4"/>
  <c r="H211" i="4"/>
  <c r="P211" i="4" s="1"/>
  <c r="E211" i="4"/>
  <c r="O211" i="4" s="1"/>
  <c r="W210" i="4"/>
  <c r="T210" i="4"/>
  <c r="P210" i="4"/>
  <c r="O210" i="4"/>
  <c r="H210" i="4"/>
  <c r="E210" i="4"/>
  <c r="W209" i="4"/>
  <c r="T209" i="4"/>
  <c r="H209" i="4"/>
  <c r="P209" i="4" s="1"/>
  <c r="E209" i="4"/>
  <c r="O209" i="4" s="1"/>
  <c r="W208" i="4"/>
  <c r="T208" i="4"/>
  <c r="P208" i="4"/>
  <c r="O208" i="4"/>
  <c r="H208" i="4"/>
  <c r="E208" i="4"/>
  <c r="W207" i="4"/>
  <c r="T207" i="4"/>
  <c r="H207" i="4"/>
  <c r="P207" i="4" s="1"/>
  <c r="E207" i="4"/>
  <c r="O207" i="4" s="1"/>
  <c r="W206" i="4"/>
  <c r="T206" i="4"/>
  <c r="P206" i="4"/>
  <c r="O206" i="4"/>
  <c r="H206" i="4"/>
  <c r="E206" i="4"/>
  <c r="W205" i="4"/>
  <c r="T205" i="4"/>
  <c r="H205" i="4"/>
  <c r="P205" i="4" s="1"/>
  <c r="E205" i="4"/>
  <c r="O205" i="4" s="1"/>
  <c r="W204" i="4"/>
  <c r="T204" i="4"/>
  <c r="P204" i="4"/>
  <c r="O204" i="4"/>
  <c r="H204" i="4"/>
  <c r="E204" i="4"/>
  <c r="W203" i="4"/>
  <c r="T203" i="4"/>
  <c r="H203" i="4"/>
  <c r="P203" i="4" s="1"/>
  <c r="E203" i="4"/>
  <c r="O203" i="4" s="1"/>
  <c r="W202" i="4"/>
  <c r="T202" i="4"/>
  <c r="P202" i="4"/>
  <c r="O202" i="4"/>
  <c r="H202" i="4"/>
  <c r="E202" i="4"/>
  <c r="W201" i="4"/>
  <c r="T201" i="4"/>
  <c r="H201" i="4"/>
  <c r="P201" i="4" s="1"/>
  <c r="E201" i="4"/>
  <c r="O201" i="4" s="1"/>
  <c r="W200" i="4"/>
  <c r="T200" i="4"/>
  <c r="P200" i="4"/>
  <c r="O200" i="4"/>
  <c r="H200" i="4"/>
  <c r="E200" i="4"/>
  <c r="W199" i="4"/>
  <c r="T199" i="4"/>
  <c r="H199" i="4"/>
  <c r="P199" i="4" s="1"/>
  <c r="E199" i="4"/>
  <c r="O199" i="4" s="1"/>
  <c r="W198" i="4"/>
  <c r="T198" i="4"/>
  <c r="P198" i="4"/>
  <c r="O198" i="4"/>
  <c r="H198" i="4"/>
  <c r="E198" i="4"/>
  <c r="W197" i="4"/>
  <c r="T197" i="4"/>
  <c r="H197" i="4"/>
  <c r="P197" i="4" s="1"/>
  <c r="E197" i="4"/>
  <c r="O197" i="4" s="1"/>
  <c r="W196" i="4"/>
  <c r="T196" i="4"/>
  <c r="P196" i="4"/>
  <c r="O196" i="4"/>
  <c r="H196" i="4"/>
  <c r="E196" i="4"/>
  <c r="W195" i="4"/>
  <c r="T195" i="4"/>
  <c r="H195" i="4"/>
  <c r="P195" i="4" s="1"/>
  <c r="E195" i="4"/>
  <c r="O195" i="4" s="1"/>
  <c r="W194" i="4"/>
  <c r="T194" i="4"/>
  <c r="P194" i="4"/>
  <c r="O194" i="4"/>
  <c r="H194" i="4"/>
  <c r="E194" i="4"/>
  <c r="W193" i="4"/>
  <c r="T193" i="4"/>
  <c r="H193" i="4"/>
  <c r="P193" i="4" s="1"/>
  <c r="E193" i="4"/>
  <c r="O193" i="4" s="1"/>
  <c r="W192" i="4"/>
  <c r="T192" i="4"/>
  <c r="P192" i="4"/>
  <c r="O192" i="4"/>
  <c r="H192" i="4"/>
  <c r="E192" i="4"/>
  <c r="W191" i="4"/>
  <c r="T191" i="4"/>
  <c r="H191" i="4"/>
  <c r="P191" i="4" s="1"/>
  <c r="E191" i="4"/>
  <c r="O191" i="4" s="1"/>
  <c r="W190" i="4"/>
  <c r="T190" i="4"/>
  <c r="P190" i="4"/>
  <c r="O190" i="4"/>
  <c r="H190" i="4"/>
  <c r="E190" i="4"/>
  <c r="W189" i="4"/>
  <c r="T189" i="4"/>
  <c r="H189" i="4"/>
  <c r="P189" i="4" s="1"/>
  <c r="E189" i="4"/>
  <c r="O189" i="4" s="1"/>
  <c r="W188" i="4"/>
  <c r="T188" i="4"/>
  <c r="P188" i="4"/>
  <c r="O188" i="4"/>
  <c r="H188" i="4"/>
  <c r="E188" i="4"/>
  <c r="W187" i="4"/>
  <c r="T187" i="4"/>
  <c r="H187" i="4"/>
  <c r="P187" i="4" s="1"/>
  <c r="E187" i="4"/>
  <c r="O187" i="4" s="1"/>
  <c r="W186" i="4"/>
  <c r="T186" i="4"/>
  <c r="P186" i="4"/>
  <c r="O186" i="4"/>
  <c r="H186" i="4"/>
  <c r="E186" i="4"/>
  <c r="W185" i="4"/>
  <c r="T185" i="4"/>
  <c r="H185" i="4"/>
  <c r="P185" i="4" s="1"/>
  <c r="E185" i="4"/>
  <c r="O185" i="4" s="1"/>
  <c r="W184" i="4"/>
  <c r="T184" i="4"/>
  <c r="P184" i="4"/>
  <c r="O184" i="4"/>
  <c r="H184" i="4"/>
  <c r="E184" i="4"/>
  <c r="W183" i="4"/>
  <c r="T183" i="4"/>
  <c r="H183" i="4"/>
  <c r="P183" i="4" s="1"/>
  <c r="E183" i="4"/>
  <c r="O183" i="4" s="1"/>
  <c r="W182" i="4"/>
  <c r="T182" i="4"/>
  <c r="P182" i="4"/>
  <c r="O182" i="4"/>
  <c r="H182" i="4"/>
  <c r="E182" i="4"/>
  <c r="W181" i="4"/>
  <c r="T181" i="4"/>
  <c r="H181" i="4"/>
  <c r="P181" i="4" s="1"/>
  <c r="E181" i="4"/>
  <c r="O181" i="4" s="1"/>
  <c r="W180" i="4"/>
  <c r="T180" i="4"/>
  <c r="P180" i="4"/>
  <c r="O180" i="4"/>
  <c r="H180" i="4"/>
  <c r="E180" i="4"/>
  <c r="W179" i="4"/>
  <c r="T179" i="4"/>
  <c r="H179" i="4"/>
  <c r="P179" i="4" s="1"/>
  <c r="E179" i="4"/>
  <c r="O179" i="4" s="1"/>
  <c r="W178" i="4"/>
  <c r="T178" i="4"/>
  <c r="P178" i="4"/>
  <c r="O178" i="4"/>
  <c r="H178" i="4"/>
  <c r="E178" i="4"/>
  <c r="W177" i="4"/>
  <c r="T177" i="4"/>
  <c r="H177" i="4"/>
  <c r="P177" i="4" s="1"/>
  <c r="E177" i="4"/>
  <c r="O177" i="4" s="1"/>
  <c r="W176" i="4"/>
  <c r="T176" i="4"/>
  <c r="P176" i="4"/>
  <c r="O176" i="4"/>
  <c r="H176" i="4"/>
  <c r="E176" i="4"/>
  <c r="W175" i="4"/>
  <c r="T175" i="4"/>
  <c r="H175" i="4"/>
  <c r="P175" i="4" s="1"/>
  <c r="E175" i="4"/>
  <c r="O175" i="4" s="1"/>
  <c r="W174" i="4"/>
  <c r="T174" i="4"/>
  <c r="P174" i="4"/>
  <c r="O174" i="4"/>
  <c r="H174" i="4"/>
  <c r="E174" i="4"/>
  <c r="W173" i="4"/>
  <c r="T173" i="4"/>
  <c r="H173" i="4"/>
  <c r="P173" i="4" s="1"/>
  <c r="E173" i="4"/>
  <c r="O173" i="4" s="1"/>
  <c r="W172" i="4"/>
  <c r="T172" i="4"/>
  <c r="P172" i="4"/>
  <c r="O172" i="4"/>
  <c r="H172" i="4"/>
  <c r="E172" i="4"/>
  <c r="W171" i="4"/>
  <c r="T171" i="4"/>
  <c r="H171" i="4"/>
  <c r="P171" i="4" s="1"/>
  <c r="E171" i="4"/>
  <c r="O171" i="4" s="1"/>
  <c r="W170" i="4"/>
  <c r="T170" i="4"/>
  <c r="P170" i="4"/>
  <c r="O170" i="4"/>
  <c r="H170" i="4"/>
  <c r="E170" i="4"/>
  <c r="W169" i="4"/>
  <c r="T169" i="4"/>
  <c r="H169" i="4"/>
  <c r="P169" i="4" s="1"/>
  <c r="E169" i="4"/>
  <c r="O169" i="4" s="1"/>
  <c r="W168" i="4"/>
  <c r="T168" i="4"/>
  <c r="P168" i="4"/>
  <c r="O168" i="4"/>
  <c r="H168" i="4"/>
  <c r="E168" i="4"/>
  <c r="W167" i="4"/>
  <c r="T167" i="4"/>
  <c r="H167" i="4"/>
  <c r="P167" i="4" s="1"/>
  <c r="E167" i="4"/>
  <c r="O167" i="4" s="1"/>
  <c r="W166" i="4"/>
  <c r="T166" i="4"/>
  <c r="P166" i="4"/>
  <c r="O166" i="4"/>
  <c r="H166" i="4"/>
  <c r="E166" i="4"/>
  <c r="W165" i="4"/>
  <c r="T165" i="4"/>
  <c r="H165" i="4"/>
  <c r="P165" i="4" s="1"/>
  <c r="E165" i="4"/>
  <c r="O165" i="4" s="1"/>
  <c r="W164" i="4"/>
  <c r="T164" i="4"/>
  <c r="P164" i="4"/>
  <c r="O164" i="4"/>
  <c r="H164" i="4"/>
  <c r="E164" i="4"/>
  <c r="W163" i="4"/>
  <c r="T163" i="4"/>
  <c r="H163" i="4"/>
  <c r="P163" i="4" s="1"/>
  <c r="E163" i="4"/>
  <c r="O163" i="4" s="1"/>
  <c r="W162" i="4"/>
  <c r="T162" i="4"/>
  <c r="P162" i="4"/>
  <c r="O162" i="4"/>
  <c r="H162" i="4"/>
  <c r="E162" i="4"/>
  <c r="W161" i="4"/>
  <c r="T161" i="4"/>
  <c r="H161" i="4"/>
  <c r="P161" i="4" s="1"/>
  <c r="E161" i="4"/>
  <c r="O161" i="4" s="1"/>
  <c r="W160" i="4"/>
  <c r="T160" i="4"/>
  <c r="P160" i="4"/>
  <c r="O160" i="4"/>
  <c r="H160" i="4"/>
  <c r="E160" i="4"/>
  <c r="W159" i="4"/>
  <c r="T159" i="4"/>
  <c r="H159" i="4"/>
  <c r="P159" i="4" s="1"/>
  <c r="E159" i="4"/>
  <c r="O159" i="4" s="1"/>
  <c r="W158" i="4"/>
  <c r="T158" i="4"/>
  <c r="P158" i="4"/>
  <c r="O158" i="4"/>
  <c r="H158" i="4"/>
  <c r="E158" i="4"/>
  <c r="W157" i="4"/>
  <c r="T157" i="4"/>
  <c r="H157" i="4"/>
  <c r="P157" i="4" s="1"/>
  <c r="E157" i="4"/>
  <c r="O157" i="4" s="1"/>
  <c r="W156" i="4"/>
  <c r="T156" i="4"/>
  <c r="P156" i="4"/>
  <c r="O156" i="4"/>
  <c r="H156" i="4"/>
  <c r="E156" i="4"/>
  <c r="W155" i="4"/>
  <c r="T155" i="4"/>
  <c r="H155" i="4"/>
  <c r="P155" i="4" s="1"/>
  <c r="E155" i="4"/>
  <c r="O155" i="4" s="1"/>
  <c r="W154" i="4"/>
  <c r="T154" i="4"/>
  <c r="P154" i="4"/>
  <c r="O154" i="4"/>
  <c r="H154" i="4"/>
  <c r="E154" i="4"/>
  <c r="W153" i="4"/>
  <c r="T153" i="4"/>
  <c r="H153" i="4"/>
  <c r="P153" i="4" s="1"/>
  <c r="E153" i="4"/>
  <c r="O153" i="4" s="1"/>
  <c r="W152" i="4"/>
  <c r="T152" i="4"/>
  <c r="P152" i="4"/>
  <c r="O152" i="4"/>
  <c r="H152" i="4"/>
  <c r="E152" i="4"/>
  <c r="W151" i="4"/>
  <c r="T151" i="4"/>
  <c r="H151" i="4"/>
  <c r="P151" i="4" s="1"/>
  <c r="E151" i="4"/>
  <c r="O151" i="4" s="1"/>
  <c r="W150" i="4"/>
  <c r="T150" i="4"/>
  <c r="P150" i="4"/>
  <c r="O150" i="4"/>
  <c r="H150" i="4"/>
  <c r="E150" i="4"/>
  <c r="W149" i="4"/>
  <c r="T149" i="4"/>
  <c r="H149" i="4"/>
  <c r="P149" i="4" s="1"/>
  <c r="E149" i="4"/>
  <c r="O149" i="4" s="1"/>
  <c r="W148" i="4"/>
  <c r="T148" i="4"/>
  <c r="P148" i="4"/>
  <c r="O148" i="4"/>
  <c r="H148" i="4"/>
  <c r="E148" i="4"/>
  <c r="W147" i="4"/>
  <c r="T147" i="4"/>
  <c r="H147" i="4"/>
  <c r="P147" i="4" s="1"/>
  <c r="E147" i="4"/>
  <c r="O147" i="4" s="1"/>
  <c r="W146" i="4"/>
  <c r="T146" i="4"/>
  <c r="P146" i="4"/>
  <c r="O146" i="4"/>
  <c r="H146" i="4"/>
  <c r="E146" i="4"/>
  <c r="W145" i="4"/>
  <c r="T145" i="4"/>
  <c r="H145" i="4"/>
  <c r="P145" i="4" s="1"/>
  <c r="E145" i="4"/>
  <c r="O145" i="4" s="1"/>
  <c r="W144" i="4"/>
  <c r="T144" i="4"/>
  <c r="P144" i="4"/>
  <c r="O144" i="4"/>
  <c r="H144" i="4"/>
  <c r="E144" i="4"/>
  <c r="W143" i="4"/>
  <c r="T143" i="4"/>
  <c r="H143" i="4"/>
  <c r="P143" i="4" s="1"/>
  <c r="E143" i="4"/>
  <c r="O143" i="4" s="1"/>
  <c r="W142" i="4"/>
  <c r="T142" i="4"/>
  <c r="P142" i="4"/>
  <c r="O142" i="4"/>
  <c r="H142" i="4"/>
  <c r="E142" i="4"/>
  <c r="W141" i="4"/>
  <c r="T141" i="4"/>
  <c r="H141" i="4"/>
  <c r="P141" i="4" s="1"/>
  <c r="E141" i="4"/>
  <c r="O141" i="4" s="1"/>
  <c r="W140" i="4"/>
  <c r="T140" i="4"/>
  <c r="P140" i="4"/>
  <c r="O140" i="4"/>
  <c r="H140" i="4"/>
  <c r="E140" i="4"/>
  <c r="W139" i="4"/>
  <c r="T139" i="4"/>
  <c r="H139" i="4"/>
  <c r="P139" i="4" s="1"/>
  <c r="E139" i="4"/>
  <c r="O139" i="4" s="1"/>
  <c r="W138" i="4"/>
  <c r="T138" i="4"/>
  <c r="P138" i="4"/>
  <c r="O138" i="4"/>
  <c r="H138" i="4"/>
  <c r="E138" i="4"/>
  <c r="W137" i="4"/>
  <c r="T137" i="4"/>
  <c r="H137" i="4"/>
  <c r="P137" i="4" s="1"/>
  <c r="E137" i="4"/>
  <c r="O137" i="4" s="1"/>
  <c r="W136" i="4"/>
  <c r="T136" i="4"/>
  <c r="P136" i="4"/>
  <c r="O136" i="4"/>
  <c r="H136" i="4"/>
  <c r="E136" i="4"/>
  <c r="W135" i="4"/>
  <c r="T135" i="4"/>
  <c r="H135" i="4"/>
  <c r="P135" i="4" s="1"/>
  <c r="E135" i="4"/>
  <c r="O135" i="4" s="1"/>
  <c r="W134" i="4"/>
  <c r="T134" i="4"/>
  <c r="P134" i="4"/>
  <c r="O134" i="4"/>
  <c r="H134" i="4"/>
  <c r="E134" i="4"/>
  <c r="W133" i="4"/>
  <c r="T133" i="4"/>
  <c r="H133" i="4"/>
  <c r="P133" i="4" s="1"/>
  <c r="E133" i="4"/>
  <c r="O133" i="4" s="1"/>
  <c r="W132" i="4"/>
  <c r="T132" i="4"/>
  <c r="P132" i="4"/>
  <c r="O132" i="4"/>
  <c r="H132" i="4"/>
  <c r="E132" i="4"/>
  <c r="W131" i="4"/>
  <c r="T131" i="4"/>
  <c r="H131" i="4"/>
  <c r="P131" i="4" s="1"/>
  <c r="E131" i="4"/>
  <c r="O131" i="4" s="1"/>
  <c r="W130" i="4"/>
  <c r="T130" i="4"/>
  <c r="P130" i="4"/>
  <c r="O130" i="4"/>
  <c r="H130" i="4"/>
  <c r="E130" i="4"/>
  <c r="W129" i="4"/>
  <c r="T129" i="4"/>
  <c r="H129" i="4"/>
  <c r="P129" i="4" s="1"/>
  <c r="E129" i="4"/>
  <c r="O129" i="4" s="1"/>
  <c r="W128" i="4"/>
  <c r="T128" i="4"/>
  <c r="P128" i="4"/>
  <c r="O128" i="4"/>
  <c r="H128" i="4"/>
  <c r="E128" i="4"/>
  <c r="W127" i="4"/>
  <c r="T127" i="4"/>
  <c r="H127" i="4"/>
  <c r="P127" i="4" s="1"/>
  <c r="E127" i="4"/>
  <c r="O127" i="4" s="1"/>
  <c r="W126" i="4"/>
  <c r="T126" i="4"/>
  <c r="P126" i="4"/>
  <c r="O126" i="4"/>
  <c r="H126" i="4"/>
  <c r="E126" i="4"/>
  <c r="W125" i="4"/>
  <c r="T125" i="4"/>
  <c r="H125" i="4"/>
  <c r="P125" i="4" s="1"/>
  <c r="E125" i="4"/>
  <c r="O125" i="4" s="1"/>
  <c r="W124" i="4"/>
  <c r="T124" i="4"/>
  <c r="P124" i="4"/>
  <c r="O124" i="4"/>
  <c r="H124" i="4"/>
  <c r="E124" i="4"/>
  <c r="W123" i="4"/>
  <c r="T123" i="4"/>
  <c r="H123" i="4"/>
  <c r="P123" i="4" s="1"/>
  <c r="E123" i="4"/>
  <c r="O123" i="4" s="1"/>
  <c r="W122" i="4"/>
  <c r="T122" i="4"/>
  <c r="P122" i="4"/>
  <c r="O122" i="4"/>
  <c r="H122" i="4"/>
  <c r="E122" i="4"/>
  <c r="W121" i="4"/>
  <c r="T121" i="4"/>
  <c r="H121" i="4"/>
  <c r="P121" i="4" s="1"/>
  <c r="E121" i="4"/>
  <c r="O121" i="4" s="1"/>
  <c r="W120" i="4"/>
  <c r="T120" i="4"/>
  <c r="P120" i="4"/>
  <c r="O120" i="4"/>
  <c r="H120" i="4"/>
  <c r="E120" i="4"/>
  <c r="W119" i="4"/>
  <c r="T119" i="4"/>
  <c r="H119" i="4"/>
  <c r="P119" i="4" s="1"/>
  <c r="E119" i="4"/>
  <c r="O119" i="4" s="1"/>
  <c r="W118" i="4"/>
  <c r="T118" i="4"/>
  <c r="P118" i="4"/>
  <c r="O118" i="4"/>
  <c r="H118" i="4"/>
  <c r="E118" i="4"/>
  <c r="W117" i="4"/>
  <c r="T117" i="4"/>
  <c r="H117" i="4"/>
  <c r="P117" i="4" s="1"/>
  <c r="E117" i="4"/>
  <c r="O117" i="4" s="1"/>
  <c r="W116" i="4"/>
  <c r="T116" i="4"/>
  <c r="P116" i="4"/>
  <c r="O116" i="4"/>
  <c r="H116" i="4"/>
  <c r="E116" i="4"/>
  <c r="W115" i="4"/>
  <c r="T115" i="4"/>
  <c r="H115" i="4"/>
  <c r="P115" i="4" s="1"/>
  <c r="E115" i="4"/>
  <c r="O115" i="4" s="1"/>
  <c r="W114" i="4"/>
  <c r="T114" i="4"/>
  <c r="P114" i="4"/>
  <c r="O114" i="4"/>
  <c r="H114" i="4"/>
  <c r="E114" i="4"/>
  <c r="W113" i="4"/>
  <c r="T113" i="4"/>
  <c r="H113" i="4"/>
  <c r="P113" i="4" s="1"/>
  <c r="E113" i="4"/>
  <c r="O113" i="4" s="1"/>
  <c r="W112" i="4"/>
  <c r="T112" i="4"/>
  <c r="P112" i="4"/>
  <c r="O112" i="4"/>
  <c r="H112" i="4"/>
  <c r="E112" i="4"/>
  <c r="W111" i="4"/>
  <c r="T111" i="4"/>
  <c r="H111" i="4"/>
  <c r="P111" i="4" s="1"/>
  <c r="E111" i="4"/>
  <c r="O111" i="4" s="1"/>
  <c r="W110" i="4"/>
  <c r="T110" i="4"/>
  <c r="P110" i="4"/>
  <c r="O110" i="4"/>
  <c r="H110" i="4"/>
  <c r="E110" i="4"/>
  <c r="W109" i="4"/>
  <c r="T109" i="4"/>
  <c r="H109" i="4"/>
  <c r="P109" i="4" s="1"/>
  <c r="E109" i="4"/>
  <c r="O109" i="4" s="1"/>
  <c r="W108" i="4"/>
  <c r="T108" i="4"/>
  <c r="P108" i="4"/>
  <c r="O108" i="4"/>
  <c r="H108" i="4"/>
  <c r="E108" i="4"/>
  <c r="W107" i="4"/>
  <c r="T107" i="4"/>
  <c r="H107" i="4"/>
  <c r="P107" i="4" s="1"/>
  <c r="E107" i="4"/>
  <c r="O107" i="4" s="1"/>
  <c r="W106" i="4"/>
  <c r="T106" i="4"/>
  <c r="P106" i="4"/>
  <c r="O106" i="4"/>
  <c r="H106" i="4"/>
  <c r="E106" i="4"/>
  <c r="W105" i="4"/>
  <c r="T105" i="4"/>
  <c r="H105" i="4"/>
  <c r="P105" i="4" s="1"/>
  <c r="E105" i="4"/>
  <c r="O105" i="4" s="1"/>
  <c r="W104" i="4"/>
  <c r="T104" i="4"/>
  <c r="P104" i="4"/>
  <c r="O104" i="4"/>
  <c r="H104" i="4"/>
  <c r="E104" i="4"/>
  <c r="W103" i="4"/>
  <c r="T103" i="4"/>
  <c r="H103" i="4"/>
  <c r="P103" i="4" s="1"/>
  <c r="E103" i="4"/>
  <c r="O103" i="4" s="1"/>
  <c r="W102" i="4"/>
  <c r="T102" i="4"/>
  <c r="P102" i="4"/>
  <c r="O102" i="4"/>
  <c r="H102" i="4"/>
  <c r="E102" i="4"/>
  <c r="W101" i="4"/>
  <c r="T101" i="4"/>
  <c r="H101" i="4"/>
  <c r="P101" i="4" s="1"/>
  <c r="E101" i="4"/>
  <c r="O101" i="4" s="1"/>
  <c r="W100" i="4"/>
  <c r="T100" i="4"/>
  <c r="P100" i="4"/>
  <c r="O100" i="4"/>
  <c r="H100" i="4"/>
  <c r="E100" i="4"/>
  <c r="W99" i="4"/>
  <c r="T99" i="4"/>
  <c r="H99" i="4"/>
  <c r="P99" i="4" s="1"/>
  <c r="E99" i="4"/>
  <c r="O99" i="4" s="1"/>
  <c r="W98" i="4"/>
  <c r="T98" i="4"/>
  <c r="P98" i="4"/>
  <c r="O98" i="4"/>
  <c r="H98" i="4"/>
  <c r="E98" i="4"/>
  <c r="W97" i="4"/>
  <c r="T97" i="4"/>
  <c r="H97" i="4"/>
  <c r="P97" i="4" s="1"/>
  <c r="E97" i="4"/>
  <c r="O97" i="4" s="1"/>
  <c r="W96" i="4"/>
  <c r="T96" i="4"/>
  <c r="P96" i="4"/>
  <c r="O96" i="4"/>
  <c r="H96" i="4"/>
  <c r="E96" i="4"/>
  <c r="W95" i="4"/>
  <c r="T95" i="4"/>
  <c r="H95" i="4"/>
  <c r="P95" i="4" s="1"/>
  <c r="E95" i="4"/>
  <c r="O95" i="4" s="1"/>
  <c r="W94" i="4"/>
  <c r="T94" i="4"/>
  <c r="P94" i="4"/>
  <c r="O94" i="4"/>
  <c r="H94" i="4"/>
  <c r="E94" i="4"/>
  <c r="W93" i="4"/>
  <c r="T93" i="4"/>
  <c r="H93" i="4"/>
  <c r="P93" i="4" s="1"/>
  <c r="E93" i="4"/>
  <c r="O93" i="4" s="1"/>
  <c r="W92" i="4"/>
  <c r="T92" i="4"/>
  <c r="P92" i="4"/>
  <c r="O92" i="4"/>
  <c r="H92" i="4"/>
  <c r="E92" i="4"/>
  <c r="W91" i="4"/>
  <c r="T91" i="4"/>
  <c r="H91" i="4"/>
  <c r="P91" i="4" s="1"/>
  <c r="E91" i="4"/>
  <c r="O91" i="4" s="1"/>
  <c r="W90" i="4"/>
  <c r="T90" i="4"/>
  <c r="P90" i="4"/>
  <c r="O90" i="4"/>
  <c r="H90" i="4"/>
  <c r="E90" i="4"/>
  <c r="W89" i="4"/>
  <c r="T89" i="4"/>
  <c r="H89" i="4"/>
  <c r="P89" i="4" s="1"/>
  <c r="E89" i="4"/>
  <c r="O89" i="4" s="1"/>
  <c r="W88" i="4"/>
  <c r="T88" i="4"/>
  <c r="P88" i="4"/>
  <c r="O88" i="4"/>
  <c r="H88" i="4"/>
  <c r="E88" i="4"/>
  <c r="W87" i="4"/>
  <c r="T87" i="4"/>
  <c r="H87" i="4"/>
  <c r="P87" i="4" s="1"/>
  <c r="E87" i="4"/>
  <c r="O87" i="4" s="1"/>
  <c r="W86" i="4"/>
  <c r="T86" i="4"/>
  <c r="P86" i="4"/>
  <c r="O86" i="4"/>
  <c r="H86" i="4"/>
  <c r="E86" i="4"/>
  <c r="W85" i="4"/>
  <c r="T85" i="4"/>
  <c r="H85" i="4"/>
  <c r="P85" i="4" s="1"/>
  <c r="E85" i="4"/>
  <c r="O85" i="4" s="1"/>
  <c r="W84" i="4"/>
  <c r="T84" i="4"/>
  <c r="P84" i="4"/>
  <c r="O84" i="4"/>
  <c r="H84" i="4"/>
  <c r="E84" i="4"/>
  <c r="W83" i="4"/>
  <c r="T83" i="4"/>
  <c r="H83" i="4"/>
  <c r="P83" i="4" s="1"/>
  <c r="E83" i="4"/>
  <c r="O83" i="4" s="1"/>
  <c r="W82" i="4"/>
  <c r="T82" i="4"/>
  <c r="P82" i="4"/>
  <c r="O82" i="4"/>
  <c r="H82" i="4"/>
  <c r="E82" i="4"/>
  <c r="W81" i="4"/>
  <c r="T81" i="4"/>
  <c r="H81" i="4"/>
  <c r="P81" i="4" s="1"/>
  <c r="E81" i="4"/>
  <c r="O81" i="4" s="1"/>
  <c r="W80" i="4"/>
  <c r="T80" i="4"/>
  <c r="P80" i="4"/>
  <c r="O80" i="4"/>
  <c r="H80" i="4"/>
  <c r="E80" i="4"/>
  <c r="W79" i="4"/>
  <c r="T79" i="4"/>
  <c r="H79" i="4"/>
  <c r="P79" i="4" s="1"/>
  <c r="E79" i="4"/>
  <c r="O79" i="4" s="1"/>
  <c r="W78" i="4"/>
  <c r="T78" i="4"/>
  <c r="P78" i="4"/>
  <c r="O78" i="4"/>
  <c r="H78" i="4"/>
  <c r="E78" i="4"/>
  <c r="W77" i="4"/>
  <c r="T77" i="4"/>
  <c r="H77" i="4"/>
  <c r="P77" i="4" s="1"/>
  <c r="E77" i="4"/>
  <c r="O77" i="4" s="1"/>
  <c r="W76" i="4"/>
  <c r="T76" i="4"/>
  <c r="P76" i="4"/>
  <c r="O76" i="4"/>
  <c r="H76" i="4"/>
  <c r="E76" i="4"/>
  <c r="W75" i="4"/>
  <c r="T75" i="4"/>
  <c r="H75" i="4"/>
  <c r="P75" i="4" s="1"/>
  <c r="E75" i="4"/>
  <c r="O75" i="4" s="1"/>
  <c r="W74" i="4"/>
  <c r="T74" i="4"/>
  <c r="P74" i="4"/>
  <c r="O74" i="4"/>
  <c r="H74" i="4"/>
  <c r="E74" i="4"/>
  <c r="W73" i="4"/>
  <c r="T73" i="4"/>
  <c r="H73" i="4"/>
  <c r="P73" i="4" s="1"/>
  <c r="E73" i="4"/>
  <c r="O73" i="4" s="1"/>
  <c r="W72" i="4"/>
  <c r="T72" i="4"/>
  <c r="P72" i="4"/>
  <c r="O72" i="4"/>
  <c r="H72" i="4"/>
  <c r="E72" i="4"/>
  <c r="W71" i="4"/>
  <c r="T71" i="4"/>
  <c r="H71" i="4"/>
  <c r="P71" i="4" s="1"/>
  <c r="E71" i="4"/>
  <c r="O71" i="4" s="1"/>
  <c r="W70" i="4"/>
  <c r="T70" i="4"/>
  <c r="P70" i="4"/>
  <c r="O70" i="4"/>
  <c r="H70" i="4"/>
  <c r="E70" i="4"/>
  <c r="W69" i="4"/>
  <c r="T69" i="4"/>
  <c r="H69" i="4"/>
  <c r="P69" i="4" s="1"/>
  <c r="E69" i="4"/>
  <c r="O69" i="4" s="1"/>
  <c r="W68" i="4"/>
  <c r="T68" i="4"/>
  <c r="P68" i="4"/>
  <c r="O68" i="4"/>
  <c r="H68" i="4"/>
  <c r="E68" i="4"/>
  <c r="W67" i="4"/>
  <c r="T67" i="4"/>
  <c r="H67" i="4"/>
  <c r="P67" i="4" s="1"/>
  <c r="E67" i="4"/>
  <c r="O67" i="4" s="1"/>
  <c r="W66" i="4"/>
  <c r="T66" i="4"/>
  <c r="P66" i="4"/>
  <c r="O66" i="4"/>
  <c r="H66" i="4"/>
  <c r="E66" i="4"/>
  <c r="W65" i="4"/>
  <c r="T65" i="4"/>
  <c r="H65" i="4"/>
  <c r="P65" i="4" s="1"/>
  <c r="E65" i="4"/>
  <c r="O65" i="4" s="1"/>
  <c r="W64" i="4"/>
  <c r="T64" i="4"/>
  <c r="P64" i="4"/>
  <c r="O64" i="4"/>
  <c r="H64" i="4"/>
  <c r="E64" i="4"/>
  <c r="W63" i="4"/>
  <c r="T63" i="4"/>
  <c r="P63" i="4"/>
  <c r="H63" i="4"/>
  <c r="E63" i="4"/>
  <c r="O63" i="4" s="1"/>
  <c r="W62" i="4"/>
  <c r="T62" i="4"/>
  <c r="P62" i="4"/>
  <c r="O62" i="4"/>
  <c r="H62" i="4"/>
  <c r="E62" i="4"/>
  <c r="W61" i="4"/>
  <c r="T61" i="4"/>
  <c r="H61" i="4"/>
  <c r="P61" i="4" s="1"/>
  <c r="E61" i="4"/>
  <c r="O61" i="4" s="1"/>
  <c r="W60" i="4"/>
  <c r="T60" i="4"/>
  <c r="P60" i="4"/>
  <c r="O60" i="4"/>
  <c r="H60" i="4"/>
  <c r="E60" i="4"/>
  <c r="W59" i="4"/>
  <c r="T59" i="4"/>
  <c r="P59" i="4"/>
  <c r="H59" i="4"/>
  <c r="E59" i="4"/>
  <c r="O59" i="4" s="1"/>
  <c r="W58" i="4"/>
  <c r="T58" i="4"/>
  <c r="P58" i="4"/>
  <c r="O58" i="4"/>
  <c r="H58" i="4"/>
  <c r="E58" i="4"/>
  <c r="W57" i="4"/>
  <c r="T57" i="4"/>
  <c r="H57" i="4"/>
  <c r="P57" i="4" s="1"/>
  <c r="E57" i="4"/>
  <c r="O57" i="4" s="1"/>
  <c r="W56" i="4"/>
  <c r="T56" i="4"/>
  <c r="P56" i="4"/>
  <c r="O56" i="4"/>
  <c r="H56" i="4"/>
  <c r="E56" i="4"/>
  <c r="W55" i="4"/>
  <c r="T55" i="4"/>
  <c r="P55" i="4"/>
  <c r="H55" i="4"/>
  <c r="E55" i="4"/>
  <c r="O55" i="4" s="1"/>
  <c r="W54" i="4"/>
  <c r="T54" i="4"/>
  <c r="P54" i="4"/>
  <c r="O54" i="4"/>
  <c r="H54" i="4"/>
  <c r="E54" i="4"/>
  <c r="W53" i="4"/>
  <c r="T53" i="4"/>
  <c r="H53" i="4"/>
  <c r="P53" i="4" s="1"/>
  <c r="E53" i="4"/>
  <c r="O53" i="4" s="1"/>
  <c r="W52" i="4"/>
  <c r="T52" i="4"/>
  <c r="P52" i="4"/>
  <c r="O52" i="4"/>
  <c r="H52" i="4"/>
  <c r="E52" i="4"/>
  <c r="W51" i="4"/>
  <c r="T51" i="4"/>
  <c r="P51" i="4"/>
  <c r="H51" i="4"/>
  <c r="E51" i="4"/>
  <c r="O51" i="4" s="1"/>
  <c r="W50" i="4"/>
  <c r="T50" i="4"/>
  <c r="P50" i="4"/>
  <c r="O50" i="4"/>
  <c r="H50" i="4"/>
  <c r="E50" i="4"/>
  <c r="W49" i="4"/>
  <c r="T49" i="4"/>
  <c r="H49" i="4"/>
  <c r="P49" i="4" s="1"/>
  <c r="E49" i="4"/>
  <c r="O49" i="4" s="1"/>
  <c r="W48" i="4"/>
  <c r="T48" i="4"/>
  <c r="P48" i="4"/>
  <c r="O48" i="4"/>
  <c r="H48" i="4"/>
  <c r="E48" i="4"/>
  <c r="W47" i="4"/>
  <c r="T47" i="4"/>
  <c r="P47" i="4"/>
  <c r="H47" i="4"/>
  <c r="E47" i="4"/>
  <c r="O47" i="4" s="1"/>
  <c r="W46" i="4"/>
  <c r="T46" i="4"/>
  <c r="O46" i="4"/>
  <c r="H46" i="4"/>
  <c r="P46" i="4" s="1"/>
  <c r="E46" i="4"/>
  <c r="W45" i="4"/>
  <c r="T45" i="4"/>
  <c r="H45" i="4"/>
  <c r="P45" i="4" s="1"/>
  <c r="E45" i="4"/>
  <c r="O45" i="4" s="1"/>
  <c r="W44" i="4"/>
  <c r="T44" i="4"/>
  <c r="P44" i="4"/>
  <c r="O44" i="4"/>
  <c r="H44" i="4"/>
  <c r="E44" i="4"/>
  <c r="W43" i="4"/>
  <c r="T43" i="4"/>
  <c r="O43" i="4"/>
  <c r="H43" i="4"/>
  <c r="P43" i="4" s="1"/>
  <c r="E43" i="4"/>
  <c r="W42" i="4"/>
  <c r="T42" i="4"/>
  <c r="P42" i="4"/>
  <c r="H42" i="4"/>
  <c r="E42" i="4"/>
  <c r="O42" i="4" s="1"/>
  <c r="W41" i="4"/>
  <c r="T41" i="4"/>
  <c r="H41" i="4"/>
  <c r="P41" i="4" s="1"/>
  <c r="E41" i="4"/>
  <c r="O41" i="4" s="1"/>
  <c r="W40" i="4"/>
  <c r="T40" i="4"/>
  <c r="P40" i="4"/>
  <c r="O40" i="4"/>
  <c r="H40" i="4"/>
  <c r="E40" i="4"/>
  <c r="W39" i="4"/>
  <c r="T39" i="4"/>
  <c r="P39" i="4"/>
  <c r="H39" i="4"/>
  <c r="E39" i="4"/>
  <c r="O39" i="4" s="1"/>
  <c r="W38" i="4"/>
  <c r="T38" i="4"/>
  <c r="O38" i="4"/>
  <c r="H38" i="4"/>
  <c r="P38" i="4" s="1"/>
  <c r="E38" i="4"/>
  <c r="W37" i="4"/>
  <c r="T37" i="4"/>
  <c r="H37" i="4"/>
  <c r="P37" i="4" s="1"/>
  <c r="E37" i="4"/>
  <c r="O37" i="4" s="1"/>
  <c r="W36" i="4"/>
  <c r="T36" i="4"/>
  <c r="P36" i="4"/>
  <c r="O36" i="4"/>
  <c r="H36" i="4"/>
  <c r="E36" i="4"/>
  <c r="W35" i="4"/>
  <c r="T35" i="4"/>
  <c r="O35" i="4"/>
  <c r="H35" i="4"/>
  <c r="P35" i="4" s="1"/>
  <c r="E35" i="4"/>
  <c r="W34" i="4"/>
  <c r="T34" i="4"/>
  <c r="P34" i="4"/>
  <c r="H34" i="4"/>
  <c r="E34" i="4"/>
  <c r="O34" i="4" s="1"/>
  <c r="W33" i="4"/>
  <c r="T33" i="4"/>
  <c r="H33" i="4"/>
  <c r="P33" i="4" s="1"/>
  <c r="E33" i="4"/>
  <c r="O33" i="4" s="1"/>
  <c r="W32" i="4"/>
  <c r="T32" i="4"/>
  <c r="P32" i="4"/>
  <c r="O32" i="4"/>
  <c r="H32" i="4"/>
  <c r="E32" i="4"/>
  <c r="W31" i="4"/>
  <c r="T31" i="4"/>
  <c r="P31" i="4"/>
  <c r="H31" i="4"/>
  <c r="E31" i="4"/>
  <c r="O31" i="4" s="1"/>
  <c r="W30" i="4"/>
  <c r="T30" i="4"/>
  <c r="O30" i="4"/>
  <c r="H30" i="4"/>
  <c r="P30" i="4" s="1"/>
  <c r="E30" i="4"/>
  <c r="W29" i="4"/>
  <c r="T29" i="4"/>
  <c r="H29" i="4"/>
  <c r="P29" i="4" s="1"/>
  <c r="E29" i="4"/>
  <c r="O29" i="4" s="1"/>
  <c r="W28" i="4"/>
  <c r="T28" i="4"/>
  <c r="P28" i="4"/>
  <c r="O28" i="4"/>
  <c r="H28" i="4"/>
  <c r="E28" i="4"/>
  <c r="W27" i="4"/>
  <c r="T27" i="4"/>
  <c r="O27" i="4"/>
  <c r="H27" i="4"/>
  <c r="P27" i="4" s="1"/>
  <c r="E27" i="4"/>
  <c r="W26" i="4"/>
  <c r="T26" i="4"/>
  <c r="P26" i="4"/>
  <c r="H26" i="4"/>
  <c r="E26" i="4"/>
  <c r="O26" i="4" s="1"/>
  <c r="W25" i="4"/>
  <c r="T25" i="4"/>
  <c r="H25" i="4"/>
  <c r="P25" i="4" s="1"/>
  <c r="E25" i="4"/>
  <c r="O25" i="4" s="1"/>
  <c r="W24" i="4"/>
  <c r="T24" i="4"/>
  <c r="P24" i="4"/>
  <c r="O24" i="4"/>
  <c r="H24" i="4"/>
  <c r="E24" i="4"/>
  <c r="W23" i="4"/>
  <c r="T23" i="4"/>
  <c r="P23" i="4"/>
  <c r="H23" i="4"/>
  <c r="E23" i="4"/>
  <c r="O23" i="4" s="1"/>
  <c r="W22" i="4"/>
  <c r="T22" i="4"/>
  <c r="O22" i="4"/>
  <c r="H22" i="4"/>
  <c r="P22" i="4" s="1"/>
  <c r="E22" i="4"/>
  <c r="W21" i="4"/>
  <c r="T21" i="4"/>
  <c r="H21" i="4"/>
  <c r="P21" i="4" s="1"/>
  <c r="E21" i="4"/>
  <c r="O21" i="4" s="1"/>
  <c r="W20" i="4"/>
  <c r="T20" i="4"/>
  <c r="P20" i="4"/>
  <c r="O20" i="4"/>
  <c r="H20" i="4"/>
  <c r="E20" i="4"/>
  <c r="W19" i="4"/>
  <c r="T19" i="4"/>
  <c r="O19" i="4"/>
  <c r="H19" i="4"/>
  <c r="P19" i="4" s="1"/>
  <c r="E19" i="4"/>
  <c r="W18" i="4"/>
  <c r="T18" i="4"/>
  <c r="P18" i="4"/>
  <c r="H18" i="4"/>
  <c r="E18" i="4"/>
  <c r="O18" i="4" s="1"/>
  <c r="W17" i="4"/>
  <c r="T17" i="4"/>
  <c r="H17" i="4"/>
  <c r="P17" i="4" s="1"/>
  <c r="E17" i="4"/>
  <c r="O17" i="4" s="1"/>
  <c r="W16" i="4"/>
  <c r="T16" i="4"/>
  <c r="P16" i="4"/>
  <c r="O16" i="4"/>
  <c r="H16" i="4"/>
  <c r="E16" i="4"/>
  <c r="W15" i="4"/>
  <c r="T15" i="4"/>
  <c r="P15" i="4"/>
  <c r="H15" i="4"/>
  <c r="E15" i="4"/>
  <c r="O15" i="4" s="1"/>
  <c r="W14" i="4"/>
  <c r="T14" i="4"/>
  <c r="O14" i="4"/>
  <c r="H14" i="4"/>
  <c r="P14" i="4" s="1"/>
  <c r="E14" i="4"/>
  <c r="W13" i="4"/>
  <c r="T13" i="4"/>
  <c r="O13" i="4"/>
  <c r="H13" i="4"/>
  <c r="P13" i="4" s="1"/>
  <c r="E13" i="4"/>
  <c r="W12" i="4"/>
  <c r="T12" i="4"/>
  <c r="H12" i="4"/>
  <c r="P12" i="4" s="1"/>
  <c r="E12" i="4"/>
  <c r="O12" i="4" s="1"/>
  <c r="W11" i="4"/>
  <c r="T11" i="4"/>
  <c r="P11" i="4"/>
  <c r="O11" i="4"/>
  <c r="H11" i="4"/>
  <c r="E11" i="4"/>
  <c r="W10" i="4"/>
  <c r="T10" i="4"/>
  <c r="H10" i="4"/>
  <c r="P10" i="4" s="1"/>
  <c r="E10" i="4"/>
  <c r="O10" i="4" s="1"/>
  <c r="W9" i="4"/>
  <c r="T9" i="4"/>
  <c r="P9" i="4"/>
  <c r="O9" i="4"/>
  <c r="H9" i="4"/>
  <c r="E9" i="4"/>
  <c r="W8" i="4"/>
  <c r="T8" i="4"/>
  <c r="H8" i="4"/>
  <c r="P8" i="4" s="1"/>
  <c r="E8" i="4"/>
  <c r="O8" i="4" s="1"/>
  <c r="W7" i="4"/>
  <c r="T7" i="4"/>
  <c r="P7" i="4"/>
  <c r="O7" i="4"/>
  <c r="H7" i="4"/>
  <c r="E7" i="4"/>
  <c r="W6" i="4"/>
  <c r="T6" i="4"/>
  <c r="H6" i="4"/>
  <c r="P6" i="4" s="1"/>
  <c r="E6" i="4"/>
  <c r="O6" i="4" s="1"/>
  <c r="W5" i="4"/>
  <c r="T5" i="4"/>
  <c r="P5" i="4"/>
  <c r="O5" i="4"/>
  <c r="H5" i="4"/>
  <c r="E5" i="4"/>
  <c r="W4" i="4"/>
  <c r="T4" i="4"/>
  <c r="H4" i="4"/>
  <c r="E4" i="4"/>
  <c r="O4" i="4" s="1"/>
  <c r="W3" i="4"/>
  <c r="T3" i="4"/>
  <c r="P3" i="4"/>
  <c r="O3" i="4"/>
  <c r="H3" i="4"/>
  <c r="E3" i="4"/>
  <c r="W2" i="4"/>
  <c r="T2" i="4"/>
  <c r="H2" i="4"/>
  <c r="P2" i="4" s="1"/>
  <c r="E2" i="4"/>
  <c r="O2" i="4" s="1"/>
  <c r="AL2" i="5" l="1"/>
  <c r="AA2" i="5"/>
  <c r="AQ2" i="1" l="1"/>
  <c r="P2" i="1"/>
  <c r="K2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AQ3" i="1" l="1"/>
  <c r="AY3" i="1" s="1"/>
  <c r="AQ4" i="1"/>
  <c r="AY4" i="1" s="1"/>
  <c r="AQ5" i="1"/>
  <c r="AY5" i="1" s="1"/>
  <c r="AQ6" i="1"/>
  <c r="AY6" i="1" s="1"/>
  <c r="AQ7" i="1"/>
  <c r="AY7" i="1" s="1"/>
  <c r="AQ8" i="1"/>
  <c r="AY8" i="1" s="1"/>
  <c r="AQ9" i="1"/>
  <c r="AY9" i="1" s="1"/>
  <c r="AQ10" i="1"/>
  <c r="AY10" i="1" s="1"/>
  <c r="AQ11" i="1"/>
  <c r="AY11" i="1" s="1"/>
  <c r="AQ12" i="1"/>
  <c r="AY12" i="1" s="1"/>
  <c r="AQ13" i="1"/>
  <c r="AY13" i="1" s="1"/>
  <c r="AQ14" i="1"/>
  <c r="AY14" i="1" s="1"/>
  <c r="AQ15" i="1"/>
  <c r="AY15" i="1" s="1"/>
  <c r="AQ16" i="1"/>
  <c r="AY16" i="1" s="1"/>
  <c r="AQ17" i="1"/>
  <c r="AY17" i="1" s="1"/>
  <c r="AQ18" i="1"/>
  <c r="AY18" i="1" s="1"/>
  <c r="AQ19" i="1"/>
  <c r="AY19" i="1" s="1"/>
  <c r="AQ20" i="1"/>
  <c r="AY20" i="1" s="1"/>
  <c r="AQ21" i="1"/>
  <c r="AY21" i="1" s="1"/>
  <c r="AQ22" i="1"/>
  <c r="AY22" i="1" s="1"/>
  <c r="AQ23" i="1"/>
  <c r="AY23" i="1" s="1"/>
  <c r="AQ24" i="1"/>
  <c r="AY24" i="1" s="1"/>
  <c r="AQ25" i="1"/>
  <c r="AY25" i="1" s="1"/>
  <c r="AQ26" i="1"/>
  <c r="AY26" i="1" s="1"/>
  <c r="AQ27" i="1"/>
  <c r="AY27" i="1" s="1"/>
  <c r="AQ28" i="1"/>
  <c r="AY28" i="1" s="1"/>
  <c r="AQ29" i="1"/>
  <c r="AY29" i="1" s="1"/>
  <c r="AQ30" i="1"/>
  <c r="AY30" i="1" s="1"/>
  <c r="AQ31" i="1"/>
  <c r="AY31" i="1" s="1"/>
  <c r="AQ32" i="1"/>
  <c r="AY32" i="1" s="1"/>
  <c r="AQ33" i="1"/>
  <c r="AY33" i="1" s="1"/>
  <c r="AQ34" i="1"/>
  <c r="AY34" i="1" s="1"/>
  <c r="AQ35" i="1"/>
  <c r="AY35" i="1" s="1"/>
  <c r="AQ36" i="1"/>
  <c r="AY36" i="1" s="1"/>
  <c r="AQ37" i="1"/>
  <c r="AY37" i="1" s="1"/>
  <c r="AQ38" i="1"/>
  <c r="AY38" i="1" s="1"/>
  <c r="AQ39" i="1"/>
  <c r="AY39" i="1" s="1"/>
  <c r="AQ40" i="1"/>
  <c r="AY40" i="1" s="1"/>
  <c r="AQ41" i="1"/>
  <c r="AY41" i="1" s="1"/>
  <c r="AQ42" i="1"/>
  <c r="AY42" i="1" s="1"/>
  <c r="AQ43" i="1"/>
  <c r="AY43" i="1" s="1"/>
  <c r="AQ44" i="1"/>
  <c r="AY44" i="1" s="1"/>
  <c r="AQ45" i="1"/>
  <c r="AY45" i="1" s="1"/>
  <c r="AQ46" i="1"/>
  <c r="AY46" i="1" s="1"/>
  <c r="AQ47" i="1"/>
  <c r="AY47" i="1" s="1"/>
  <c r="AQ48" i="1"/>
  <c r="AY48" i="1" s="1"/>
  <c r="AQ49" i="1"/>
  <c r="AY49" i="1" s="1"/>
  <c r="AQ50" i="1"/>
  <c r="AY50" i="1" s="1"/>
  <c r="AQ51" i="1"/>
  <c r="AY51" i="1" s="1"/>
  <c r="AQ52" i="1"/>
  <c r="AY52" i="1" s="1"/>
  <c r="AQ53" i="1"/>
  <c r="AY53" i="1" s="1"/>
  <c r="AQ54" i="1"/>
  <c r="AY54" i="1" s="1"/>
  <c r="AQ55" i="1"/>
  <c r="AY55" i="1" s="1"/>
  <c r="AQ56" i="1"/>
  <c r="AY56" i="1" s="1"/>
  <c r="AQ57" i="1"/>
  <c r="AY57" i="1" s="1"/>
  <c r="AQ58" i="1"/>
  <c r="AY58" i="1" s="1"/>
  <c r="AQ59" i="1"/>
  <c r="AY59" i="1" s="1"/>
  <c r="AQ60" i="1"/>
  <c r="AY60" i="1" s="1"/>
  <c r="AQ61" i="1"/>
  <c r="AY61" i="1" s="1"/>
  <c r="AQ62" i="1"/>
  <c r="AY62" i="1" s="1"/>
  <c r="AQ63" i="1"/>
  <c r="AY63" i="1" s="1"/>
  <c r="AQ64" i="1"/>
  <c r="AY64" i="1" s="1"/>
  <c r="AQ65" i="1"/>
  <c r="AY65" i="1" s="1"/>
  <c r="AQ66" i="1"/>
  <c r="AY66" i="1" s="1"/>
  <c r="AQ67" i="1"/>
  <c r="AY67" i="1" s="1"/>
  <c r="AQ68" i="1"/>
  <c r="AY68" i="1" s="1"/>
  <c r="AQ69" i="1"/>
  <c r="AY69" i="1" s="1"/>
  <c r="AQ70" i="1"/>
  <c r="AY70" i="1" s="1"/>
  <c r="AQ71" i="1"/>
  <c r="AY71" i="1" s="1"/>
  <c r="AQ72" i="1"/>
  <c r="AY72" i="1" s="1"/>
  <c r="AQ73" i="1"/>
  <c r="AY73" i="1" s="1"/>
  <c r="AQ74" i="1"/>
  <c r="AY74" i="1" s="1"/>
  <c r="AQ75" i="1"/>
  <c r="AY75" i="1" s="1"/>
  <c r="AQ76" i="1"/>
  <c r="AY76" i="1" s="1"/>
  <c r="AQ77" i="1"/>
  <c r="AY77" i="1" s="1"/>
  <c r="AQ78" i="1"/>
  <c r="AY78" i="1" s="1"/>
  <c r="AQ79" i="1"/>
  <c r="AY79" i="1" s="1"/>
  <c r="AQ80" i="1"/>
  <c r="AY80" i="1" s="1"/>
  <c r="AQ81" i="1"/>
  <c r="AY81" i="1" s="1"/>
  <c r="AQ82" i="1"/>
  <c r="AY82" i="1" s="1"/>
  <c r="AQ83" i="1"/>
  <c r="AY83" i="1" s="1"/>
  <c r="AQ84" i="1"/>
  <c r="AY84" i="1" s="1"/>
  <c r="AQ85" i="1"/>
  <c r="AY85" i="1" s="1"/>
  <c r="AQ86" i="1"/>
  <c r="AY86" i="1" s="1"/>
  <c r="AQ87" i="1"/>
  <c r="AY87" i="1" s="1"/>
  <c r="AQ88" i="1"/>
  <c r="AY88" i="1" s="1"/>
  <c r="AQ89" i="1"/>
  <c r="AY89" i="1" s="1"/>
  <c r="AQ90" i="1"/>
  <c r="AY90" i="1" s="1"/>
  <c r="AQ91" i="1"/>
  <c r="AY91" i="1" s="1"/>
  <c r="AQ92" i="1"/>
  <c r="AY92" i="1" s="1"/>
  <c r="AQ93" i="1"/>
  <c r="AY93" i="1" s="1"/>
  <c r="AQ94" i="1"/>
  <c r="AY94" i="1" s="1"/>
  <c r="AQ95" i="1"/>
  <c r="AY95" i="1" s="1"/>
  <c r="AQ96" i="1"/>
  <c r="AY96" i="1" s="1"/>
  <c r="AQ97" i="1"/>
  <c r="AY97" i="1" s="1"/>
  <c r="AQ98" i="1"/>
  <c r="AY98" i="1" s="1"/>
  <c r="AQ99" i="1"/>
  <c r="AY99" i="1" s="1"/>
  <c r="AQ100" i="1"/>
  <c r="AY100" i="1" s="1"/>
  <c r="AQ101" i="1"/>
  <c r="AY101" i="1" s="1"/>
  <c r="AQ102" i="1"/>
  <c r="AY102" i="1" s="1"/>
  <c r="AQ103" i="1"/>
  <c r="AY103" i="1" s="1"/>
  <c r="AQ104" i="1"/>
  <c r="AY104" i="1" s="1"/>
  <c r="AQ105" i="1"/>
  <c r="AY105" i="1" s="1"/>
  <c r="AQ106" i="1"/>
  <c r="AY106" i="1" s="1"/>
  <c r="AQ107" i="1"/>
  <c r="AY107" i="1" s="1"/>
  <c r="AQ108" i="1"/>
  <c r="AY108" i="1" s="1"/>
  <c r="AQ109" i="1"/>
  <c r="AY109" i="1" s="1"/>
  <c r="AQ110" i="1"/>
  <c r="AY110" i="1" s="1"/>
  <c r="AQ111" i="1"/>
  <c r="AY111" i="1" s="1"/>
  <c r="AQ112" i="1"/>
  <c r="AY112" i="1" s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2" i="1"/>
  <c r="J81" i="1"/>
  <c r="BE81" i="1" s="1"/>
  <c r="J80" i="1"/>
  <c r="BE80" i="1" s="1"/>
  <c r="J79" i="1"/>
  <c r="BE79" i="1" s="1"/>
  <c r="J78" i="1"/>
  <c r="BE78" i="1" s="1"/>
  <c r="J77" i="1"/>
  <c r="BE77" i="1" s="1"/>
  <c r="J76" i="1"/>
  <c r="BE76" i="1" s="1"/>
  <c r="J75" i="1"/>
  <c r="BE75" i="1" s="1"/>
  <c r="J74" i="1"/>
  <c r="BE74" i="1" s="1"/>
  <c r="J73" i="1"/>
  <c r="BE73" i="1" s="1"/>
  <c r="J72" i="1"/>
  <c r="BE72" i="1" s="1"/>
  <c r="J71" i="1"/>
  <c r="BE71" i="1" s="1"/>
  <c r="J70" i="1"/>
  <c r="BE70" i="1" s="1"/>
  <c r="J69" i="1"/>
  <c r="BE69" i="1" s="1"/>
  <c r="J68" i="1"/>
  <c r="BE68" i="1" s="1"/>
  <c r="J67" i="1"/>
  <c r="BE67" i="1" s="1"/>
  <c r="J66" i="1"/>
  <c r="BE66" i="1" s="1"/>
  <c r="J65" i="1"/>
  <c r="BE65" i="1" s="1"/>
  <c r="J64" i="1"/>
  <c r="BE64" i="1" s="1"/>
  <c r="J63" i="1"/>
  <c r="BE63" i="1" s="1"/>
  <c r="J62" i="1"/>
  <c r="BE62" i="1" s="1"/>
  <c r="J61" i="1"/>
  <c r="BE61" i="1" s="1"/>
  <c r="J60" i="1"/>
  <c r="BE60" i="1" s="1"/>
  <c r="J59" i="1"/>
  <c r="BE59" i="1" s="1"/>
  <c r="J58" i="1"/>
  <c r="BE58" i="1" s="1"/>
  <c r="J57" i="1"/>
  <c r="BE57" i="1" s="1"/>
  <c r="J56" i="1"/>
  <c r="BE56" i="1" s="1"/>
  <c r="J55" i="1"/>
  <c r="BE55" i="1" s="1"/>
  <c r="J54" i="1"/>
  <c r="BE54" i="1" s="1"/>
  <c r="J53" i="1"/>
  <c r="BE53" i="1" s="1"/>
  <c r="J52" i="1"/>
  <c r="BE52" i="1" s="1"/>
  <c r="J51" i="1"/>
  <c r="BE51" i="1" s="1"/>
  <c r="J50" i="1"/>
  <c r="BE50" i="1" s="1"/>
  <c r="J49" i="1"/>
  <c r="BE49" i="1" s="1"/>
  <c r="J48" i="1"/>
  <c r="BE48" i="1" s="1"/>
  <c r="J47" i="1"/>
  <c r="BE47" i="1" s="1"/>
  <c r="J46" i="1"/>
  <c r="BE46" i="1" s="1"/>
  <c r="J45" i="1"/>
  <c r="BE45" i="1" s="1"/>
  <c r="J44" i="1"/>
  <c r="BE44" i="1" s="1"/>
  <c r="J43" i="1"/>
  <c r="BE43" i="1" s="1"/>
  <c r="J42" i="1"/>
  <c r="BE42" i="1" s="1"/>
  <c r="J41" i="1"/>
  <c r="BE41" i="1" s="1"/>
  <c r="J40" i="1"/>
  <c r="BE40" i="1" s="1"/>
  <c r="J39" i="1"/>
  <c r="BE39" i="1" s="1"/>
  <c r="AY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J112" i="1"/>
  <c r="BE112" i="1" s="1"/>
  <c r="J111" i="1"/>
  <c r="BE111" i="1" s="1"/>
  <c r="J110" i="1"/>
  <c r="BE110" i="1" s="1"/>
  <c r="J109" i="1"/>
  <c r="BE109" i="1" s="1"/>
  <c r="J108" i="1"/>
  <c r="BE108" i="1" s="1"/>
  <c r="J107" i="1"/>
  <c r="BE107" i="1" s="1"/>
  <c r="J106" i="1"/>
  <c r="BE106" i="1" s="1"/>
  <c r="J105" i="1"/>
  <c r="BE105" i="1" s="1"/>
  <c r="J104" i="1"/>
  <c r="BE104" i="1" s="1"/>
  <c r="J103" i="1"/>
  <c r="BE103" i="1" s="1"/>
  <c r="J102" i="1"/>
  <c r="BE102" i="1" s="1"/>
  <c r="J101" i="1"/>
  <c r="BE101" i="1" s="1"/>
  <c r="J100" i="1"/>
  <c r="BE100" i="1" s="1"/>
  <c r="J99" i="1"/>
  <c r="BE99" i="1" s="1"/>
  <c r="J98" i="1"/>
  <c r="BE98" i="1" s="1"/>
  <c r="J97" i="1"/>
  <c r="BE97" i="1" s="1"/>
  <c r="J96" i="1"/>
  <c r="BE96" i="1" s="1"/>
  <c r="J95" i="1"/>
  <c r="BE95" i="1" s="1"/>
  <c r="J94" i="1"/>
  <c r="BE94" i="1" s="1"/>
  <c r="J93" i="1"/>
  <c r="BE93" i="1" s="1"/>
  <c r="J92" i="1"/>
  <c r="BE92" i="1" s="1"/>
  <c r="J91" i="1"/>
  <c r="BE91" i="1" s="1"/>
  <c r="J90" i="1"/>
  <c r="BE90" i="1" s="1"/>
  <c r="J89" i="1"/>
  <c r="BE89" i="1" s="1"/>
  <c r="J88" i="1"/>
  <c r="BE88" i="1" s="1"/>
  <c r="J87" i="1"/>
  <c r="BE87" i="1" s="1"/>
  <c r="J86" i="1"/>
  <c r="BE86" i="1" s="1"/>
  <c r="J85" i="1"/>
  <c r="BE85" i="1" s="1"/>
  <c r="J84" i="1"/>
  <c r="BE84" i="1" s="1"/>
  <c r="J83" i="1"/>
  <c r="BE83" i="1" s="1"/>
  <c r="J82" i="1"/>
  <c r="BE82" i="1" s="1"/>
  <c r="AD5" i="2" l="1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2" i="1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K82" i="1"/>
  <c r="L82" i="1"/>
  <c r="N82" i="1"/>
  <c r="K83" i="1"/>
  <c r="L83" i="1"/>
  <c r="N83" i="1"/>
  <c r="K84" i="1"/>
  <c r="L84" i="1"/>
  <c r="N84" i="1"/>
  <c r="K85" i="1"/>
  <c r="M85" i="1" s="1"/>
  <c r="L85" i="1"/>
  <c r="N85" i="1"/>
  <c r="K86" i="1"/>
  <c r="L86" i="1"/>
  <c r="N86" i="1"/>
  <c r="K87" i="1"/>
  <c r="M87" i="1" s="1"/>
  <c r="L87" i="1"/>
  <c r="N87" i="1"/>
  <c r="K88" i="1"/>
  <c r="L88" i="1"/>
  <c r="N88" i="1"/>
  <c r="K89" i="1"/>
  <c r="L89" i="1"/>
  <c r="N89" i="1"/>
  <c r="K90" i="1"/>
  <c r="L90" i="1"/>
  <c r="N90" i="1"/>
  <c r="K91" i="1"/>
  <c r="L91" i="1"/>
  <c r="N91" i="1"/>
  <c r="K92" i="1"/>
  <c r="L92" i="1"/>
  <c r="N92" i="1"/>
  <c r="K93" i="1"/>
  <c r="L93" i="1"/>
  <c r="N93" i="1"/>
  <c r="K94" i="1"/>
  <c r="L94" i="1"/>
  <c r="N94" i="1"/>
  <c r="K95" i="1"/>
  <c r="L95" i="1"/>
  <c r="N95" i="1"/>
  <c r="K96" i="1"/>
  <c r="L96" i="1"/>
  <c r="N96" i="1"/>
  <c r="K97" i="1"/>
  <c r="L97" i="1"/>
  <c r="N97" i="1"/>
  <c r="K98" i="1"/>
  <c r="L98" i="1"/>
  <c r="N98" i="1"/>
  <c r="K99" i="1"/>
  <c r="L99" i="1"/>
  <c r="N99" i="1"/>
  <c r="K100" i="1"/>
  <c r="L100" i="1"/>
  <c r="N100" i="1"/>
  <c r="K101" i="1"/>
  <c r="L101" i="1"/>
  <c r="N101" i="1"/>
  <c r="K102" i="1"/>
  <c r="L102" i="1"/>
  <c r="N102" i="1"/>
  <c r="K103" i="1"/>
  <c r="M103" i="1" s="1"/>
  <c r="L103" i="1"/>
  <c r="N103" i="1"/>
  <c r="K104" i="1"/>
  <c r="L104" i="1"/>
  <c r="N104" i="1"/>
  <c r="K105" i="1"/>
  <c r="L105" i="1"/>
  <c r="N105" i="1"/>
  <c r="K106" i="1"/>
  <c r="L106" i="1"/>
  <c r="N106" i="1"/>
  <c r="K107" i="1"/>
  <c r="L107" i="1"/>
  <c r="N107" i="1"/>
  <c r="K108" i="1"/>
  <c r="L108" i="1"/>
  <c r="N108" i="1"/>
  <c r="K109" i="1"/>
  <c r="L109" i="1"/>
  <c r="N109" i="1"/>
  <c r="K110" i="1"/>
  <c r="L110" i="1"/>
  <c r="N110" i="1"/>
  <c r="K111" i="1"/>
  <c r="L111" i="1"/>
  <c r="N111" i="1"/>
  <c r="K112" i="1"/>
  <c r="L112" i="1"/>
  <c r="N112" i="1"/>
  <c r="K39" i="1"/>
  <c r="L39" i="1"/>
  <c r="N39" i="1"/>
  <c r="K40" i="1"/>
  <c r="L40" i="1"/>
  <c r="N40" i="1"/>
  <c r="K41" i="1"/>
  <c r="L41" i="1"/>
  <c r="N41" i="1"/>
  <c r="K42" i="1"/>
  <c r="L42" i="1"/>
  <c r="N42" i="1"/>
  <c r="K43" i="1"/>
  <c r="L43" i="1"/>
  <c r="N43" i="1"/>
  <c r="K44" i="1"/>
  <c r="L44" i="1"/>
  <c r="N44" i="1"/>
  <c r="K45" i="1"/>
  <c r="M45" i="1" s="1"/>
  <c r="L45" i="1"/>
  <c r="N45" i="1"/>
  <c r="K46" i="1"/>
  <c r="L46" i="1"/>
  <c r="N46" i="1"/>
  <c r="K47" i="1"/>
  <c r="L47" i="1"/>
  <c r="N47" i="1"/>
  <c r="K48" i="1"/>
  <c r="L48" i="1"/>
  <c r="N48" i="1"/>
  <c r="K49" i="1"/>
  <c r="L49" i="1"/>
  <c r="N49" i="1"/>
  <c r="K50" i="1"/>
  <c r="L50" i="1"/>
  <c r="N50" i="1"/>
  <c r="K51" i="1"/>
  <c r="L51" i="1"/>
  <c r="N51" i="1"/>
  <c r="K52" i="1"/>
  <c r="L52" i="1"/>
  <c r="N52" i="1"/>
  <c r="K53" i="1"/>
  <c r="L53" i="1"/>
  <c r="N53" i="1"/>
  <c r="K54" i="1"/>
  <c r="L54" i="1"/>
  <c r="N54" i="1"/>
  <c r="K55" i="1"/>
  <c r="L55" i="1"/>
  <c r="N55" i="1"/>
  <c r="K56" i="1"/>
  <c r="L56" i="1"/>
  <c r="N56" i="1"/>
  <c r="K57" i="1"/>
  <c r="L57" i="1"/>
  <c r="N57" i="1"/>
  <c r="K58" i="1"/>
  <c r="L58" i="1"/>
  <c r="N58" i="1"/>
  <c r="K59" i="1"/>
  <c r="L59" i="1"/>
  <c r="N59" i="1"/>
  <c r="K60" i="1"/>
  <c r="L60" i="1"/>
  <c r="N60" i="1"/>
  <c r="K61" i="1"/>
  <c r="L61" i="1"/>
  <c r="N61" i="1"/>
  <c r="K62" i="1"/>
  <c r="L62" i="1"/>
  <c r="N62" i="1"/>
  <c r="K63" i="1"/>
  <c r="L63" i="1"/>
  <c r="N63" i="1"/>
  <c r="K64" i="1"/>
  <c r="L64" i="1"/>
  <c r="N64" i="1"/>
  <c r="K65" i="1"/>
  <c r="L65" i="1"/>
  <c r="N65" i="1"/>
  <c r="K66" i="1"/>
  <c r="L66" i="1"/>
  <c r="N66" i="1"/>
  <c r="K67" i="1"/>
  <c r="L67" i="1"/>
  <c r="N67" i="1"/>
  <c r="K68" i="1"/>
  <c r="L68" i="1"/>
  <c r="N68" i="1"/>
  <c r="K69" i="1"/>
  <c r="L69" i="1"/>
  <c r="N69" i="1"/>
  <c r="K70" i="1"/>
  <c r="L70" i="1"/>
  <c r="N70" i="1"/>
  <c r="K71" i="1"/>
  <c r="L71" i="1"/>
  <c r="N71" i="1"/>
  <c r="K72" i="1"/>
  <c r="L72" i="1"/>
  <c r="N72" i="1"/>
  <c r="K73" i="1"/>
  <c r="L73" i="1"/>
  <c r="N73" i="1"/>
  <c r="K74" i="1"/>
  <c r="L74" i="1"/>
  <c r="N74" i="1"/>
  <c r="K75" i="1"/>
  <c r="L75" i="1"/>
  <c r="N75" i="1"/>
  <c r="K76" i="1"/>
  <c r="L76" i="1"/>
  <c r="N76" i="1"/>
  <c r="K77" i="1"/>
  <c r="M77" i="1" s="1"/>
  <c r="L77" i="1"/>
  <c r="N77" i="1"/>
  <c r="K78" i="1"/>
  <c r="L78" i="1"/>
  <c r="N78" i="1"/>
  <c r="K79" i="1"/>
  <c r="L79" i="1"/>
  <c r="N79" i="1"/>
  <c r="K80" i="1"/>
  <c r="L80" i="1"/>
  <c r="N80" i="1"/>
  <c r="K81" i="1"/>
  <c r="L81" i="1"/>
  <c r="N81" i="1"/>
  <c r="K18" i="1"/>
  <c r="L18" i="1"/>
  <c r="N18" i="1"/>
  <c r="K19" i="1"/>
  <c r="L19" i="1"/>
  <c r="N19" i="1"/>
  <c r="K20" i="1"/>
  <c r="L20" i="1"/>
  <c r="N20" i="1"/>
  <c r="K21" i="1"/>
  <c r="L21" i="1"/>
  <c r="N21" i="1"/>
  <c r="K22" i="1"/>
  <c r="L22" i="1"/>
  <c r="N22" i="1"/>
  <c r="K23" i="1"/>
  <c r="L23" i="1"/>
  <c r="N23" i="1"/>
  <c r="K24" i="1"/>
  <c r="L24" i="1"/>
  <c r="N24" i="1"/>
  <c r="K25" i="1"/>
  <c r="L25" i="1"/>
  <c r="N25" i="1"/>
  <c r="K26" i="1"/>
  <c r="L26" i="1"/>
  <c r="N26" i="1"/>
  <c r="K27" i="1"/>
  <c r="L27" i="1"/>
  <c r="N27" i="1"/>
  <c r="K28" i="1"/>
  <c r="L28" i="1"/>
  <c r="N28" i="1"/>
  <c r="K29" i="1"/>
  <c r="L29" i="1"/>
  <c r="N29" i="1"/>
  <c r="K30" i="1"/>
  <c r="L30" i="1"/>
  <c r="N30" i="1"/>
  <c r="K31" i="1"/>
  <c r="L31" i="1"/>
  <c r="N31" i="1"/>
  <c r="K32" i="1"/>
  <c r="L32" i="1"/>
  <c r="N32" i="1"/>
  <c r="K33" i="1"/>
  <c r="L33" i="1"/>
  <c r="N33" i="1"/>
  <c r="K34" i="1"/>
  <c r="L34" i="1"/>
  <c r="N34" i="1"/>
  <c r="K35" i="1"/>
  <c r="L35" i="1"/>
  <c r="N35" i="1"/>
  <c r="K36" i="1"/>
  <c r="L36" i="1"/>
  <c r="N36" i="1"/>
  <c r="K37" i="1"/>
  <c r="L37" i="1"/>
  <c r="N37" i="1"/>
  <c r="K38" i="1"/>
  <c r="L38" i="1"/>
  <c r="N38" i="1"/>
  <c r="K3" i="1"/>
  <c r="L3" i="1"/>
  <c r="N3" i="1"/>
  <c r="K4" i="1"/>
  <c r="L4" i="1"/>
  <c r="N4" i="1"/>
  <c r="K5" i="1"/>
  <c r="L5" i="1"/>
  <c r="N5" i="1"/>
  <c r="K6" i="1"/>
  <c r="L6" i="1"/>
  <c r="N6" i="1"/>
  <c r="K7" i="1"/>
  <c r="L7" i="1"/>
  <c r="N7" i="1"/>
  <c r="K8" i="1"/>
  <c r="L8" i="1"/>
  <c r="N8" i="1"/>
  <c r="K9" i="1"/>
  <c r="L9" i="1"/>
  <c r="N9" i="1"/>
  <c r="K10" i="1"/>
  <c r="L10" i="1"/>
  <c r="N10" i="1"/>
  <c r="K11" i="1"/>
  <c r="L11" i="1"/>
  <c r="N11" i="1"/>
  <c r="K12" i="1"/>
  <c r="L12" i="1"/>
  <c r="N12" i="1"/>
  <c r="K13" i="1"/>
  <c r="L13" i="1"/>
  <c r="N13" i="1"/>
  <c r="K14" i="1"/>
  <c r="L14" i="1"/>
  <c r="N14" i="1"/>
  <c r="K15" i="1"/>
  <c r="L15" i="1"/>
  <c r="N15" i="1"/>
  <c r="K16" i="1"/>
  <c r="L16" i="1"/>
  <c r="N16" i="1"/>
  <c r="K17" i="1"/>
  <c r="L17" i="1"/>
  <c r="N17" i="1"/>
  <c r="N2" i="1"/>
  <c r="L2" i="1"/>
  <c r="AB50" i="1"/>
  <c r="AB14" i="1"/>
  <c r="AB111" i="1"/>
  <c r="AB37" i="1"/>
  <c r="AB90" i="1"/>
  <c r="AB80" i="1"/>
  <c r="AB36" i="1"/>
  <c r="AB43" i="1"/>
  <c r="AB7" i="1"/>
  <c r="AB54" i="1"/>
  <c r="AB2" i="1"/>
  <c r="AB73" i="1"/>
  <c r="AB76" i="1"/>
  <c r="AB31" i="1"/>
  <c r="AB58" i="1"/>
  <c r="AB94" i="1"/>
  <c r="AB45" i="1"/>
  <c r="AB9" i="1"/>
  <c r="AB98" i="1"/>
  <c r="AB24" i="1"/>
  <c r="AB8" i="1"/>
  <c r="AB51" i="1"/>
  <c r="AB15" i="1"/>
  <c r="AB62" i="1"/>
  <c r="AB91" i="1"/>
  <c r="AB81" i="1"/>
  <c r="AB28" i="1"/>
  <c r="AB3" i="1"/>
  <c r="AB66" i="1"/>
  <c r="AB102" i="1"/>
  <c r="AB53" i="1"/>
  <c r="AB17" i="1"/>
  <c r="AB106" i="1"/>
  <c r="AB32" i="1"/>
  <c r="AB84" i="1"/>
  <c r="AB59" i="1"/>
  <c r="AB83" i="1"/>
  <c r="AB70" i="1"/>
  <c r="AB99" i="1"/>
  <c r="AB25" i="1"/>
  <c r="AB16" i="1"/>
  <c r="AB11" i="1"/>
  <c r="AB74" i="1"/>
  <c r="AB47" i="1"/>
  <c r="AB61" i="1"/>
  <c r="AB44" i="1"/>
  <c r="AB40" i="1"/>
  <c r="AB4" i="1"/>
  <c r="AB55" i="1"/>
  <c r="AB67" i="1"/>
  <c r="AB88" i="1"/>
  <c r="AB78" i="1"/>
  <c r="AB107" i="1"/>
  <c r="AB33" i="1"/>
  <c r="AB89" i="1"/>
  <c r="AB92" i="1"/>
  <c r="AB18" i="1"/>
  <c r="AB82" i="1"/>
  <c r="AB69" i="1"/>
  <c r="AB60" i="1"/>
  <c r="AB48" i="1"/>
  <c r="AB12" i="1"/>
  <c r="AB79" i="1"/>
  <c r="AB75" i="1"/>
  <c r="AB96" i="1"/>
  <c r="AB22" i="1"/>
  <c r="AB41" i="1"/>
  <c r="AB5" i="1"/>
  <c r="AB97" i="1"/>
  <c r="AB100" i="1"/>
  <c r="AB26" i="1"/>
  <c r="AB87" i="1"/>
  <c r="AB77" i="1"/>
  <c r="AB39" i="1"/>
  <c r="AB56" i="1"/>
  <c r="AB86" i="1"/>
  <c r="AB93" i="1"/>
  <c r="AB19" i="1"/>
  <c r="AB104" i="1"/>
  <c r="AB30" i="1"/>
  <c r="AB49" i="1"/>
  <c r="AB13" i="1"/>
  <c r="AB105" i="1"/>
  <c r="AB108" i="1"/>
  <c r="AB34" i="1"/>
  <c r="AB95" i="1"/>
  <c r="AB21" i="1"/>
  <c r="AB71" i="1"/>
  <c r="AB64" i="1"/>
  <c r="AB68" i="1"/>
  <c r="AB101" i="1"/>
  <c r="AB27" i="1"/>
  <c r="AB112" i="1"/>
  <c r="AB38" i="1"/>
  <c r="AB57" i="1"/>
  <c r="AB110" i="1"/>
  <c r="AB63" i="1"/>
  <c r="AB42" i="1"/>
  <c r="AB6" i="1"/>
  <c r="AB103" i="1"/>
  <c r="AB29" i="1"/>
  <c r="AB85" i="1"/>
  <c r="AB72" i="1"/>
  <c r="AB20" i="1"/>
  <c r="AB109" i="1"/>
  <c r="AB35" i="1"/>
  <c r="AB46" i="1"/>
  <c r="AB10" i="1"/>
  <c r="AB65" i="1"/>
  <c r="AB52" i="1"/>
  <c r="AB23" i="1"/>
  <c r="M82" i="1" l="1"/>
  <c r="M63" i="1"/>
  <c r="T78" i="1"/>
  <c r="S78" i="1"/>
  <c r="R78" i="1"/>
  <c r="BC78" i="1" s="1"/>
  <c r="U78" i="1"/>
  <c r="AN78" i="1" s="1"/>
  <c r="T109" i="1"/>
  <c r="S109" i="1"/>
  <c r="AW109" i="1" s="1"/>
  <c r="R109" i="1"/>
  <c r="U109" i="1"/>
  <c r="AN109" i="1" s="1"/>
  <c r="T101" i="1"/>
  <c r="S101" i="1"/>
  <c r="R101" i="1"/>
  <c r="BC101" i="1" s="1"/>
  <c r="U101" i="1"/>
  <c r="AN101" i="1" s="1"/>
  <c r="T93" i="1"/>
  <c r="S93" i="1"/>
  <c r="AW93" i="1" s="1"/>
  <c r="R93" i="1"/>
  <c r="U93" i="1"/>
  <c r="AN93" i="1" s="1"/>
  <c r="T85" i="1"/>
  <c r="S85" i="1"/>
  <c r="R85" i="1"/>
  <c r="BC85" i="1" s="1"/>
  <c r="U85" i="1"/>
  <c r="AN85" i="1" s="1"/>
  <c r="T77" i="1"/>
  <c r="S77" i="1"/>
  <c r="AW77" i="1" s="1"/>
  <c r="R77" i="1"/>
  <c r="U77" i="1"/>
  <c r="AN77" i="1" s="1"/>
  <c r="T69" i="1"/>
  <c r="S69" i="1"/>
  <c r="R69" i="1"/>
  <c r="BC69" i="1" s="1"/>
  <c r="U69" i="1"/>
  <c r="AN69" i="1" s="1"/>
  <c r="T61" i="1"/>
  <c r="S61" i="1"/>
  <c r="AW61" i="1" s="1"/>
  <c r="R61" i="1"/>
  <c r="U61" i="1"/>
  <c r="AN61" i="1" s="1"/>
  <c r="T53" i="1"/>
  <c r="S53" i="1"/>
  <c r="R53" i="1"/>
  <c r="BC53" i="1" s="1"/>
  <c r="U53" i="1"/>
  <c r="AN53" i="1" s="1"/>
  <c r="T45" i="1"/>
  <c r="S45" i="1"/>
  <c r="AW45" i="1" s="1"/>
  <c r="R45" i="1"/>
  <c r="U45" i="1"/>
  <c r="AN45" i="1" s="1"/>
  <c r="T37" i="1"/>
  <c r="S37" i="1"/>
  <c r="R37" i="1"/>
  <c r="BC37" i="1" s="1"/>
  <c r="U37" i="1"/>
  <c r="AN37" i="1" s="1"/>
  <c r="T29" i="1"/>
  <c r="S29" i="1"/>
  <c r="AW29" i="1" s="1"/>
  <c r="R29" i="1"/>
  <c r="U29" i="1"/>
  <c r="AN29" i="1" s="1"/>
  <c r="T21" i="1"/>
  <c r="S21" i="1"/>
  <c r="AW21" i="1" s="1"/>
  <c r="R21" i="1"/>
  <c r="U21" i="1"/>
  <c r="AN21" i="1" s="1"/>
  <c r="T13" i="1"/>
  <c r="S13" i="1"/>
  <c r="AW13" i="1" s="1"/>
  <c r="R13" i="1"/>
  <c r="U13" i="1"/>
  <c r="AN13" i="1" s="1"/>
  <c r="T5" i="1"/>
  <c r="S5" i="1"/>
  <c r="AW5" i="1" s="1"/>
  <c r="R5" i="1"/>
  <c r="U5" i="1"/>
  <c r="AN5" i="1" s="1"/>
  <c r="T108" i="1"/>
  <c r="S108" i="1"/>
  <c r="AW108" i="1" s="1"/>
  <c r="R108" i="1"/>
  <c r="U108" i="1"/>
  <c r="AN108" i="1" s="1"/>
  <c r="T100" i="1"/>
  <c r="S100" i="1"/>
  <c r="AW100" i="1" s="1"/>
  <c r="R100" i="1"/>
  <c r="U100" i="1"/>
  <c r="T92" i="1"/>
  <c r="S92" i="1"/>
  <c r="AW92" i="1" s="1"/>
  <c r="R92" i="1"/>
  <c r="U92" i="1"/>
  <c r="AN92" i="1" s="1"/>
  <c r="T84" i="1"/>
  <c r="S84" i="1"/>
  <c r="R84" i="1"/>
  <c r="U84" i="1"/>
  <c r="T76" i="1"/>
  <c r="S76" i="1"/>
  <c r="AW76" i="1" s="1"/>
  <c r="R76" i="1"/>
  <c r="U76" i="1"/>
  <c r="AN76" i="1" s="1"/>
  <c r="T68" i="1"/>
  <c r="S68" i="1"/>
  <c r="AW68" i="1" s="1"/>
  <c r="R68" i="1"/>
  <c r="U68" i="1"/>
  <c r="T60" i="1"/>
  <c r="S60" i="1"/>
  <c r="BD60" i="1" s="1"/>
  <c r="R60" i="1"/>
  <c r="U60" i="1"/>
  <c r="AN60" i="1" s="1"/>
  <c r="T52" i="1"/>
  <c r="S52" i="1"/>
  <c r="AW52" i="1" s="1"/>
  <c r="R52" i="1"/>
  <c r="U52" i="1"/>
  <c r="T44" i="1"/>
  <c r="S44" i="1"/>
  <c r="BD44" i="1" s="1"/>
  <c r="R44" i="1"/>
  <c r="U44" i="1"/>
  <c r="AN44" i="1" s="1"/>
  <c r="T36" i="1"/>
  <c r="S36" i="1"/>
  <c r="AW36" i="1" s="1"/>
  <c r="R36" i="1"/>
  <c r="U36" i="1"/>
  <c r="T28" i="1"/>
  <c r="S28" i="1"/>
  <c r="BD28" i="1" s="1"/>
  <c r="R28" i="1"/>
  <c r="U28" i="1"/>
  <c r="T20" i="1"/>
  <c r="S20" i="1"/>
  <c r="AW20" i="1" s="1"/>
  <c r="R20" i="1"/>
  <c r="U20" i="1"/>
  <c r="T12" i="1"/>
  <c r="S12" i="1"/>
  <c r="BD12" i="1" s="1"/>
  <c r="R12" i="1"/>
  <c r="U12" i="1"/>
  <c r="AN12" i="1" s="1"/>
  <c r="T4" i="1"/>
  <c r="S4" i="1"/>
  <c r="AW4" i="1" s="1"/>
  <c r="R4" i="1"/>
  <c r="U4" i="1"/>
  <c r="T46" i="1"/>
  <c r="S46" i="1"/>
  <c r="R46" i="1"/>
  <c r="U46" i="1"/>
  <c r="AN46" i="1" s="1"/>
  <c r="T107" i="1"/>
  <c r="S107" i="1"/>
  <c r="R107" i="1"/>
  <c r="U107" i="1"/>
  <c r="T99" i="1"/>
  <c r="S99" i="1"/>
  <c r="AW99" i="1" s="1"/>
  <c r="R99" i="1"/>
  <c r="U99" i="1"/>
  <c r="AN99" i="1" s="1"/>
  <c r="T91" i="1"/>
  <c r="S91" i="1"/>
  <c r="R91" i="1"/>
  <c r="U91" i="1"/>
  <c r="T83" i="1"/>
  <c r="S83" i="1"/>
  <c r="BD83" i="1" s="1"/>
  <c r="R83" i="1"/>
  <c r="U83" i="1"/>
  <c r="AN83" i="1" s="1"/>
  <c r="T75" i="1"/>
  <c r="S75" i="1"/>
  <c r="AW75" i="1" s="1"/>
  <c r="R75" i="1"/>
  <c r="U75" i="1"/>
  <c r="T67" i="1"/>
  <c r="S67" i="1"/>
  <c r="AW67" i="1" s="1"/>
  <c r="R67" i="1"/>
  <c r="U67" i="1"/>
  <c r="AN67" i="1" s="1"/>
  <c r="T59" i="1"/>
  <c r="S59" i="1"/>
  <c r="AW59" i="1" s="1"/>
  <c r="R59" i="1"/>
  <c r="U59" i="1"/>
  <c r="T51" i="1"/>
  <c r="S51" i="1"/>
  <c r="BD51" i="1" s="1"/>
  <c r="R51" i="1"/>
  <c r="U51" i="1"/>
  <c r="AN51" i="1" s="1"/>
  <c r="T43" i="1"/>
  <c r="S43" i="1"/>
  <c r="AW43" i="1" s="1"/>
  <c r="R43" i="1"/>
  <c r="U43" i="1"/>
  <c r="T35" i="1"/>
  <c r="S35" i="1"/>
  <c r="AW35" i="1" s="1"/>
  <c r="R35" i="1"/>
  <c r="U35" i="1"/>
  <c r="AN35" i="1" s="1"/>
  <c r="T27" i="1"/>
  <c r="S27" i="1"/>
  <c r="R27" i="1"/>
  <c r="U27" i="1"/>
  <c r="T19" i="1"/>
  <c r="S19" i="1"/>
  <c r="BD19" i="1" s="1"/>
  <c r="R19" i="1"/>
  <c r="U19" i="1"/>
  <c r="AN19" i="1" s="1"/>
  <c r="T11" i="1"/>
  <c r="S11" i="1"/>
  <c r="R11" i="1"/>
  <c r="U11" i="1"/>
  <c r="T3" i="1"/>
  <c r="S3" i="1"/>
  <c r="AW3" i="1" s="1"/>
  <c r="R3" i="1"/>
  <c r="U3" i="1"/>
  <c r="AN3" i="1" s="1"/>
  <c r="T102" i="1"/>
  <c r="S102" i="1"/>
  <c r="R102" i="1"/>
  <c r="U102" i="1"/>
  <c r="AN102" i="1" s="1"/>
  <c r="T86" i="1"/>
  <c r="S86" i="1"/>
  <c r="AW86" i="1" s="1"/>
  <c r="R86" i="1"/>
  <c r="U86" i="1"/>
  <c r="AN86" i="1" s="1"/>
  <c r="T54" i="1"/>
  <c r="S54" i="1"/>
  <c r="AW54" i="1" s="1"/>
  <c r="R54" i="1"/>
  <c r="U54" i="1"/>
  <c r="AN54" i="1" s="1"/>
  <c r="T30" i="1"/>
  <c r="S30" i="1"/>
  <c r="R30" i="1"/>
  <c r="U30" i="1"/>
  <c r="AN30" i="1" s="1"/>
  <c r="T6" i="1"/>
  <c r="S6" i="1"/>
  <c r="AW6" i="1" s="1"/>
  <c r="R6" i="1"/>
  <c r="U6" i="1"/>
  <c r="AN6" i="1" s="1"/>
  <c r="T106" i="1"/>
  <c r="S106" i="1"/>
  <c r="AW106" i="1" s="1"/>
  <c r="R106" i="1"/>
  <c r="U106" i="1"/>
  <c r="AN106" i="1" s="1"/>
  <c r="T98" i="1"/>
  <c r="S98" i="1"/>
  <c r="AW98" i="1" s="1"/>
  <c r="R98" i="1"/>
  <c r="BC98" i="1" s="1"/>
  <c r="U98" i="1"/>
  <c r="T90" i="1"/>
  <c r="S90" i="1"/>
  <c r="R90" i="1"/>
  <c r="U90" i="1"/>
  <c r="T82" i="1"/>
  <c r="S82" i="1"/>
  <c r="AW82" i="1" s="1"/>
  <c r="R82" i="1"/>
  <c r="BC82" i="1" s="1"/>
  <c r="U82" i="1"/>
  <c r="T74" i="1"/>
  <c r="S74" i="1"/>
  <c r="BD74" i="1" s="1"/>
  <c r="R74" i="1"/>
  <c r="U74" i="1"/>
  <c r="AN74" i="1" s="1"/>
  <c r="T66" i="1"/>
  <c r="S66" i="1"/>
  <c r="R66" i="1"/>
  <c r="BC66" i="1" s="1"/>
  <c r="U66" i="1"/>
  <c r="T58" i="1"/>
  <c r="S58" i="1"/>
  <c r="AW58" i="1" s="1"/>
  <c r="R58" i="1"/>
  <c r="U58" i="1"/>
  <c r="AN58" i="1" s="1"/>
  <c r="T50" i="1"/>
  <c r="S50" i="1"/>
  <c r="AW50" i="1" s="1"/>
  <c r="R50" i="1"/>
  <c r="U50" i="1"/>
  <c r="T42" i="1"/>
  <c r="S42" i="1"/>
  <c r="BD42" i="1" s="1"/>
  <c r="R42" i="1"/>
  <c r="U42" i="1"/>
  <c r="AN42" i="1" s="1"/>
  <c r="T34" i="1"/>
  <c r="S34" i="1"/>
  <c r="AW34" i="1" s="1"/>
  <c r="R34" i="1"/>
  <c r="U34" i="1"/>
  <c r="T26" i="1"/>
  <c r="S26" i="1"/>
  <c r="AW26" i="1" s="1"/>
  <c r="R26" i="1"/>
  <c r="U26" i="1"/>
  <c r="AN26" i="1" s="1"/>
  <c r="T18" i="1"/>
  <c r="S18" i="1"/>
  <c r="AW18" i="1" s="1"/>
  <c r="R18" i="1"/>
  <c r="U18" i="1"/>
  <c r="T10" i="1"/>
  <c r="S10" i="1"/>
  <c r="BD10" i="1" s="1"/>
  <c r="R10" i="1"/>
  <c r="U10" i="1"/>
  <c r="AN10" i="1" s="1"/>
  <c r="T70" i="1"/>
  <c r="S70" i="1"/>
  <c r="AW70" i="1" s="1"/>
  <c r="R70" i="1"/>
  <c r="U70" i="1"/>
  <c r="AN70" i="1" s="1"/>
  <c r="S2" i="1"/>
  <c r="R2" i="1"/>
  <c r="BC2" i="1" s="1"/>
  <c r="U2" i="1"/>
  <c r="AN2" i="1" s="1"/>
  <c r="T2" i="1"/>
  <c r="S105" i="1"/>
  <c r="R105" i="1"/>
  <c r="U105" i="1"/>
  <c r="T105" i="1"/>
  <c r="S97" i="1"/>
  <c r="R97" i="1"/>
  <c r="U97" i="1"/>
  <c r="AN97" i="1" s="1"/>
  <c r="T97" i="1"/>
  <c r="S89" i="1"/>
  <c r="AW89" i="1" s="1"/>
  <c r="R89" i="1"/>
  <c r="U89" i="1"/>
  <c r="T89" i="1"/>
  <c r="S81" i="1"/>
  <c r="R81" i="1"/>
  <c r="U81" i="1"/>
  <c r="T81" i="1"/>
  <c r="S73" i="1"/>
  <c r="AW73" i="1" s="1"/>
  <c r="R73" i="1"/>
  <c r="U73" i="1"/>
  <c r="T73" i="1"/>
  <c r="S65" i="1"/>
  <c r="R65" i="1"/>
  <c r="U65" i="1"/>
  <c r="AN65" i="1" s="1"/>
  <c r="T65" i="1"/>
  <c r="S57" i="1"/>
  <c r="AW57" i="1" s="1"/>
  <c r="R57" i="1"/>
  <c r="U57" i="1"/>
  <c r="T57" i="1"/>
  <c r="S49" i="1"/>
  <c r="R49" i="1"/>
  <c r="U49" i="1"/>
  <c r="AN49" i="1" s="1"/>
  <c r="T49" i="1"/>
  <c r="S41" i="1"/>
  <c r="AW41" i="1" s="1"/>
  <c r="R41" i="1"/>
  <c r="U41" i="1"/>
  <c r="T41" i="1"/>
  <c r="S33" i="1"/>
  <c r="R33" i="1"/>
  <c r="U33" i="1"/>
  <c r="AN33" i="1" s="1"/>
  <c r="T33" i="1"/>
  <c r="S25" i="1"/>
  <c r="BD25" i="1" s="1"/>
  <c r="R25" i="1"/>
  <c r="U25" i="1"/>
  <c r="T25" i="1"/>
  <c r="S17" i="1"/>
  <c r="R17" i="1"/>
  <c r="U17" i="1"/>
  <c r="T17" i="1"/>
  <c r="S9" i="1"/>
  <c r="AW9" i="1" s="1"/>
  <c r="R9" i="1"/>
  <c r="U9" i="1"/>
  <c r="T9" i="1"/>
  <c r="T22" i="1"/>
  <c r="S22" i="1"/>
  <c r="R22" i="1"/>
  <c r="U22" i="1"/>
  <c r="AN22" i="1" s="1"/>
  <c r="R112" i="1"/>
  <c r="U112" i="1"/>
  <c r="T112" i="1"/>
  <c r="S112" i="1"/>
  <c r="R104" i="1"/>
  <c r="U104" i="1"/>
  <c r="AN104" i="1" s="1"/>
  <c r="T104" i="1"/>
  <c r="S104" i="1"/>
  <c r="AW104" i="1" s="1"/>
  <c r="R96" i="1"/>
  <c r="U96" i="1"/>
  <c r="T96" i="1"/>
  <c r="S96" i="1"/>
  <c r="BD96" i="1" s="1"/>
  <c r="R88" i="1"/>
  <c r="U88" i="1"/>
  <c r="T88" i="1"/>
  <c r="S88" i="1"/>
  <c r="AW88" i="1" s="1"/>
  <c r="R80" i="1"/>
  <c r="U80" i="1"/>
  <c r="T80" i="1"/>
  <c r="S80" i="1"/>
  <c r="R72" i="1"/>
  <c r="U72" i="1"/>
  <c r="AN72" i="1" s="1"/>
  <c r="T72" i="1"/>
  <c r="S72" i="1"/>
  <c r="AW72" i="1" s="1"/>
  <c r="R64" i="1"/>
  <c r="BC64" i="1" s="1"/>
  <c r="U64" i="1"/>
  <c r="T64" i="1"/>
  <c r="S64" i="1"/>
  <c r="R56" i="1"/>
  <c r="U56" i="1"/>
  <c r="AN56" i="1" s="1"/>
  <c r="T56" i="1"/>
  <c r="S56" i="1"/>
  <c r="AW56" i="1" s="1"/>
  <c r="R48" i="1"/>
  <c r="U48" i="1"/>
  <c r="T48" i="1"/>
  <c r="S48" i="1"/>
  <c r="R40" i="1"/>
  <c r="U40" i="1"/>
  <c r="AN40" i="1" s="1"/>
  <c r="T40" i="1"/>
  <c r="S40" i="1"/>
  <c r="R32" i="1"/>
  <c r="U32" i="1"/>
  <c r="T32" i="1"/>
  <c r="S32" i="1"/>
  <c r="R24" i="1"/>
  <c r="U24" i="1"/>
  <c r="T24" i="1"/>
  <c r="S24" i="1"/>
  <c r="AW24" i="1" s="1"/>
  <c r="R16" i="1"/>
  <c r="BC16" i="1" s="1"/>
  <c r="U16" i="1"/>
  <c r="T16" i="1"/>
  <c r="S16" i="1"/>
  <c r="R8" i="1"/>
  <c r="U8" i="1"/>
  <c r="AN8" i="1" s="1"/>
  <c r="T8" i="1"/>
  <c r="S8" i="1"/>
  <c r="AW8" i="1" s="1"/>
  <c r="T110" i="1"/>
  <c r="S110" i="1"/>
  <c r="R110" i="1"/>
  <c r="U110" i="1"/>
  <c r="AN110" i="1" s="1"/>
  <c r="T94" i="1"/>
  <c r="S94" i="1"/>
  <c r="AW94" i="1" s="1"/>
  <c r="R94" i="1"/>
  <c r="U94" i="1"/>
  <c r="AN94" i="1" s="1"/>
  <c r="T62" i="1"/>
  <c r="S62" i="1"/>
  <c r="BD62" i="1" s="1"/>
  <c r="R62" i="1"/>
  <c r="U62" i="1"/>
  <c r="AN62" i="1" s="1"/>
  <c r="T38" i="1"/>
  <c r="S38" i="1"/>
  <c r="BD38" i="1" s="1"/>
  <c r="R38" i="1"/>
  <c r="U38" i="1"/>
  <c r="AN38" i="1" s="1"/>
  <c r="T14" i="1"/>
  <c r="S14" i="1"/>
  <c r="BD14" i="1" s="1"/>
  <c r="R14" i="1"/>
  <c r="U14" i="1"/>
  <c r="AN14" i="1" s="1"/>
  <c r="U111" i="1"/>
  <c r="AN111" i="1" s="1"/>
  <c r="T111" i="1"/>
  <c r="S111" i="1"/>
  <c r="R111" i="1"/>
  <c r="BC111" i="1" s="1"/>
  <c r="U103" i="1"/>
  <c r="T103" i="1"/>
  <c r="S103" i="1"/>
  <c r="R103" i="1"/>
  <c r="U95" i="1"/>
  <c r="AN95" i="1" s="1"/>
  <c r="T95" i="1"/>
  <c r="S95" i="1"/>
  <c r="R95" i="1"/>
  <c r="U87" i="1"/>
  <c r="T87" i="1"/>
  <c r="S87" i="1"/>
  <c r="R87" i="1"/>
  <c r="BC87" i="1" s="1"/>
  <c r="U79" i="1"/>
  <c r="AN79" i="1" s="1"/>
  <c r="T79" i="1"/>
  <c r="S79" i="1"/>
  <c r="R79" i="1"/>
  <c r="U71" i="1"/>
  <c r="T71" i="1"/>
  <c r="S71" i="1"/>
  <c r="AW71" i="1" s="1"/>
  <c r="R71" i="1"/>
  <c r="BC71" i="1" s="1"/>
  <c r="U63" i="1"/>
  <c r="AN63" i="1" s="1"/>
  <c r="T63" i="1"/>
  <c r="S63" i="1"/>
  <c r="AW63" i="1" s="1"/>
  <c r="R63" i="1"/>
  <c r="U55" i="1"/>
  <c r="T55" i="1"/>
  <c r="S55" i="1"/>
  <c r="R55" i="1"/>
  <c r="U47" i="1"/>
  <c r="AN47" i="1" s="1"/>
  <c r="T47" i="1"/>
  <c r="S47" i="1"/>
  <c r="R47" i="1"/>
  <c r="U39" i="1"/>
  <c r="T39" i="1"/>
  <c r="S39" i="1"/>
  <c r="AW39" i="1" s="1"/>
  <c r="R39" i="1"/>
  <c r="U31" i="1"/>
  <c r="AN31" i="1" s="1"/>
  <c r="T31" i="1"/>
  <c r="S31" i="1"/>
  <c r="AW31" i="1" s="1"/>
  <c r="R31" i="1"/>
  <c r="U23" i="1"/>
  <c r="T23" i="1"/>
  <c r="S23" i="1"/>
  <c r="AW23" i="1" s="1"/>
  <c r="R23" i="1"/>
  <c r="U15" i="1"/>
  <c r="AN15" i="1" s="1"/>
  <c r="T15" i="1"/>
  <c r="S15" i="1"/>
  <c r="R15" i="1"/>
  <c r="U7" i="1"/>
  <c r="T7" i="1"/>
  <c r="S7" i="1"/>
  <c r="AW7" i="1" s="1"/>
  <c r="R7" i="1"/>
  <c r="AN82" i="1"/>
  <c r="M16" i="1"/>
  <c r="M8" i="1"/>
  <c r="M79" i="1"/>
  <c r="M71" i="1"/>
  <c r="AN18" i="1"/>
  <c r="M49" i="1"/>
  <c r="M107" i="1"/>
  <c r="M99" i="1"/>
  <c r="M75" i="1"/>
  <c r="M51" i="1"/>
  <c r="M109" i="1"/>
  <c r="M101" i="1"/>
  <c r="M37" i="1"/>
  <c r="M21" i="1"/>
  <c r="M55" i="1"/>
  <c r="M47" i="1"/>
  <c r="M97" i="1"/>
  <c r="M81" i="1"/>
  <c r="M65" i="1"/>
  <c r="AN66" i="1"/>
  <c r="AN50" i="1"/>
  <c r="M93" i="1"/>
  <c r="AN98" i="1"/>
  <c r="AN34" i="1"/>
  <c r="M35" i="1"/>
  <c r="M27" i="1"/>
  <c r="F23" i="1"/>
  <c r="F63" i="1"/>
  <c r="F48" i="1"/>
  <c r="Q48" i="1" s="1"/>
  <c r="M108" i="1"/>
  <c r="F16" i="1"/>
  <c r="F8" i="1"/>
  <c r="F34" i="1"/>
  <c r="F21" i="1"/>
  <c r="F81" i="1"/>
  <c r="M74" i="1"/>
  <c r="F71" i="1"/>
  <c r="Q71" i="1" s="1"/>
  <c r="M69" i="1"/>
  <c r="F66" i="1"/>
  <c r="F56" i="1"/>
  <c r="Q56" i="1" s="1"/>
  <c r="M54" i="1"/>
  <c r="F51" i="1"/>
  <c r="F41" i="1"/>
  <c r="M111" i="1"/>
  <c r="AW103" i="1"/>
  <c r="F103" i="1"/>
  <c r="F93" i="1"/>
  <c r="F88" i="1"/>
  <c r="Q88" i="1" s="1"/>
  <c r="AN100" i="1"/>
  <c r="AN84" i="1"/>
  <c r="AN68" i="1"/>
  <c r="AN52" i="1"/>
  <c r="AN36" i="1"/>
  <c r="AN28" i="1"/>
  <c r="AN20" i="1"/>
  <c r="AN4" i="1"/>
  <c r="F38" i="1"/>
  <c r="Q38" i="1" s="1"/>
  <c r="F73" i="1"/>
  <c r="M46" i="1"/>
  <c r="F13" i="1"/>
  <c r="Q13" i="1" s="1"/>
  <c r="F5" i="1"/>
  <c r="Q5" i="1" s="1"/>
  <c r="F36" i="1"/>
  <c r="Q36" i="1" s="1"/>
  <c r="M34" i="1"/>
  <c r="F31" i="1"/>
  <c r="M29" i="1"/>
  <c r="F26" i="1"/>
  <c r="F76" i="1"/>
  <c r="Q76" i="1" s="1"/>
  <c r="M66" i="1"/>
  <c r="F61" i="1"/>
  <c r="M59" i="1"/>
  <c r="M56" i="1"/>
  <c r="AW46" i="1"/>
  <c r="F46" i="1"/>
  <c r="M41" i="1"/>
  <c r="F108" i="1"/>
  <c r="F98" i="1"/>
  <c r="M91" i="1"/>
  <c r="M86" i="1"/>
  <c r="F83" i="1"/>
  <c r="Q83" i="1" s="1"/>
  <c r="AN107" i="1"/>
  <c r="AN91" i="1"/>
  <c r="AN75" i="1"/>
  <c r="AN59" i="1"/>
  <c r="AN43" i="1"/>
  <c r="AN27" i="1"/>
  <c r="AN11" i="1"/>
  <c r="M26" i="1"/>
  <c r="F18" i="1"/>
  <c r="Q18" i="1" s="1"/>
  <c r="F58" i="1"/>
  <c r="F105" i="1"/>
  <c r="F15" i="1"/>
  <c r="M13" i="1"/>
  <c r="F7" i="1"/>
  <c r="M5" i="1"/>
  <c r="M38" i="1"/>
  <c r="F33" i="1"/>
  <c r="Q33" i="1" s="1"/>
  <c r="M31" i="1"/>
  <c r="M28" i="1"/>
  <c r="F78" i="1"/>
  <c r="F65" i="1"/>
  <c r="Q65" i="1" s="1"/>
  <c r="M61" i="1"/>
  <c r="M58" i="1"/>
  <c r="F55" i="1"/>
  <c r="Q55" i="1" s="1"/>
  <c r="M53" i="1"/>
  <c r="F50" i="1"/>
  <c r="F40" i="1"/>
  <c r="M110" i="1"/>
  <c r="F100" i="1"/>
  <c r="Q100" i="1" s="1"/>
  <c r="M95" i="1"/>
  <c r="F87" i="1"/>
  <c r="M83" i="1"/>
  <c r="AN105" i="1"/>
  <c r="AN89" i="1"/>
  <c r="AN81" i="1"/>
  <c r="AN73" i="1"/>
  <c r="AN57" i="1"/>
  <c r="AN41" i="1"/>
  <c r="AN25" i="1"/>
  <c r="AN17" i="1"/>
  <c r="AN9" i="1"/>
  <c r="F68" i="1"/>
  <c r="F43" i="1"/>
  <c r="Q43" i="1" s="1"/>
  <c r="AW110" i="1"/>
  <c r="F110" i="1"/>
  <c r="F12" i="1"/>
  <c r="F4" i="1"/>
  <c r="F35" i="1"/>
  <c r="AW30" i="1"/>
  <c r="F30" i="1"/>
  <c r="Q30" i="1" s="1"/>
  <c r="F25" i="1"/>
  <c r="M23" i="1"/>
  <c r="F20" i="1"/>
  <c r="M18" i="1"/>
  <c r="F80" i="1"/>
  <c r="Q80" i="1" s="1"/>
  <c r="M78" i="1"/>
  <c r="F75" i="1"/>
  <c r="Q75" i="1" s="1"/>
  <c r="M73" i="1"/>
  <c r="F70" i="1"/>
  <c r="F60" i="1"/>
  <c r="M50" i="1"/>
  <c r="F45" i="1"/>
  <c r="Q45" i="1" s="1"/>
  <c r="M43" i="1"/>
  <c r="F112" i="1"/>
  <c r="AW107" i="1"/>
  <c r="F107" i="1"/>
  <c r="M105" i="1"/>
  <c r="F102" i="1"/>
  <c r="M100" i="1"/>
  <c r="F97" i="1"/>
  <c r="F92" i="1"/>
  <c r="Q92" i="1" s="1"/>
  <c r="F82" i="1"/>
  <c r="AW66" i="1"/>
  <c r="AN112" i="1"/>
  <c r="AN96" i="1"/>
  <c r="AN88" i="1"/>
  <c r="AN80" i="1"/>
  <c r="AN64" i="1"/>
  <c r="AN48" i="1"/>
  <c r="AN32" i="1"/>
  <c r="AN24" i="1"/>
  <c r="AN16" i="1"/>
  <c r="F2" i="1"/>
  <c r="F10" i="1"/>
  <c r="Q10" i="1" s="1"/>
  <c r="AW95" i="1"/>
  <c r="F95" i="1"/>
  <c r="Q95" i="1" s="1"/>
  <c r="F17" i="1"/>
  <c r="Q17" i="1" s="1"/>
  <c r="M15" i="1"/>
  <c r="F9" i="1"/>
  <c r="M7" i="1"/>
  <c r="F37" i="1"/>
  <c r="M33" i="1"/>
  <c r="F27" i="1"/>
  <c r="Q27" i="1" s="1"/>
  <c r="M25" i="1"/>
  <c r="AW22" i="1"/>
  <c r="F22" i="1"/>
  <c r="F72" i="1"/>
  <c r="M70" i="1"/>
  <c r="F67" i="1"/>
  <c r="Q67" i="1" s="1"/>
  <c r="F57" i="1"/>
  <c r="Q57" i="1" s="1"/>
  <c r="F52" i="1"/>
  <c r="F47" i="1"/>
  <c r="Q47" i="1" s="1"/>
  <c r="F42" i="1"/>
  <c r="M112" i="1"/>
  <c r="F109" i="1"/>
  <c r="Q109" i="1" s="1"/>
  <c r="F104" i="1"/>
  <c r="F94" i="1"/>
  <c r="M92" i="1"/>
  <c r="F89" i="1"/>
  <c r="Q89" i="1" s="1"/>
  <c r="AW105" i="1"/>
  <c r="AW97" i="1"/>
  <c r="AW81" i="1"/>
  <c r="AW65" i="1"/>
  <c r="AW33" i="1"/>
  <c r="AW25" i="1"/>
  <c r="AW17" i="1"/>
  <c r="AN103" i="1"/>
  <c r="AN87" i="1"/>
  <c r="AN71" i="1"/>
  <c r="AN55" i="1"/>
  <c r="AN39" i="1"/>
  <c r="AN23" i="1"/>
  <c r="AN7" i="1"/>
  <c r="AW90" i="1"/>
  <c r="F90" i="1"/>
  <c r="AW14" i="1"/>
  <c r="F14" i="1"/>
  <c r="F6" i="1"/>
  <c r="F32" i="1"/>
  <c r="Q32" i="1" s="1"/>
  <c r="M22" i="1"/>
  <c r="F77" i="1"/>
  <c r="M72" i="1"/>
  <c r="AW62" i="1"/>
  <c r="F62" i="1"/>
  <c r="Q62" i="1" s="1"/>
  <c r="AW49" i="1"/>
  <c r="F49" i="1"/>
  <c r="Q49" i="1" s="1"/>
  <c r="M42" i="1"/>
  <c r="F39" i="1"/>
  <c r="M104" i="1"/>
  <c r="F99" i="1"/>
  <c r="M94" i="1"/>
  <c r="F84" i="1"/>
  <c r="Q84" i="1" s="1"/>
  <c r="AW112" i="1"/>
  <c r="AW80" i="1"/>
  <c r="AW48" i="1"/>
  <c r="AW32" i="1"/>
  <c r="AW16" i="1"/>
  <c r="F28" i="1"/>
  <c r="Q28" i="1" s="1"/>
  <c r="AW53" i="1"/>
  <c r="F53" i="1"/>
  <c r="Q53" i="1" s="1"/>
  <c r="F85" i="1"/>
  <c r="M17" i="1"/>
  <c r="F11" i="1"/>
  <c r="M9" i="1"/>
  <c r="F3" i="1"/>
  <c r="Q3" i="1" s="1"/>
  <c r="F29" i="1"/>
  <c r="Q29" i="1" s="1"/>
  <c r="F24" i="1"/>
  <c r="F19" i="1"/>
  <c r="Q19" i="1" s="1"/>
  <c r="F79" i="1"/>
  <c r="F74" i="1"/>
  <c r="F69" i="1"/>
  <c r="Q69" i="1" s="1"/>
  <c r="M67" i="1"/>
  <c r="AW64" i="1"/>
  <c r="F64" i="1"/>
  <c r="Q64" i="1" s="1"/>
  <c r="M62" i="1"/>
  <c r="F59" i="1"/>
  <c r="Q59" i="1" s="1"/>
  <c r="M57" i="1"/>
  <c r="F54" i="1"/>
  <c r="F44" i="1"/>
  <c r="Q44" i="1" s="1"/>
  <c r="F111" i="1"/>
  <c r="Q111" i="1" s="1"/>
  <c r="F106" i="1"/>
  <c r="F101" i="1"/>
  <c r="Q101" i="1" s="1"/>
  <c r="AW96" i="1"/>
  <c r="F96" i="1"/>
  <c r="Q96" i="1" s="1"/>
  <c r="AW91" i="1"/>
  <c r="F91" i="1"/>
  <c r="Q91" i="1" s="1"/>
  <c r="M89" i="1"/>
  <c r="F86" i="1"/>
  <c r="Q86" i="1" s="1"/>
  <c r="Q34" i="1"/>
  <c r="Q21" i="1"/>
  <c r="Q26" i="1"/>
  <c r="Q42" i="1"/>
  <c r="Q20" i="1"/>
  <c r="Q37" i="1"/>
  <c r="Q58" i="1"/>
  <c r="Q24" i="1"/>
  <c r="M11" i="1"/>
  <c r="M3" i="1"/>
  <c r="M30" i="1"/>
  <c r="Q22" i="1"/>
  <c r="M40" i="1"/>
  <c r="M96" i="1"/>
  <c r="M32" i="1"/>
  <c r="M76" i="1"/>
  <c r="M60" i="1"/>
  <c r="M44" i="1"/>
  <c r="M98" i="1"/>
  <c r="M14" i="1"/>
  <c r="Q23" i="1"/>
  <c r="M10" i="1"/>
  <c r="M36" i="1"/>
  <c r="M20" i="1"/>
  <c r="M80" i="1"/>
  <c r="M64" i="1"/>
  <c r="M48" i="1"/>
  <c r="M39" i="1"/>
  <c r="M102" i="1"/>
  <c r="M84" i="1"/>
  <c r="Q82" i="1"/>
  <c r="M6" i="1"/>
  <c r="Q74" i="1"/>
  <c r="M19" i="1"/>
  <c r="M12" i="1"/>
  <c r="M4" i="1"/>
  <c r="M24" i="1"/>
  <c r="M68" i="1"/>
  <c r="M52" i="1"/>
  <c r="Q54" i="1"/>
  <c r="M106" i="1"/>
  <c r="M90" i="1"/>
  <c r="M88" i="1"/>
  <c r="Q108" i="1"/>
  <c r="Q104" i="1"/>
  <c r="Q107" i="1"/>
  <c r="Q103" i="1"/>
  <c r="Q99" i="1"/>
  <c r="Q98" i="1"/>
  <c r="Q94" i="1"/>
  <c r="Q81" i="1"/>
  <c r="Q77" i="1"/>
  <c r="Q61" i="1"/>
  <c r="Q41" i="1"/>
  <c r="Q72" i="1"/>
  <c r="Q68" i="1"/>
  <c r="Q60" i="1"/>
  <c r="Q52" i="1"/>
  <c r="Q40" i="1"/>
  <c r="Q79" i="1"/>
  <c r="Q63" i="1"/>
  <c r="Q51" i="1"/>
  <c r="Q39" i="1"/>
  <c r="M2" i="1"/>
  <c r="AC42" i="1"/>
  <c r="AC30" i="1"/>
  <c r="AC94" i="1"/>
  <c r="AC107" i="1"/>
  <c r="AC103" i="1"/>
  <c r="AC88" i="1"/>
  <c r="AC36" i="1"/>
  <c r="AC44" i="1"/>
  <c r="AC32" i="1"/>
  <c r="AC53" i="1"/>
  <c r="AC101" i="1"/>
  <c r="AC38" i="1"/>
  <c r="AC23" i="1"/>
  <c r="AC60" i="1"/>
  <c r="AC24" i="1"/>
  <c r="AC77" i="1"/>
  <c r="AC79" i="1"/>
  <c r="AC91" i="1"/>
  <c r="AC96" i="1"/>
  <c r="AC49" i="1"/>
  <c r="AC29" i="1"/>
  <c r="AC98" i="1"/>
  <c r="AC54" i="1"/>
  <c r="AC39" i="1"/>
  <c r="AC100" i="1"/>
  <c r="AC41" i="1"/>
  <c r="AC72" i="1"/>
  <c r="AC26" i="1"/>
  <c r="AC84" i="1"/>
  <c r="AC28" i="1"/>
  <c r="AC33" i="1"/>
  <c r="AC64" i="1"/>
  <c r="AC99" i="1"/>
  <c r="AC61" i="1"/>
  <c r="AC40" i="1"/>
  <c r="AC52" i="1"/>
  <c r="AC68" i="1"/>
  <c r="AC57" i="1"/>
  <c r="AC3" i="1"/>
  <c r="AC59" i="1"/>
  <c r="AC80" i="1"/>
  <c r="AC75" i="1"/>
  <c r="AC47" i="1"/>
  <c r="AC83" i="1"/>
  <c r="AC37" i="1"/>
  <c r="AC63" i="1"/>
  <c r="AC20" i="1"/>
  <c r="AC13" i="1"/>
  <c r="AC5" i="1"/>
  <c r="AC43" i="1"/>
  <c r="AC48" i="1"/>
  <c r="AC108" i="1"/>
  <c r="AC58" i="1"/>
  <c r="AC34" i="1"/>
  <c r="AC21" i="1"/>
  <c r="AC69" i="1"/>
  <c r="AC74" i="1"/>
  <c r="AC95" i="1"/>
  <c r="AC17" i="1"/>
  <c r="AC71" i="1"/>
  <c r="AC55" i="1"/>
  <c r="AC81" i="1"/>
  <c r="AC22" i="1"/>
  <c r="AC18" i="1"/>
  <c r="AC82" i="1"/>
  <c r="AC92" i="1"/>
  <c r="AC65" i="1"/>
  <c r="AC67" i="1"/>
  <c r="AC27" i="1"/>
  <c r="AC62" i="1"/>
  <c r="AC45" i="1"/>
  <c r="AC56" i="1"/>
  <c r="AC86" i="1"/>
  <c r="AC89" i="1"/>
  <c r="AC104" i="1"/>
  <c r="AC51" i="1"/>
  <c r="AC76" i="1"/>
  <c r="AC19" i="1"/>
  <c r="AC109" i="1"/>
  <c r="AC111" i="1"/>
  <c r="AC10" i="1"/>
  <c r="AT2" i="1" l="1"/>
  <c r="AW19" i="1"/>
  <c r="BC8" i="1"/>
  <c r="BC24" i="1"/>
  <c r="BC40" i="1"/>
  <c r="BC56" i="1"/>
  <c r="BC23" i="1"/>
  <c r="BC55" i="1"/>
  <c r="BC103" i="1"/>
  <c r="AW51" i="1"/>
  <c r="BC34" i="1"/>
  <c r="BC6" i="1"/>
  <c r="AW44" i="1"/>
  <c r="AW10" i="1"/>
  <c r="AW83" i="1"/>
  <c r="AW60" i="1"/>
  <c r="AW12" i="1"/>
  <c r="BC80" i="1"/>
  <c r="AW74" i="1"/>
  <c r="AW28" i="1"/>
  <c r="AP2" i="1"/>
  <c r="AW42" i="1"/>
  <c r="BC94" i="1"/>
  <c r="BC95" i="1"/>
  <c r="BC32" i="1"/>
  <c r="BC48" i="1"/>
  <c r="BC96" i="1"/>
  <c r="BC21" i="1"/>
  <c r="BD15" i="1"/>
  <c r="BD47" i="1"/>
  <c r="BD79" i="1"/>
  <c r="BD95" i="1"/>
  <c r="BD111" i="1"/>
  <c r="BC38" i="1"/>
  <c r="BD40" i="1"/>
  <c r="AJ2" i="1"/>
  <c r="BC90" i="1"/>
  <c r="BD37" i="1"/>
  <c r="BD53" i="1"/>
  <c r="BD69" i="1"/>
  <c r="BD85" i="1"/>
  <c r="BD101" i="1"/>
  <c r="BD78" i="1"/>
  <c r="BC17" i="1"/>
  <c r="BD58" i="1"/>
  <c r="BD106" i="1"/>
  <c r="BC3" i="1"/>
  <c r="BC72" i="1"/>
  <c r="BC88" i="1"/>
  <c r="BD76" i="1"/>
  <c r="BC13" i="1"/>
  <c r="BC29" i="1"/>
  <c r="BD55" i="1"/>
  <c r="BD87" i="1"/>
  <c r="BD103" i="1"/>
  <c r="BD16" i="1"/>
  <c r="BD48" i="1"/>
  <c r="BD80" i="1"/>
  <c r="BD112" i="1"/>
  <c r="BD61" i="1"/>
  <c r="BD77" i="1"/>
  <c r="BD110" i="1"/>
  <c r="BC9" i="1"/>
  <c r="BC25" i="1"/>
  <c r="BC41" i="1"/>
  <c r="BC57" i="1"/>
  <c r="BC73" i="1"/>
  <c r="BC105" i="1"/>
  <c r="BD66" i="1"/>
  <c r="BC54" i="1"/>
  <c r="BC102" i="1"/>
  <c r="BC11" i="1"/>
  <c r="BC27" i="1"/>
  <c r="BC43" i="1"/>
  <c r="BC59" i="1"/>
  <c r="BC75" i="1"/>
  <c r="BC91" i="1"/>
  <c r="BC107" i="1"/>
  <c r="BC4" i="1"/>
  <c r="BC20" i="1"/>
  <c r="BC36" i="1"/>
  <c r="BC52" i="1"/>
  <c r="BC68" i="1"/>
  <c r="BC26" i="1"/>
  <c r="AS2" i="1"/>
  <c r="AW79" i="1"/>
  <c r="AW37" i="1"/>
  <c r="BD22" i="1"/>
  <c r="BC33" i="1"/>
  <c r="BC49" i="1"/>
  <c r="BC65" i="1"/>
  <c r="BC81" i="1"/>
  <c r="BC97" i="1"/>
  <c r="BD26" i="1"/>
  <c r="BD90" i="1"/>
  <c r="BC30" i="1"/>
  <c r="BC86" i="1"/>
  <c r="BC19" i="1"/>
  <c r="BC35" i="1"/>
  <c r="BC51" i="1"/>
  <c r="BC67" i="1"/>
  <c r="BC83" i="1"/>
  <c r="BC99" i="1"/>
  <c r="BC46" i="1"/>
  <c r="BC12" i="1"/>
  <c r="BC28" i="1"/>
  <c r="BC44" i="1"/>
  <c r="BC60" i="1"/>
  <c r="BC76" i="1"/>
  <c r="BC92" i="1"/>
  <c r="BC108" i="1"/>
  <c r="AW111" i="1"/>
  <c r="BC7" i="1"/>
  <c r="BC39" i="1"/>
  <c r="BC104" i="1"/>
  <c r="BD17" i="1"/>
  <c r="BD33" i="1"/>
  <c r="BD49" i="1"/>
  <c r="BD65" i="1"/>
  <c r="BD81" i="1"/>
  <c r="BD97" i="1"/>
  <c r="BD2" i="1"/>
  <c r="BD30" i="1"/>
  <c r="BD3" i="1"/>
  <c r="BD35" i="1"/>
  <c r="BD67" i="1"/>
  <c r="BD99" i="1"/>
  <c r="BD46" i="1"/>
  <c r="BD92" i="1"/>
  <c r="BD108" i="1"/>
  <c r="BD21" i="1"/>
  <c r="BD41" i="1"/>
  <c r="BC14" i="1"/>
  <c r="BC62" i="1"/>
  <c r="BD32" i="1"/>
  <c r="BD64" i="1"/>
  <c r="BD13" i="1"/>
  <c r="BD29" i="1"/>
  <c r="BC45" i="1"/>
  <c r="BC61" i="1"/>
  <c r="BC77" i="1"/>
  <c r="BC109" i="1"/>
  <c r="BD63" i="1"/>
  <c r="BC10" i="1"/>
  <c r="AW47" i="1"/>
  <c r="AW15" i="1"/>
  <c r="BC110" i="1"/>
  <c r="BC70" i="1"/>
  <c r="BC18" i="1"/>
  <c r="BC50" i="1"/>
  <c r="BD93" i="1"/>
  <c r="BD31" i="1"/>
  <c r="BC106" i="1"/>
  <c r="AW69" i="1"/>
  <c r="AW85" i="1"/>
  <c r="AW38" i="1"/>
  <c r="BC89" i="1"/>
  <c r="BC84" i="1"/>
  <c r="BC100" i="1"/>
  <c r="BC5" i="1"/>
  <c r="BC58" i="1"/>
  <c r="AW101" i="1"/>
  <c r="AN90" i="1"/>
  <c r="BC15" i="1"/>
  <c r="BC31" i="1"/>
  <c r="BC47" i="1"/>
  <c r="BC63" i="1"/>
  <c r="BC79" i="1"/>
  <c r="BC112" i="1"/>
  <c r="BD105" i="1"/>
  <c r="BD102" i="1"/>
  <c r="BD11" i="1"/>
  <c r="BD27" i="1"/>
  <c r="BD91" i="1"/>
  <c r="BD107" i="1"/>
  <c r="BD84" i="1"/>
  <c r="BD6" i="1"/>
  <c r="BC42" i="1"/>
  <c r="BC74" i="1"/>
  <c r="BD20" i="1"/>
  <c r="BC93" i="1"/>
  <c r="BD75" i="1"/>
  <c r="BC22" i="1"/>
  <c r="BD52" i="1"/>
  <c r="BD5" i="1"/>
  <c r="AW84" i="1"/>
  <c r="AW27" i="1"/>
  <c r="AW78" i="1"/>
  <c r="BD54" i="1"/>
  <c r="BD73" i="1"/>
  <c r="AW11" i="1"/>
  <c r="BD39" i="1"/>
  <c r="BD71" i="1"/>
  <c r="BD8" i="1"/>
  <c r="BD4" i="1"/>
  <c r="BD68" i="1"/>
  <c r="BD56" i="1"/>
  <c r="BD24" i="1"/>
  <c r="BD109" i="1"/>
  <c r="BD104" i="1"/>
  <c r="AW87" i="1"/>
  <c r="BD50" i="1"/>
  <c r="BD18" i="1"/>
  <c r="BD98" i="1"/>
  <c r="AW40" i="1"/>
  <c r="AW55" i="1"/>
  <c r="BD89" i="1"/>
  <c r="BD100" i="1"/>
  <c r="BD7" i="1"/>
  <c r="BD43" i="1"/>
  <c r="AW102" i="1"/>
  <c r="BD82" i="1"/>
  <c r="BD70" i="1"/>
  <c r="BD57" i="1"/>
  <c r="BD86" i="1"/>
  <c r="BD23" i="1"/>
  <c r="BD36" i="1"/>
  <c r="BD72" i="1"/>
  <c r="BD59" i="1"/>
  <c r="BD88" i="1"/>
  <c r="BD94" i="1"/>
  <c r="BD34" i="1"/>
  <c r="BD45" i="1"/>
  <c r="BD9" i="1"/>
  <c r="AG111" i="1"/>
  <c r="BH2" i="1"/>
  <c r="BF2" i="1"/>
  <c r="BK61" i="1"/>
  <c r="BK76" i="1"/>
  <c r="BK59" i="1"/>
  <c r="BK63" i="1"/>
  <c r="BK67" i="1"/>
  <c r="BK20" i="1"/>
  <c r="BK100" i="1"/>
  <c r="BK94" i="1"/>
  <c r="BK33" i="1"/>
  <c r="BK108" i="1"/>
  <c r="BK111" i="1"/>
  <c r="BK65" i="1"/>
  <c r="BK48" i="1"/>
  <c r="BK52" i="1"/>
  <c r="BK56" i="1"/>
  <c r="BK36" i="1"/>
  <c r="BK24" i="1"/>
  <c r="BK103" i="1"/>
  <c r="BK13" i="1"/>
  <c r="BK74" i="1"/>
  <c r="BK22" i="1"/>
  <c r="BK83" i="1"/>
  <c r="BK80" i="1"/>
  <c r="BK41" i="1"/>
  <c r="BK45" i="1"/>
  <c r="BK39" i="1"/>
  <c r="BK30" i="1"/>
  <c r="BK104" i="1"/>
  <c r="BK47" i="1"/>
  <c r="BK101" i="1"/>
  <c r="BK58" i="1"/>
  <c r="BK84" i="1"/>
  <c r="BK69" i="1"/>
  <c r="BK91" i="1"/>
  <c r="BK77" i="1"/>
  <c r="BK71" i="1"/>
  <c r="BK5" i="1"/>
  <c r="BK54" i="1"/>
  <c r="BK79" i="1"/>
  <c r="BK3" i="1"/>
  <c r="BK28" i="1"/>
  <c r="BK86" i="1"/>
  <c r="BK88" i="1"/>
  <c r="BK92" i="1"/>
  <c r="BK95" i="1"/>
  <c r="BK60" i="1"/>
  <c r="BK43" i="1"/>
  <c r="BK62" i="1"/>
  <c r="BK68" i="1"/>
  <c r="BK18" i="1"/>
  <c r="BK51" i="1"/>
  <c r="BK34" i="1"/>
  <c r="BK82" i="1"/>
  <c r="BK109" i="1"/>
  <c r="BK19" i="1"/>
  <c r="BK96" i="1"/>
  <c r="BK49" i="1"/>
  <c r="BK75" i="1"/>
  <c r="BK10" i="1"/>
  <c r="BK57" i="1"/>
  <c r="BK21" i="1"/>
  <c r="BK40" i="1"/>
  <c r="BK55" i="1"/>
  <c r="BK38" i="1"/>
  <c r="BK37" i="1"/>
  <c r="BK17" i="1"/>
  <c r="BK27" i="1"/>
  <c r="BK81" i="1"/>
  <c r="BK64" i="1"/>
  <c r="BK89" i="1"/>
  <c r="BK98" i="1"/>
  <c r="BK72" i="1"/>
  <c r="BK44" i="1"/>
  <c r="BK32" i="1"/>
  <c r="BK42" i="1"/>
  <c r="BK26" i="1"/>
  <c r="BK23" i="1"/>
  <c r="BK99" i="1"/>
  <c r="BK53" i="1"/>
  <c r="BK29" i="1"/>
  <c r="BK107" i="1"/>
  <c r="G59" i="1"/>
  <c r="Y59" i="1" s="1"/>
  <c r="AD59" i="1" s="1"/>
  <c r="AE59" i="1" s="1"/>
  <c r="AF59" i="1" s="1"/>
  <c r="BJ59" i="1" s="1"/>
  <c r="BG59" i="1"/>
  <c r="BH59" i="1"/>
  <c r="BF59" i="1"/>
  <c r="G29" i="1"/>
  <c r="Y29" i="1" s="1"/>
  <c r="AD29" i="1" s="1"/>
  <c r="AE29" i="1" s="1"/>
  <c r="AF29" i="1" s="1"/>
  <c r="BJ29" i="1" s="1"/>
  <c r="BG29" i="1"/>
  <c r="BH29" i="1"/>
  <c r="BF29" i="1"/>
  <c r="G109" i="1"/>
  <c r="Y109" i="1" s="1"/>
  <c r="AD109" i="1" s="1"/>
  <c r="AE109" i="1" s="1"/>
  <c r="AF109" i="1" s="1"/>
  <c r="BJ109" i="1" s="1"/>
  <c r="BG109" i="1"/>
  <c r="BH109" i="1"/>
  <c r="BF109" i="1"/>
  <c r="G57" i="1"/>
  <c r="Y57" i="1" s="1"/>
  <c r="AD57" i="1" s="1"/>
  <c r="AE57" i="1" s="1"/>
  <c r="AF57" i="1" s="1"/>
  <c r="BJ57" i="1" s="1"/>
  <c r="BG57" i="1"/>
  <c r="BH57" i="1"/>
  <c r="BF57" i="1"/>
  <c r="G27" i="1"/>
  <c r="Y27" i="1" s="1"/>
  <c r="AD27" i="1" s="1"/>
  <c r="AE27" i="1" s="1"/>
  <c r="AF27" i="1" s="1"/>
  <c r="BJ27" i="1" s="1"/>
  <c r="BF27" i="1"/>
  <c r="BG27" i="1"/>
  <c r="BH27" i="1"/>
  <c r="G17" i="1"/>
  <c r="Y17" i="1" s="1"/>
  <c r="AD17" i="1" s="1"/>
  <c r="AE17" i="1" s="1"/>
  <c r="AF17" i="1" s="1"/>
  <c r="BJ17" i="1" s="1"/>
  <c r="BG17" i="1"/>
  <c r="BH17" i="1"/>
  <c r="BF17" i="1"/>
  <c r="G92" i="1"/>
  <c r="Y92" i="1" s="1"/>
  <c r="AD92" i="1" s="1"/>
  <c r="AE92" i="1" s="1"/>
  <c r="AF92" i="1" s="1"/>
  <c r="BJ92" i="1" s="1"/>
  <c r="BG92" i="1"/>
  <c r="BH92" i="1"/>
  <c r="BF92" i="1"/>
  <c r="G12" i="1"/>
  <c r="Y12" i="1" s="1"/>
  <c r="AD12" i="1" s="1"/>
  <c r="AE12" i="1" s="1"/>
  <c r="AF12" i="1" s="1"/>
  <c r="BJ12" i="1" s="1"/>
  <c r="BG12" i="1"/>
  <c r="BH12" i="1"/>
  <c r="BF12" i="1"/>
  <c r="G40" i="1"/>
  <c r="Y40" i="1" s="1"/>
  <c r="AD40" i="1" s="1"/>
  <c r="AE40" i="1" s="1"/>
  <c r="AF40" i="1" s="1"/>
  <c r="BJ40" i="1" s="1"/>
  <c r="BG40" i="1"/>
  <c r="BH40" i="1"/>
  <c r="BF40" i="1"/>
  <c r="BG78" i="1"/>
  <c r="BF78" i="1"/>
  <c r="BH78" i="1"/>
  <c r="G18" i="1"/>
  <c r="Y18" i="1" s="1"/>
  <c r="AD18" i="1" s="1"/>
  <c r="AE18" i="1" s="1"/>
  <c r="AF18" i="1" s="1"/>
  <c r="BJ18" i="1" s="1"/>
  <c r="BF18" i="1"/>
  <c r="BG18" i="1"/>
  <c r="BH18" i="1"/>
  <c r="G5" i="1"/>
  <c r="BF5" i="1"/>
  <c r="BG5" i="1"/>
  <c r="BH5" i="1"/>
  <c r="G51" i="1"/>
  <c r="Y51" i="1" s="1"/>
  <c r="AD51" i="1" s="1"/>
  <c r="AE51" i="1" s="1"/>
  <c r="AF51" i="1" s="1"/>
  <c r="BJ51" i="1" s="1"/>
  <c r="BG51" i="1"/>
  <c r="BH51" i="1"/>
  <c r="BF51" i="1"/>
  <c r="G81" i="1"/>
  <c r="Y81" i="1" s="1"/>
  <c r="AD81" i="1" s="1"/>
  <c r="AE81" i="1" s="1"/>
  <c r="AF81" i="1" s="1"/>
  <c r="BJ81" i="1" s="1"/>
  <c r="BG81" i="1"/>
  <c r="BH81" i="1"/>
  <c r="BF81" i="1"/>
  <c r="G48" i="1"/>
  <c r="Y48" i="1" s="1"/>
  <c r="AD48" i="1" s="1"/>
  <c r="AE48" i="1" s="1"/>
  <c r="AF48" i="1" s="1"/>
  <c r="BJ48" i="1" s="1"/>
  <c r="BG48" i="1"/>
  <c r="BH48" i="1"/>
  <c r="BF48" i="1"/>
  <c r="G91" i="1"/>
  <c r="Y91" i="1" s="1"/>
  <c r="AD91" i="1" s="1"/>
  <c r="AE91" i="1" s="1"/>
  <c r="AF91" i="1" s="1"/>
  <c r="BJ91" i="1" s="1"/>
  <c r="BG91" i="1"/>
  <c r="BH91" i="1"/>
  <c r="BF91" i="1"/>
  <c r="G111" i="1"/>
  <c r="Y111" i="1" s="1"/>
  <c r="AD111" i="1" s="1"/>
  <c r="AE111" i="1" s="1"/>
  <c r="AF111" i="1" s="1"/>
  <c r="BJ111" i="1" s="1"/>
  <c r="BH111" i="1"/>
  <c r="BF111" i="1"/>
  <c r="BG111" i="1"/>
  <c r="G79" i="1"/>
  <c r="Y79" i="1" s="1"/>
  <c r="AD79" i="1" s="1"/>
  <c r="AE79" i="1" s="1"/>
  <c r="AF79" i="1" s="1"/>
  <c r="BJ79" i="1" s="1"/>
  <c r="BH79" i="1"/>
  <c r="BG79" i="1"/>
  <c r="BF79" i="1"/>
  <c r="G3" i="1"/>
  <c r="Y3" i="1" s="1"/>
  <c r="AD3" i="1" s="1"/>
  <c r="AE3" i="1" s="1"/>
  <c r="AF3" i="1" s="1"/>
  <c r="BJ3" i="1" s="1"/>
  <c r="BF3" i="1"/>
  <c r="BG3" i="1"/>
  <c r="BH3" i="1"/>
  <c r="G53" i="1"/>
  <c r="Y53" i="1" s="1"/>
  <c r="AD53" i="1" s="1"/>
  <c r="AE53" i="1" s="1"/>
  <c r="AF53" i="1" s="1"/>
  <c r="BJ53" i="1" s="1"/>
  <c r="BG53" i="1"/>
  <c r="BH53" i="1"/>
  <c r="BF53" i="1"/>
  <c r="G84" i="1"/>
  <c r="Y84" i="1" s="1"/>
  <c r="AD84" i="1" s="1"/>
  <c r="AE84" i="1" s="1"/>
  <c r="AF84" i="1" s="1"/>
  <c r="BJ84" i="1" s="1"/>
  <c r="BG84" i="1"/>
  <c r="BH84" i="1"/>
  <c r="BF84" i="1"/>
  <c r="G67" i="1"/>
  <c r="Y67" i="1" s="1"/>
  <c r="AD67" i="1" s="1"/>
  <c r="AE67" i="1" s="1"/>
  <c r="AF67" i="1" s="1"/>
  <c r="BJ67" i="1" s="1"/>
  <c r="BG67" i="1"/>
  <c r="BH67" i="1"/>
  <c r="BF67" i="1"/>
  <c r="G95" i="1"/>
  <c r="Y95" i="1" s="1"/>
  <c r="AD95" i="1" s="1"/>
  <c r="AE95" i="1" s="1"/>
  <c r="AF95" i="1" s="1"/>
  <c r="BJ95" i="1" s="1"/>
  <c r="BH95" i="1"/>
  <c r="BF95" i="1"/>
  <c r="BG95" i="1"/>
  <c r="G112" i="1"/>
  <c r="Y112" i="1" s="1"/>
  <c r="AD112" i="1" s="1"/>
  <c r="AE112" i="1" s="1"/>
  <c r="AF112" i="1" s="1"/>
  <c r="BJ112" i="1" s="1"/>
  <c r="BH112" i="1"/>
  <c r="BF112" i="1"/>
  <c r="BG112" i="1"/>
  <c r="G75" i="1"/>
  <c r="Y75" i="1" s="1"/>
  <c r="AD75" i="1" s="1"/>
  <c r="AE75" i="1" s="1"/>
  <c r="AF75" i="1" s="1"/>
  <c r="BJ75" i="1" s="1"/>
  <c r="BG75" i="1"/>
  <c r="BH75" i="1"/>
  <c r="BF75" i="1"/>
  <c r="BG25" i="1"/>
  <c r="BH25" i="1"/>
  <c r="BF25" i="1"/>
  <c r="G50" i="1"/>
  <c r="Y50" i="1" s="1"/>
  <c r="AD50" i="1" s="1"/>
  <c r="AE50" i="1" s="1"/>
  <c r="AF50" i="1" s="1"/>
  <c r="BJ50" i="1" s="1"/>
  <c r="BG50" i="1"/>
  <c r="BH50" i="1"/>
  <c r="BF50" i="1"/>
  <c r="BG46" i="1"/>
  <c r="BF46" i="1"/>
  <c r="BH46" i="1"/>
  <c r="G26" i="1"/>
  <c r="Y26" i="1" s="1"/>
  <c r="AD26" i="1" s="1"/>
  <c r="AE26" i="1" s="1"/>
  <c r="AF26" i="1" s="1"/>
  <c r="BJ26" i="1" s="1"/>
  <c r="BG26" i="1"/>
  <c r="BH26" i="1"/>
  <c r="BF26" i="1"/>
  <c r="G13" i="1"/>
  <c r="Y13" i="1" s="1"/>
  <c r="AD13" i="1" s="1"/>
  <c r="AE13" i="1" s="1"/>
  <c r="AF13" i="1" s="1"/>
  <c r="BJ13" i="1" s="1"/>
  <c r="BF13" i="1"/>
  <c r="BG13" i="1"/>
  <c r="BH13" i="1"/>
  <c r="G21" i="1"/>
  <c r="Y21" i="1" s="1"/>
  <c r="AD21" i="1" s="1"/>
  <c r="AE21" i="1" s="1"/>
  <c r="AF21" i="1" s="1"/>
  <c r="BJ21" i="1" s="1"/>
  <c r="BF21" i="1"/>
  <c r="BG21" i="1"/>
  <c r="BH21" i="1"/>
  <c r="G63" i="1"/>
  <c r="Y63" i="1" s="1"/>
  <c r="AD63" i="1" s="1"/>
  <c r="AE63" i="1" s="1"/>
  <c r="AF63" i="1" s="1"/>
  <c r="BJ63" i="1" s="1"/>
  <c r="BH63" i="1"/>
  <c r="BG63" i="1"/>
  <c r="BF63" i="1"/>
  <c r="G64" i="1"/>
  <c r="Y64" i="1" s="1"/>
  <c r="AD64" i="1" s="1"/>
  <c r="AE64" i="1" s="1"/>
  <c r="AF64" i="1" s="1"/>
  <c r="BJ64" i="1" s="1"/>
  <c r="BG64" i="1"/>
  <c r="BH64" i="1"/>
  <c r="BF64" i="1"/>
  <c r="G49" i="1"/>
  <c r="Y49" i="1" s="1"/>
  <c r="AD49" i="1" s="1"/>
  <c r="AE49" i="1" s="1"/>
  <c r="AF49" i="1" s="1"/>
  <c r="BJ49" i="1" s="1"/>
  <c r="BG49" i="1"/>
  <c r="BH49" i="1"/>
  <c r="BF49" i="1"/>
  <c r="G32" i="1"/>
  <c r="Y32" i="1" s="1"/>
  <c r="AD32" i="1" s="1"/>
  <c r="AE32" i="1" s="1"/>
  <c r="AF32" i="1" s="1"/>
  <c r="BJ32" i="1" s="1"/>
  <c r="BG32" i="1"/>
  <c r="BH32" i="1"/>
  <c r="BF32" i="1"/>
  <c r="G42" i="1"/>
  <c r="Y42" i="1" s="1"/>
  <c r="AD42" i="1" s="1"/>
  <c r="AE42" i="1" s="1"/>
  <c r="AF42" i="1" s="1"/>
  <c r="BJ42" i="1" s="1"/>
  <c r="BG42" i="1"/>
  <c r="BH42" i="1"/>
  <c r="BF42" i="1"/>
  <c r="BG97" i="1"/>
  <c r="BH97" i="1"/>
  <c r="BF97" i="1"/>
  <c r="G30" i="1"/>
  <c r="Y30" i="1" s="1"/>
  <c r="AD30" i="1" s="1"/>
  <c r="AE30" i="1" s="1"/>
  <c r="AF30" i="1" s="1"/>
  <c r="BJ30" i="1" s="1"/>
  <c r="BG30" i="1"/>
  <c r="BF30" i="1"/>
  <c r="BH30" i="1"/>
  <c r="G110" i="1"/>
  <c r="Y110" i="1" s="1"/>
  <c r="AD110" i="1" s="1"/>
  <c r="AE110" i="1" s="1"/>
  <c r="AF110" i="1" s="1"/>
  <c r="BJ110" i="1" s="1"/>
  <c r="BG110" i="1"/>
  <c r="BH110" i="1"/>
  <c r="BF110" i="1"/>
  <c r="G87" i="1"/>
  <c r="Y87" i="1" s="1"/>
  <c r="AD87" i="1" s="1"/>
  <c r="AE87" i="1" s="1"/>
  <c r="AF87" i="1" s="1"/>
  <c r="BJ87" i="1" s="1"/>
  <c r="BH87" i="1"/>
  <c r="BF87" i="1"/>
  <c r="BG87" i="1"/>
  <c r="BH15" i="1"/>
  <c r="BF15" i="1"/>
  <c r="BG15" i="1"/>
  <c r="G83" i="1"/>
  <c r="Y83" i="1" s="1"/>
  <c r="AD83" i="1" s="1"/>
  <c r="AE83" i="1" s="1"/>
  <c r="AF83" i="1" s="1"/>
  <c r="BJ83" i="1" s="1"/>
  <c r="BG83" i="1"/>
  <c r="BH83" i="1"/>
  <c r="BF83" i="1"/>
  <c r="G88" i="1"/>
  <c r="Y88" i="1" s="1"/>
  <c r="AD88" i="1" s="1"/>
  <c r="AE88" i="1" s="1"/>
  <c r="AF88" i="1" s="1"/>
  <c r="BJ88" i="1" s="1"/>
  <c r="BH88" i="1"/>
  <c r="BF88" i="1"/>
  <c r="BG88" i="1"/>
  <c r="G56" i="1"/>
  <c r="Y56" i="1" s="1"/>
  <c r="AD56" i="1" s="1"/>
  <c r="AE56" i="1" s="1"/>
  <c r="AF56" i="1" s="1"/>
  <c r="BJ56" i="1" s="1"/>
  <c r="BG56" i="1"/>
  <c r="BH56" i="1"/>
  <c r="BF56" i="1"/>
  <c r="G34" i="1"/>
  <c r="Y34" i="1" s="1"/>
  <c r="AD34" i="1" s="1"/>
  <c r="AE34" i="1" s="1"/>
  <c r="AF34" i="1" s="1"/>
  <c r="BJ34" i="1" s="1"/>
  <c r="BG34" i="1"/>
  <c r="BH34" i="1"/>
  <c r="BF34" i="1"/>
  <c r="G96" i="1"/>
  <c r="Y96" i="1" s="1"/>
  <c r="AD96" i="1" s="1"/>
  <c r="AE96" i="1" s="1"/>
  <c r="AF96" i="1" s="1"/>
  <c r="BJ96" i="1" s="1"/>
  <c r="BH96" i="1"/>
  <c r="BF96" i="1"/>
  <c r="BG96" i="1"/>
  <c r="G44" i="1"/>
  <c r="Y44" i="1" s="1"/>
  <c r="AD44" i="1" s="1"/>
  <c r="AE44" i="1" s="1"/>
  <c r="AF44" i="1" s="1"/>
  <c r="BJ44" i="1" s="1"/>
  <c r="BG44" i="1"/>
  <c r="BH44" i="1"/>
  <c r="BF44" i="1"/>
  <c r="G19" i="1"/>
  <c r="Y19" i="1" s="1"/>
  <c r="AD19" i="1" s="1"/>
  <c r="AE19" i="1" s="1"/>
  <c r="AF19" i="1" s="1"/>
  <c r="BJ19" i="1" s="1"/>
  <c r="BF19" i="1"/>
  <c r="BG19" i="1"/>
  <c r="BH19" i="1"/>
  <c r="G28" i="1"/>
  <c r="Y28" i="1" s="1"/>
  <c r="AD28" i="1" s="1"/>
  <c r="AE28" i="1" s="1"/>
  <c r="AF28" i="1" s="1"/>
  <c r="BJ28" i="1" s="1"/>
  <c r="BG28" i="1"/>
  <c r="BH28" i="1"/>
  <c r="BF28" i="1"/>
  <c r="BF6" i="1"/>
  <c r="BG6" i="1"/>
  <c r="BH6" i="1"/>
  <c r="G89" i="1"/>
  <c r="Y89" i="1" s="1"/>
  <c r="AD89" i="1" s="1"/>
  <c r="AE89" i="1" s="1"/>
  <c r="AF89" i="1" s="1"/>
  <c r="BJ89" i="1" s="1"/>
  <c r="BG89" i="1"/>
  <c r="BH89" i="1"/>
  <c r="BF89" i="1"/>
  <c r="G37" i="1"/>
  <c r="Y37" i="1" s="1"/>
  <c r="AD37" i="1" s="1"/>
  <c r="AE37" i="1" s="1"/>
  <c r="AF37" i="1" s="1"/>
  <c r="BJ37" i="1" s="1"/>
  <c r="BG37" i="1"/>
  <c r="BH37" i="1"/>
  <c r="BF37" i="1"/>
  <c r="G10" i="1"/>
  <c r="Y10" i="1" s="1"/>
  <c r="AD10" i="1" s="1"/>
  <c r="AE10" i="1" s="1"/>
  <c r="AF10" i="1" s="1"/>
  <c r="BJ10" i="1" s="1"/>
  <c r="BF10" i="1"/>
  <c r="BG10" i="1"/>
  <c r="BH10" i="1"/>
  <c r="G45" i="1"/>
  <c r="Y45" i="1" s="1"/>
  <c r="AD45" i="1" s="1"/>
  <c r="AE45" i="1" s="1"/>
  <c r="AF45" i="1" s="1"/>
  <c r="BJ45" i="1" s="1"/>
  <c r="BG45" i="1"/>
  <c r="BH45" i="1"/>
  <c r="BF45" i="1"/>
  <c r="G55" i="1"/>
  <c r="Y55" i="1" s="1"/>
  <c r="AD55" i="1" s="1"/>
  <c r="AE55" i="1" s="1"/>
  <c r="AF55" i="1" s="1"/>
  <c r="BJ55" i="1" s="1"/>
  <c r="BH55" i="1"/>
  <c r="BF55" i="1"/>
  <c r="BG55" i="1"/>
  <c r="BH31" i="1"/>
  <c r="BG31" i="1"/>
  <c r="BF31" i="1"/>
  <c r="G93" i="1"/>
  <c r="Y93" i="1" s="1"/>
  <c r="AD93" i="1" s="1"/>
  <c r="AE93" i="1" s="1"/>
  <c r="AF93" i="1" s="1"/>
  <c r="BJ93" i="1" s="1"/>
  <c r="BG93" i="1"/>
  <c r="BH93" i="1"/>
  <c r="BF93" i="1"/>
  <c r="BG66" i="1"/>
  <c r="BH66" i="1"/>
  <c r="BF66" i="1"/>
  <c r="G8" i="1"/>
  <c r="Y8" i="1" s="1"/>
  <c r="AD8" i="1" s="1"/>
  <c r="AE8" i="1" s="1"/>
  <c r="AF8" i="1" s="1"/>
  <c r="BJ8" i="1" s="1"/>
  <c r="BG8" i="1"/>
  <c r="BH8" i="1"/>
  <c r="BF8" i="1"/>
  <c r="G23" i="1"/>
  <c r="Y23" i="1" s="1"/>
  <c r="AD23" i="1" s="1"/>
  <c r="AE23" i="1" s="1"/>
  <c r="AF23" i="1" s="1"/>
  <c r="BJ23" i="1" s="1"/>
  <c r="BH23" i="1"/>
  <c r="BF23" i="1"/>
  <c r="BG23" i="1"/>
  <c r="G11" i="1"/>
  <c r="Y11" i="1" s="1"/>
  <c r="AD11" i="1" s="1"/>
  <c r="AE11" i="1" s="1"/>
  <c r="AF11" i="1" s="1"/>
  <c r="BJ11" i="1" s="1"/>
  <c r="BF11" i="1"/>
  <c r="BG11" i="1"/>
  <c r="BH11" i="1"/>
  <c r="G99" i="1"/>
  <c r="Y99" i="1" s="1"/>
  <c r="AD99" i="1" s="1"/>
  <c r="AE99" i="1" s="1"/>
  <c r="AF99" i="1" s="1"/>
  <c r="BJ99" i="1" s="1"/>
  <c r="BH99" i="1"/>
  <c r="BG99" i="1"/>
  <c r="BF99" i="1"/>
  <c r="G62" i="1"/>
  <c r="Y62" i="1" s="1"/>
  <c r="AD62" i="1" s="1"/>
  <c r="AE62" i="1" s="1"/>
  <c r="AF62" i="1" s="1"/>
  <c r="BJ62" i="1" s="1"/>
  <c r="BG62" i="1"/>
  <c r="BH62" i="1"/>
  <c r="BF62" i="1"/>
  <c r="G47" i="1"/>
  <c r="Y47" i="1" s="1"/>
  <c r="AD47" i="1" s="1"/>
  <c r="AE47" i="1" s="1"/>
  <c r="AF47" i="1" s="1"/>
  <c r="BJ47" i="1" s="1"/>
  <c r="BH47" i="1"/>
  <c r="BF47" i="1"/>
  <c r="BG47" i="1"/>
  <c r="G72" i="1"/>
  <c r="Y72" i="1" s="1"/>
  <c r="AD72" i="1" s="1"/>
  <c r="AE72" i="1" s="1"/>
  <c r="AF72" i="1" s="1"/>
  <c r="BJ72" i="1" s="1"/>
  <c r="BH72" i="1"/>
  <c r="BG72" i="1"/>
  <c r="BF72" i="1"/>
  <c r="BG102" i="1"/>
  <c r="BF102" i="1"/>
  <c r="BH102" i="1"/>
  <c r="G80" i="1"/>
  <c r="Y80" i="1" s="1"/>
  <c r="AD80" i="1" s="1"/>
  <c r="AE80" i="1" s="1"/>
  <c r="AF80" i="1" s="1"/>
  <c r="BJ80" i="1" s="1"/>
  <c r="BH80" i="1"/>
  <c r="BG80" i="1"/>
  <c r="BF80" i="1"/>
  <c r="G35" i="1"/>
  <c r="Y35" i="1" s="1"/>
  <c r="AD35" i="1" s="1"/>
  <c r="AE35" i="1" s="1"/>
  <c r="AF35" i="1" s="1"/>
  <c r="BJ35" i="1" s="1"/>
  <c r="BG35" i="1"/>
  <c r="BH35" i="1"/>
  <c r="BF35" i="1"/>
  <c r="G43" i="1"/>
  <c r="Y43" i="1" s="1"/>
  <c r="AD43" i="1" s="1"/>
  <c r="AE43" i="1" s="1"/>
  <c r="AF43" i="1" s="1"/>
  <c r="BJ43" i="1" s="1"/>
  <c r="BG43" i="1"/>
  <c r="BH43" i="1"/>
  <c r="BF43" i="1"/>
  <c r="G33" i="1"/>
  <c r="Y33" i="1" s="1"/>
  <c r="AD33" i="1" s="1"/>
  <c r="AE33" i="1" s="1"/>
  <c r="AF33" i="1" s="1"/>
  <c r="BJ33" i="1" s="1"/>
  <c r="BG33" i="1"/>
  <c r="BH33" i="1"/>
  <c r="BF33" i="1"/>
  <c r="G103" i="1"/>
  <c r="Y103" i="1" s="1"/>
  <c r="AD103" i="1" s="1"/>
  <c r="AE103" i="1" s="1"/>
  <c r="AF103" i="1" s="1"/>
  <c r="BJ103" i="1" s="1"/>
  <c r="BH103" i="1"/>
  <c r="BG103" i="1"/>
  <c r="BF103" i="1"/>
  <c r="G16" i="1"/>
  <c r="Y16" i="1" s="1"/>
  <c r="AD16" i="1" s="1"/>
  <c r="AE16" i="1" s="1"/>
  <c r="AF16" i="1" s="1"/>
  <c r="BJ16" i="1" s="1"/>
  <c r="BG16" i="1"/>
  <c r="BH16" i="1"/>
  <c r="BF16" i="1"/>
  <c r="G101" i="1"/>
  <c r="Y101" i="1" s="1"/>
  <c r="AD101" i="1" s="1"/>
  <c r="AE101" i="1" s="1"/>
  <c r="AF101" i="1" s="1"/>
  <c r="BJ101" i="1" s="1"/>
  <c r="BG101" i="1"/>
  <c r="BH101" i="1"/>
  <c r="BF101" i="1"/>
  <c r="G54" i="1"/>
  <c r="Y54" i="1" s="1"/>
  <c r="AD54" i="1" s="1"/>
  <c r="AE54" i="1" s="1"/>
  <c r="AF54" i="1" s="1"/>
  <c r="BJ54" i="1" s="1"/>
  <c r="BG54" i="1"/>
  <c r="BH54" i="1"/>
  <c r="BF54" i="1"/>
  <c r="G69" i="1"/>
  <c r="Y69" i="1" s="1"/>
  <c r="AD69" i="1" s="1"/>
  <c r="AE69" i="1" s="1"/>
  <c r="AF69" i="1" s="1"/>
  <c r="BJ69" i="1" s="1"/>
  <c r="BG69" i="1"/>
  <c r="BH69" i="1"/>
  <c r="BF69" i="1"/>
  <c r="G24" i="1"/>
  <c r="Y24" i="1" s="1"/>
  <c r="AD24" i="1" s="1"/>
  <c r="AE24" i="1" s="1"/>
  <c r="AF24" i="1" s="1"/>
  <c r="BJ24" i="1" s="1"/>
  <c r="BG24" i="1"/>
  <c r="BH24" i="1"/>
  <c r="BF24" i="1"/>
  <c r="BF14" i="1"/>
  <c r="BG14" i="1"/>
  <c r="BH14" i="1"/>
  <c r="G94" i="1"/>
  <c r="Y94" i="1" s="1"/>
  <c r="AD94" i="1" s="1"/>
  <c r="AE94" i="1" s="1"/>
  <c r="AF94" i="1" s="1"/>
  <c r="BJ94" i="1" s="1"/>
  <c r="BG94" i="1"/>
  <c r="BF94" i="1"/>
  <c r="BH94" i="1"/>
  <c r="G22" i="1"/>
  <c r="Y22" i="1" s="1"/>
  <c r="AD22" i="1" s="1"/>
  <c r="AE22" i="1" s="1"/>
  <c r="AF22" i="1" s="1"/>
  <c r="BJ22" i="1" s="1"/>
  <c r="BF22" i="1"/>
  <c r="BG22" i="1"/>
  <c r="BH22" i="1"/>
  <c r="Q2" i="1"/>
  <c r="BG2" i="1"/>
  <c r="G60" i="1"/>
  <c r="Y60" i="1" s="1"/>
  <c r="AD60" i="1" s="1"/>
  <c r="AE60" i="1" s="1"/>
  <c r="AF60" i="1" s="1"/>
  <c r="BJ60" i="1" s="1"/>
  <c r="BG60" i="1"/>
  <c r="BH60" i="1"/>
  <c r="BF60" i="1"/>
  <c r="G100" i="1"/>
  <c r="Y100" i="1" s="1"/>
  <c r="AD100" i="1" s="1"/>
  <c r="AE100" i="1" s="1"/>
  <c r="AF100" i="1" s="1"/>
  <c r="BJ100" i="1" s="1"/>
  <c r="BG100" i="1"/>
  <c r="BH100" i="1"/>
  <c r="BF100" i="1"/>
  <c r="G98" i="1"/>
  <c r="Y98" i="1" s="1"/>
  <c r="AD98" i="1" s="1"/>
  <c r="AE98" i="1" s="1"/>
  <c r="AF98" i="1" s="1"/>
  <c r="BJ98" i="1" s="1"/>
  <c r="BG98" i="1"/>
  <c r="BH98" i="1"/>
  <c r="BF98" i="1"/>
  <c r="G61" i="1"/>
  <c r="Y61" i="1" s="1"/>
  <c r="AD61" i="1" s="1"/>
  <c r="AE61" i="1" s="1"/>
  <c r="AF61" i="1" s="1"/>
  <c r="BJ61" i="1" s="1"/>
  <c r="BG61" i="1"/>
  <c r="BH61" i="1"/>
  <c r="BF61" i="1"/>
  <c r="G73" i="1"/>
  <c r="Y73" i="1" s="1"/>
  <c r="AD73" i="1" s="1"/>
  <c r="AE73" i="1" s="1"/>
  <c r="AF73" i="1" s="1"/>
  <c r="BJ73" i="1" s="1"/>
  <c r="BG73" i="1"/>
  <c r="BH73" i="1"/>
  <c r="BF73" i="1"/>
  <c r="G71" i="1"/>
  <c r="Y71" i="1" s="1"/>
  <c r="AD71" i="1" s="1"/>
  <c r="AE71" i="1" s="1"/>
  <c r="AF71" i="1" s="1"/>
  <c r="BJ71" i="1" s="1"/>
  <c r="BH71" i="1"/>
  <c r="BG71" i="1"/>
  <c r="BF71" i="1"/>
  <c r="G86" i="1"/>
  <c r="Y86" i="1" s="1"/>
  <c r="AD86" i="1" s="1"/>
  <c r="AE86" i="1" s="1"/>
  <c r="AF86" i="1" s="1"/>
  <c r="BJ86" i="1" s="1"/>
  <c r="BG86" i="1"/>
  <c r="BF86" i="1"/>
  <c r="BH86" i="1"/>
  <c r="G52" i="1"/>
  <c r="Y52" i="1" s="1"/>
  <c r="AD52" i="1" s="1"/>
  <c r="AE52" i="1" s="1"/>
  <c r="AF52" i="1" s="1"/>
  <c r="BJ52" i="1" s="1"/>
  <c r="BG52" i="1"/>
  <c r="BH52" i="1"/>
  <c r="BF52" i="1"/>
  <c r="G9" i="1"/>
  <c r="Y9" i="1" s="1"/>
  <c r="AD9" i="1" s="1"/>
  <c r="AE9" i="1" s="1"/>
  <c r="AF9" i="1" s="1"/>
  <c r="BJ9" i="1" s="1"/>
  <c r="BG9" i="1"/>
  <c r="BH9" i="1"/>
  <c r="BF9" i="1"/>
  <c r="G20" i="1"/>
  <c r="Y20" i="1" s="1"/>
  <c r="AD20" i="1" s="1"/>
  <c r="AE20" i="1" s="1"/>
  <c r="AF20" i="1" s="1"/>
  <c r="BJ20" i="1" s="1"/>
  <c r="BG20" i="1"/>
  <c r="BH20" i="1"/>
  <c r="BF20" i="1"/>
  <c r="G4" i="1"/>
  <c r="Y4" i="1" s="1"/>
  <c r="AD4" i="1" s="1"/>
  <c r="AE4" i="1" s="1"/>
  <c r="AF4" i="1" s="1"/>
  <c r="BJ4" i="1" s="1"/>
  <c r="BG4" i="1"/>
  <c r="BH4" i="1"/>
  <c r="BF4" i="1"/>
  <c r="G68" i="1"/>
  <c r="Y68" i="1" s="1"/>
  <c r="AD68" i="1" s="1"/>
  <c r="AE68" i="1" s="1"/>
  <c r="AF68" i="1" s="1"/>
  <c r="BJ68" i="1" s="1"/>
  <c r="BG68" i="1"/>
  <c r="BH68" i="1"/>
  <c r="BF68" i="1"/>
  <c r="G105" i="1"/>
  <c r="Y105" i="1" s="1"/>
  <c r="AD105" i="1" s="1"/>
  <c r="AE105" i="1" s="1"/>
  <c r="AF105" i="1" s="1"/>
  <c r="BJ105" i="1" s="1"/>
  <c r="BG105" i="1"/>
  <c r="BH105" i="1"/>
  <c r="BF105" i="1"/>
  <c r="G108" i="1"/>
  <c r="Y108" i="1" s="1"/>
  <c r="AD108" i="1" s="1"/>
  <c r="AE108" i="1" s="1"/>
  <c r="AF108" i="1" s="1"/>
  <c r="BJ108" i="1" s="1"/>
  <c r="BG108" i="1"/>
  <c r="BH108" i="1"/>
  <c r="BF108" i="1"/>
  <c r="G36" i="1"/>
  <c r="Y36" i="1" s="1"/>
  <c r="AD36" i="1" s="1"/>
  <c r="AE36" i="1" s="1"/>
  <c r="AF36" i="1" s="1"/>
  <c r="BJ36" i="1" s="1"/>
  <c r="BG36" i="1"/>
  <c r="BH36" i="1"/>
  <c r="BF36" i="1"/>
  <c r="G38" i="1"/>
  <c r="Y38" i="1" s="1"/>
  <c r="AD38" i="1" s="1"/>
  <c r="AE38" i="1" s="1"/>
  <c r="AF38" i="1" s="1"/>
  <c r="BJ38" i="1" s="1"/>
  <c r="BG38" i="1"/>
  <c r="BF38" i="1"/>
  <c r="BH38" i="1"/>
  <c r="G106" i="1"/>
  <c r="Y106" i="1" s="1"/>
  <c r="AD106" i="1" s="1"/>
  <c r="AE106" i="1" s="1"/>
  <c r="AF106" i="1" s="1"/>
  <c r="BJ106" i="1" s="1"/>
  <c r="BG106" i="1"/>
  <c r="BH106" i="1"/>
  <c r="BF106" i="1"/>
  <c r="G74" i="1"/>
  <c r="Y74" i="1" s="1"/>
  <c r="AD74" i="1" s="1"/>
  <c r="AE74" i="1" s="1"/>
  <c r="AF74" i="1" s="1"/>
  <c r="BJ74" i="1" s="1"/>
  <c r="BG74" i="1"/>
  <c r="BH74" i="1"/>
  <c r="BF74" i="1"/>
  <c r="BG85" i="1"/>
  <c r="BH85" i="1"/>
  <c r="BF85" i="1"/>
  <c r="G39" i="1"/>
  <c r="Y39" i="1" s="1"/>
  <c r="AD39" i="1" s="1"/>
  <c r="AE39" i="1" s="1"/>
  <c r="AF39" i="1" s="1"/>
  <c r="BJ39" i="1" s="1"/>
  <c r="BH39" i="1"/>
  <c r="BF39" i="1"/>
  <c r="BG39" i="1"/>
  <c r="G77" i="1"/>
  <c r="Y77" i="1" s="1"/>
  <c r="AD77" i="1" s="1"/>
  <c r="AE77" i="1" s="1"/>
  <c r="AF77" i="1" s="1"/>
  <c r="BJ77" i="1" s="1"/>
  <c r="BG77" i="1"/>
  <c r="BH77" i="1"/>
  <c r="BF77" i="1"/>
  <c r="BG90" i="1"/>
  <c r="BH90" i="1"/>
  <c r="BF90" i="1"/>
  <c r="G104" i="1"/>
  <c r="Y104" i="1" s="1"/>
  <c r="AD104" i="1" s="1"/>
  <c r="AE104" i="1" s="1"/>
  <c r="AF104" i="1" s="1"/>
  <c r="BJ104" i="1" s="1"/>
  <c r="BH104" i="1"/>
  <c r="BG104" i="1"/>
  <c r="BF104" i="1"/>
  <c r="G82" i="1"/>
  <c r="Y82" i="1" s="1"/>
  <c r="AD82" i="1" s="1"/>
  <c r="AE82" i="1" s="1"/>
  <c r="AF82" i="1" s="1"/>
  <c r="BJ82" i="1" s="1"/>
  <c r="BG82" i="1"/>
  <c r="BH82" i="1"/>
  <c r="BF82" i="1"/>
  <c r="G107" i="1"/>
  <c r="Y107" i="1" s="1"/>
  <c r="AD107" i="1" s="1"/>
  <c r="AE107" i="1" s="1"/>
  <c r="AF107" i="1" s="1"/>
  <c r="BJ107" i="1" s="1"/>
  <c r="BH107" i="1"/>
  <c r="BG107" i="1"/>
  <c r="BF107" i="1"/>
  <c r="G70" i="1"/>
  <c r="Y70" i="1" s="1"/>
  <c r="AD70" i="1" s="1"/>
  <c r="AE70" i="1" s="1"/>
  <c r="AF70" i="1" s="1"/>
  <c r="BJ70" i="1" s="1"/>
  <c r="BG70" i="1"/>
  <c r="BH70" i="1"/>
  <c r="BF70" i="1"/>
  <c r="G65" i="1"/>
  <c r="Y65" i="1" s="1"/>
  <c r="AD65" i="1" s="1"/>
  <c r="AE65" i="1" s="1"/>
  <c r="AF65" i="1" s="1"/>
  <c r="BJ65" i="1" s="1"/>
  <c r="BG65" i="1"/>
  <c r="BH65" i="1"/>
  <c r="BF65" i="1"/>
  <c r="BH7" i="1"/>
  <c r="BF7" i="1"/>
  <c r="BG7" i="1"/>
  <c r="G58" i="1"/>
  <c r="Y58" i="1" s="1"/>
  <c r="AD58" i="1" s="1"/>
  <c r="AE58" i="1" s="1"/>
  <c r="AF58" i="1" s="1"/>
  <c r="BJ58" i="1" s="1"/>
  <c r="BG58" i="1"/>
  <c r="BH58" i="1"/>
  <c r="BF58" i="1"/>
  <c r="G76" i="1"/>
  <c r="Y76" i="1" s="1"/>
  <c r="AD76" i="1" s="1"/>
  <c r="AE76" i="1" s="1"/>
  <c r="AF76" i="1" s="1"/>
  <c r="BJ76" i="1" s="1"/>
  <c r="BG76" i="1"/>
  <c r="BH76" i="1"/>
  <c r="BF76" i="1"/>
  <c r="G41" i="1"/>
  <c r="Y41" i="1" s="1"/>
  <c r="AD41" i="1" s="1"/>
  <c r="AE41" i="1" s="1"/>
  <c r="AF41" i="1" s="1"/>
  <c r="BJ41" i="1" s="1"/>
  <c r="BG41" i="1"/>
  <c r="BH41" i="1"/>
  <c r="BF41" i="1"/>
  <c r="Q11" i="1"/>
  <c r="Q12" i="1"/>
  <c r="AG11" i="1"/>
  <c r="G14" i="1"/>
  <c r="Y14" i="1" s="1"/>
  <c r="AD14" i="1" s="1"/>
  <c r="AE14" i="1" s="1"/>
  <c r="AF14" i="1" s="1"/>
  <c r="BJ14" i="1" s="1"/>
  <c r="Q14" i="1"/>
  <c r="Q9" i="1"/>
  <c r="AH2" i="1"/>
  <c r="G2" i="1"/>
  <c r="Y2" i="1" s="1"/>
  <c r="G78" i="1"/>
  <c r="Y78" i="1" s="1"/>
  <c r="AD78" i="1" s="1"/>
  <c r="AE78" i="1" s="1"/>
  <c r="AF78" i="1" s="1"/>
  <c r="BJ78" i="1" s="1"/>
  <c r="Q78" i="1"/>
  <c r="G7" i="1"/>
  <c r="Y7" i="1" s="1"/>
  <c r="AD7" i="1" s="1"/>
  <c r="AE7" i="1" s="1"/>
  <c r="AF7" i="1" s="1"/>
  <c r="BJ7" i="1" s="1"/>
  <c r="Q7" i="1"/>
  <c r="G85" i="1"/>
  <c r="Y85" i="1" s="1"/>
  <c r="AD85" i="1" s="1"/>
  <c r="AE85" i="1" s="1"/>
  <c r="AF85" i="1" s="1"/>
  <c r="BJ85" i="1" s="1"/>
  <c r="Q85" i="1"/>
  <c r="AW2" i="1"/>
  <c r="Q8" i="1"/>
  <c r="Q110" i="1"/>
  <c r="Q112" i="1"/>
  <c r="Q70" i="1"/>
  <c r="Q106" i="1"/>
  <c r="G90" i="1"/>
  <c r="Y90" i="1" s="1"/>
  <c r="AD90" i="1" s="1"/>
  <c r="AE90" i="1" s="1"/>
  <c r="AF90" i="1" s="1"/>
  <c r="BJ90" i="1" s="1"/>
  <c r="Q90" i="1"/>
  <c r="G102" i="1"/>
  <c r="Y102" i="1" s="1"/>
  <c r="AD102" i="1" s="1"/>
  <c r="AE102" i="1" s="1"/>
  <c r="AF102" i="1" s="1"/>
  <c r="BJ102" i="1" s="1"/>
  <c r="Q102" i="1"/>
  <c r="Q93" i="1"/>
  <c r="Q50" i="1"/>
  <c r="G25" i="1"/>
  <c r="Y25" i="1" s="1"/>
  <c r="AD25" i="1" s="1"/>
  <c r="AE25" i="1" s="1"/>
  <c r="AF25" i="1" s="1"/>
  <c r="BJ25" i="1" s="1"/>
  <c r="Q25" i="1"/>
  <c r="Q4" i="1"/>
  <c r="G15" i="1"/>
  <c r="Y15" i="1" s="1"/>
  <c r="AD15" i="1" s="1"/>
  <c r="AE15" i="1" s="1"/>
  <c r="AF15" i="1" s="1"/>
  <c r="BJ15" i="1" s="1"/>
  <c r="Q15" i="1"/>
  <c r="G31" i="1"/>
  <c r="Y31" i="1" s="1"/>
  <c r="AD31" i="1" s="1"/>
  <c r="AE31" i="1" s="1"/>
  <c r="AF31" i="1" s="1"/>
  <c r="BJ31" i="1" s="1"/>
  <c r="Q31" i="1"/>
  <c r="G66" i="1"/>
  <c r="Y66" i="1" s="1"/>
  <c r="AD66" i="1" s="1"/>
  <c r="AE66" i="1" s="1"/>
  <c r="AF66" i="1" s="1"/>
  <c r="BJ66" i="1" s="1"/>
  <c r="Q66" i="1"/>
  <c r="Q87" i="1"/>
  <c r="Q105" i="1"/>
  <c r="Q16" i="1"/>
  <c r="G97" i="1"/>
  <c r="Y97" i="1" s="1"/>
  <c r="AD97" i="1" s="1"/>
  <c r="AE97" i="1" s="1"/>
  <c r="AF97" i="1" s="1"/>
  <c r="BJ97" i="1" s="1"/>
  <c r="Q97" i="1"/>
  <c r="G46" i="1"/>
  <c r="Y46" i="1" s="1"/>
  <c r="AD46" i="1" s="1"/>
  <c r="AE46" i="1" s="1"/>
  <c r="AF46" i="1" s="1"/>
  <c r="BJ46" i="1" s="1"/>
  <c r="Q46" i="1"/>
  <c r="Q73" i="1"/>
  <c r="Q35" i="1"/>
  <c r="AG35" i="1" s="1"/>
  <c r="G6" i="1"/>
  <c r="Y6" i="1" s="1"/>
  <c r="AD6" i="1" s="1"/>
  <c r="AE6" i="1" s="1"/>
  <c r="AF6" i="1" s="1"/>
  <c r="BJ6" i="1" s="1"/>
  <c r="Q6" i="1"/>
  <c r="AO2" i="1"/>
  <c r="AU51" i="1"/>
  <c r="AU40" i="1"/>
  <c r="AU72" i="1"/>
  <c r="AU61" i="1"/>
  <c r="AU111" i="1"/>
  <c r="AU22" i="1"/>
  <c r="AU58" i="1"/>
  <c r="AU28" i="1"/>
  <c r="AU34" i="1"/>
  <c r="AU55" i="1"/>
  <c r="AU44" i="1"/>
  <c r="AU76" i="1"/>
  <c r="AU65" i="1"/>
  <c r="AU83" i="1"/>
  <c r="AU84" i="1"/>
  <c r="AU86" i="1"/>
  <c r="AU82" i="1"/>
  <c r="AU38" i="1"/>
  <c r="AU32" i="1"/>
  <c r="AU59" i="1"/>
  <c r="AU48" i="1"/>
  <c r="AU80" i="1"/>
  <c r="AU69" i="1"/>
  <c r="AU88" i="1"/>
  <c r="AU109" i="1"/>
  <c r="AU37" i="1"/>
  <c r="AU42" i="1"/>
  <c r="AU63" i="1"/>
  <c r="AU52" i="1"/>
  <c r="AU41" i="1"/>
  <c r="AU91" i="1"/>
  <c r="AU92" i="1"/>
  <c r="AU19" i="1"/>
  <c r="AU17" i="1"/>
  <c r="AU26" i="1"/>
  <c r="AU67" i="1"/>
  <c r="AU56" i="1"/>
  <c r="AU45" i="1"/>
  <c r="AU77" i="1"/>
  <c r="AU95" i="1"/>
  <c r="AU96" i="1"/>
  <c r="AU27" i="1"/>
  <c r="AU23" i="1"/>
  <c r="AU20" i="1"/>
  <c r="AU36" i="1"/>
  <c r="AU39" i="1"/>
  <c r="AU71" i="1"/>
  <c r="AU60" i="1"/>
  <c r="AU49" i="1"/>
  <c r="AU81" i="1"/>
  <c r="AU99" i="1"/>
  <c r="AU100" i="1"/>
  <c r="AU24" i="1"/>
  <c r="AU30" i="1"/>
  <c r="AU5" i="1"/>
  <c r="AU43" i="1"/>
  <c r="AU75" i="1"/>
  <c r="AU64" i="1"/>
  <c r="AU53" i="1"/>
  <c r="AU94" i="1"/>
  <c r="AU103" i="1"/>
  <c r="AU104" i="1"/>
  <c r="AU54" i="1"/>
  <c r="AU62" i="1"/>
  <c r="AU10" i="1"/>
  <c r="AU89" i="1"/>
  <c r="AU29" i="1"/>
  <c r="AU33" i="1"/>
  <c r="AU13" i="1"/>
  <c r="AU47" i="1"/>
  <c r="AU79" i="1"/>
  <c r="AU68" i="1"/>
  <c r="AU57" i="1"/>
  <c r="AU98" i="1"/>
  <c r="AU107" i="1"/>
  <c r="AU108" i="1"/>
  <c r="AU74" i="1"/>
  <c r="AU101" i="1"/>
  <c r="AU3" i="1"/>
  <c r="AU18" i="1"/>
  <c r="AU21" i="1"/>
  <c r="AV51" i="1"/>
  <c r="AV40" i="1"/>
  <c r="AV72" i="1"/>
  <c r="AV61" i="1"/>
  <c r="AV110" i="1"/>
  <c r="AV111" i="1"/>
  <c r="AV112" i="1"/>
  <c r="AV22" i="1"/>
  <c r="AV58" i="1"/>
  <c r="AV28" i="1"/>
  <c r="AV34" i="1"/>
  <c r="AV55" i="1"/>
  <c r="AV44" i="1"/>
  <c r="AV76" i="1"/>
  <c r="AV65" i="1"/>
  <c r="AV83" i="1"/>
  <c r="AV84" i="1"/>
  <c r="AV86" i="1"/>
  <c r="AV82" i="1"/>
  <c r="AV38" i="1"/>
  <c r="AV32" i="1"/>
  <c r="AV59" i="1"/>
  <c r="AV48" i="1"/>
  <c r="AV80" i="1"/>
  <c r="AV69" i="1"/>
  <c r="AV88" i="1"/>
  <c r="AV109" i="1"/>
  <c r="AV93" i="1"/>
  <c r="AV50" i="1"/>
  <c r="AV37" i="1"/>
  <c r="AV42" i="1"/>
  <c r="AV63" i="1"/>
  <c r="AV52" i="1"/>
  <c r="AV41" i="1"/>
  <c r="AV91" i="1"/>
  <c r="AV92" i="1"/>
  <c r="AV19" i="1"/>
  <c r="AV17" i="1"/>
  <c r="AV26" i="1"/>
  <c r="AV67" i="1"/>
  <c r="AV56" i="1"/>
  <c r="AV45" i="1"/>
  <c r="AV77" i="1"/>
  <c r="AV95" i="1"/>
  <c r="AV96" i="1"/>
  <c r="AV27" i="1"/>
  <c r="AV23" i="1"/>
  <c r="AV20" i="1"/>
  <c r="AV36" i="1"/>
  <c r="AV39" i="1"/>
  <c r="AV71" i="1"/>
  <c r="AV60" i="1"/>
  <c r="AV49" i="1"/>
  <c r="AV81" i="1"/>
  <c r="AV99" i="1"/>
  <c r="AV100" i="1"/>
  <c r="AV24" i="1"/>
  <c r="AV30" i="1"/>
  <c r="AV5" i="1"/>
  <c r="AV43" i="1"/>
  <c r="AV75" i="1"/>
  <c r="AV64" i="1"/>
  <c r="AV53" i="1"/>
  <c r="AV94" i="1"/>
  <c r="AV103" i="1"/>
  <c r="AV104" i="1"/>
  <c r="AV54" i="1"/>
  <c r="AV62" i="1"/>
  <c r="AV10" i="1"/>
  <c r="AV89" i="1"/>
  <c r="AV29" i="1"/>
  <c r="AV33" i="1"/>
  <c r="AV13" i="1"/>
  <c r="AV47" i="1"/>
  <c r="AV79" i="1"/>
  <c r="AV68" i="1"/>
  <c r="AV57" i="1"/>
  <c r="AV98" i="1"/>
  <c r="AV107" i="1"/>
  <c r="AV108" i="1"/>
  <c r="AV74" i="1"/>
  <c r="AV101" i="1"/>
  <c r="AV3" i="1"/>
  <c r="AV18" i="1"/>
  <c r="AV21" i="1"/>
  <c r="AM47" i="1"/>
  <c r="AM79" i="1"/>
  <c r="AM68" i="1"/>
  <c r="AM57" i="1"/>
  <c r="AM98" i="1"/>
  <c r="AM107" i="1"/>
  <c r="AM108" i="1"/>
  <c r="AM74" i="1"/>
  <c r="AM62" i="1"/>
  <c r="AM10" i="1"/>
  <c r="AM3" i="1"/>
  <c r="AM17" i="1"/>
  <c r="AM26" i="1"/>
  <c r="AM51" i="1"/>
  <c r="AM40" i="1"/>
  <c r="AM72" i="1"/>
  <c r="AM61" i="1"/>
  <c r="AM111" i="1"/>
  <c r="AM23" i="1"/>
  <c r="AM58" i="1"/>
  <c r="AM20" i="1"/>
  <c r="AM28" i="1"/>
  <c r="AM36" i="1"/>
  <c r="AM55" i="1"/>
  <c r="AM44" i="1"/>
  <c r="AM76" i="1"/>
  <c r="AM65" i="1"/>
  <c r="AM83" i="1"/>
  <c r="AM84" i="1"/>
  <c r="AM86" i="1"/>
  <c r="AM34" i="1"/>
  <c r="AM59" i="1"/>
  <c r="AM48" i="1"/>
  <c r="AM80" i="1"/>
  <c r="AM69" i="1"/>
  <c r="AM88" i="1"/>
  <c r="AM109" i="1"/>
  <c r="AM82" i="1"/>
  <c r="AM89" i="1"/>
  <c r="AM24" i="1"/>
  <c r="AM32" i="1"/>
  <c r="AM30" i="1"/>
  <c r="AM63" i="1"/>
  <c r="AM52" i="1"/>
  <c r="AM41" i="1"/>
  <c r="AM91" i="1"/>
  <c r="AM92" i="1"/>
  <c r="AM101" i="1"/>
  <c r="AM5" i="1"/>
  <c r="AM67" i="1"/>
  <c r="AM56" i="1"/>
  <c r="AM45" i="1"/>
  <c r="AM77" i="1"/>
  <c r="AM95" i="1"/>
  <c r="AM96" i="1"/>
  <c r="AM19" i="1"/>
  <c r="AM37" i="1"/>
  <c r="AM42" i="1"/>
  <c r="AM13" i="1"/>
  <c r="AM39" i="1"/>
  <c r="AM71" i="1"/>
  <c r="AM60" i="1"/>
  <c r="AM49" i="1"/>
  <c r="AM81" i="1"/>
  <c r="AM99" i="1"/>
  <c r="AM100" i="1"/>
  <c r="AM27" i="1"/>
  <c r="AM22" i="1"/>
  <c r="AM29" i="1"/>
  <c r="AM33" i="1"/>
  <c r="AM43" i="1"/>
  <c r="AM75" i="1"/>
  <c r="AM64" i="1"/>
  <c r="AM53" i="1"/>
  <c r="AM94" i="1"/>
  <c r="AM103" i="1"/>
  <c r="AM104" i="1"/>
  <c r="AM54" i="1"/>
  <c r="AM38" i="1"/>
  <c r="AM18" i="1"/>
  <c r="AM21" i="1"/>
  <c r="AG47" i="1"/>
  <c r="AG79" i="1"/>
  <c r="AG68" i="1"/>
  <c r="AG57" i="1"/>
  <c r="AG98" i="1"/>
  <c r="AG107" i="1"/>
  <c r="AG108" i="1"/>
  <c r="AG74" i="1"/>
  <c r="AG62" i="1"/>
  <c r="AG10" i="1"/>
  <c r="AG3" i="1"/>
  <c r="AG17" i="1"/>
  <c r="AG26" i="1"/>
  <c r="AG51" i="1"/>
  <c r="AG40" i="1"/>
  <c r="AG72" i="1"/>
  <c r="AG61" i="1"/>
  <c r="AG110" i="1"/>
  <c r="AG112" i="1"/>
  <c r="AG23" i="1"/>
  <c r="AG58" i="1"/>
  <c r="AG20" i="1"/>
  <c r="AG28" i="1"/>
  <c r="AG36" i="1"/>
  <c r="AG55" i="1"/>
  <c r="AG44" i="1"/>
  <c r="AG76" i="1"/>
  <c r="AG65" i="1"/>
  <c r="AG83" i="1"/>
  <c r="AG84" i="1"/>
  <c r="AG86" i="1"/>
  <c r="AG34" i="1"/>
  <c r="AG59" i="1"/>
  <c r="AG48" i="1"/>
  <c r="AG80" i="1"/>
  <c r="AG69" i="1"/>
  <c r="AG87" i="1"/>
  <c r="AG88" i="1"/>
  <c r="AG109" i="1"/>
  <c r="AG82" i="1"/>
  <c r="AG89" i="1"/>
  <c r="AG24" i="1"/>
  <c r="AG32" i="1"/>
  <c r="AG30" i="1"/>
  <c r="AG106" i="1"/>
  <c r="AG63" i="1"/>
  <c r="AG52" i="1"/>
  <c r="AG41" i="1"/>
  <c r="AG91" i="1"/>
  <c r="AG92" i="1"/>
  <c r="AG93" i="1"/>
  <c r="AG101" i="1"/>
  <c r="AG5" i="1"/>
  <c r="AG67" i="1"/>
  <c r="AG56" i="1"/>
  <c r="AG45" i="1"/>
  <c r="AG77" i="1"/>
  <c r="AG95" i="1"/>
  <c r="AG96" i="1"/>
  <c r="AG19" i="1"/>
  <c r="AG50" i="1"/>
  <c r="AG37" i="1"/>
  <c r="AG42" i="1"/>
  <c r="AG13" i="1"/>
  <c r="AG39" i="1"/>
  <c r="AG71" i="1"/>
  <c r="AG60" i="1"/>
  <c r="AG49" i="1"/>
  <c r="AG81" i="1"/>
  <c r="AG99" i="1"/>
  <c r="AG100" i="1"/>
  <c r="AG27" i="1"/>
  <c r="AG22" i="1"/>
  <c r="AG29" i="1"/>
  <c r="AG33" i="1"/>
  <c r="AG43" i="1"/>
  <c r="AG75" i="1"/>
  <c r="AG64" i="1"/>
  <c r="AG53" i="1"/>
  <c r="AG94" i="1"/>
  <c r="AG103" i="1"/>
  <c r="AG104" i="1"/>
  <c r="AG54" i="1"/>
  <c r="AG38" i="1"/>
  <c r="AG18" i="1"/>
  <c r="AG21" i="1"/>
  <c r="AK2" i="1"/>
  <c r="AI2" i="1"/>
  <c r="AC102" i="1"/>
  <c r="AC112" i="1"/>
  <c r="AC25" i="1"/>
  <c r="AC85" i="1"/>
  <c r="AC97" i="1"/>
  <c r="AC50" i="1"/>
  <c r="AC87" i="1"/>
  <c r="AC90" i="1"/>
  <c r="AC11" i="1"/>
  <c r="AC46" i="1"/>
  <c r="AC35" i="1"/>
  <c r="AC16" i="1"/>
  <c r="AC110" i="1"/>
  <c r="AC70" i="1"/>
  <c r="AC14" i="1"/>
  <c r="AC6" i="1"/>
  <c r="AC93" i="1"/>
  <c r="AC66" i="1"/>
  <c r="AC4" i="1"/>
  <c r="AC15" i="1"/>
  <c r="AC31" i="1"/>
  <c r="AC73" i="1"/>
  <c r="AC105" i="1"/>
  <c r="AC12" i="1"/>
  <c r="AC7" i="1"/>
  <c r="AC2" i="1"/>
  <c r="AC8" i="1"/>
  <c r="AC78" i="1"/>
  <c r="AC106" i="1"/>
  <c r="AC9" i="1"/>
  <c r="AU2" i="1" l="1"/>
  <c r="Y5" i="1"/>
  <c r="AD5" i="1" s="1"/>
  <c r="AE5" i="1" s="1"/>
  <c r="AF5" i="1" s="1"/>
  <c r="BJ5" i="1" s="1"/>
  <c r="AV105" i="1"/>
  <c r="AV35" i="1"/>
  <c r="AV106" i="1"/>
  <c r="AG73" i="1"/>
  <c r="AV70" i="1"/>
  <c r="AV87" i="1"/>
  <c r="AG78" i="1"/>
  <c r="BK16" i="1"/>
  <c r="BK87" i="1"/>
  <c r="BK50" i="1"/>
  <c r="AM2" i="1"/>
  <c r="BK2" i="1"/>
  <c r="BK90" i="1"/>
  <c r="BK25" i="1"/>
  <c r="BK112" i="1"/>
  <c r="BK85" i="1"/>
  <c r="BK106" i="1"/>
  <c r="BK78" i="1"/>
  <c r="BK97" i="1"/>
  <c r="BK9" i="1"/>
  <c r="BK7" i="1"/>
  <c r="BK31" i="1"/>
  <c r="BK102" i="1"/>
  <c r="BK105" i="1"/>
  <c r="BK73" i="1"/>
  <c r="BK93" i="1"/>
  <c r="BK8" i="1"/>
  <c r="BK4" i="1"/>
  <c r="BK66" i="1"/>
  <c r="BK110" i="1"/>
  <c r="BK15" i="1"/>
  <c r="BK14" i="1"/>
  <c r="BK70" i="1"/>
  <c r="BK12" i="1"/>
  <c r="BK6" i="1"/>
  <c r="BK35" i="1"/>
  <c r="BK46" i="1"/>
  <c r="BK11" i="1"/>
  <c r="AD2" i="1"/>
  <c r="AE2" i="1" s="1"/>
  <c r="AF2" i="1" s="1"/>
  <c r="BJ2" i="1" s="1"/>
  <c r="Z2" i="1"/>
  <c r="AG70" i="1"/>
  <c r="AV73" i="1"/>
  <c r="AU11" i="1"/>
  <c r="AM11" i="1"/>
  <c r="AG105" i="1"/>
  <c r="AV11" i="1"/>
  <c r="AU12" i="1"/>
  <c r="AM12" i="1"/>
  <c r="AV12" i="1"/>
  <c r="AG12" i="1"/>
  <c r="AU97" i="1"/>
  <c r="AM97" i="1"/>
  <c r="AU102" i="1"/>
  <c r="AM102" i="1"/>
  <c r="AU8" i="1"/>
  <c r="AM8" i="1"/>
  <c r="AU15" i="1"/>
  <c r="AM15" i="1"/>
  <c r="AU6" i="1"/>
  <c r="AM6" i="1"/>
  <c r="AU16" i="1"/>
  <c r="AM16" i="1"/>
  <c r="AU90" i="1"/>
  <c r="AM90" i="1"/>
  <c r="AU85" i="1"/>
  <c r="AM85" i="1"/>
  <c r="AM9" i="1"/>
  <c r="AU9" i="1"/>
  <c r="AM105" i="1"/>
  <c r="AU105" i="1"/>
  <c r="AU4" i="1"/>
  <c r="AM4" i="1"/>
  <c r="AU14" i="1"/>
  <c r="AM14" i="1"/>
  <c r="AM35" i="1"/>
  <c r="AU35" i="1"/>
  <c r="AU87" i="1"/>
  <c r="AM87" i="1"/>
  <c r="AM25" i="1"/>
  <c r="AU25" i="1"/>
  <c r="AU106" i="1"/>
  <c r="AM106" i="1"/>
  <c r="AU7" i="1"/>
  <c r="AM7" i="1"/>
  <c r="AM73" i="1"/>
  <c r="AU73" i="1"/>
  <c r="AM66" i="1"/>
  <c r="AU66" i="1"/>
  <c r="AU70" i="1"/>
  <c r="AM70" i="1"/>
  <c r="AM46" i="1"/>
  <c r="AU46" i="1"/>
  <c r="AM50" i="1"/>
  <c r="AU50" i="1"/>
  <c r="AM112" i="1"/>
  <c r="AU112" i="1"/>
  <c r="AU78" i="1"/>
  <c r="AM78" i="1"/>
  <c r="AM31" i="1"/>
  <c r="AU31" i="1"/>
  <c r="AU93" i="1"/>
  <c r="AM93" i="1"/>
  <c r="AU110" i="1"/>
  <c r="AM110" i="1"/>
  <c r="AV97" i="1"/>
  <c r="AG97" i="1"/>
  <c r="AG102" i="1"/>
  <c r="AV102" i="1"/>
  <c r="AG8" i="1"/>
  <c r="AV8" i="1"/>
  <c r="AG15" i="1"/>
  <c r="AV15" i="1"/>
  <c r="AV2" i="1"/>
  <c r="AG2" i="1"/>
  <c r="AG6" i="1"/>
  <c r="AV6" i="1"/>
  <c r="AV16" i="1"/>
  <c r="AG16" i="1"/>
  <c r="AV90" i="1"/>
  <c r="AG90" i="1"/>
  <c r="AG85" i="1"/>
  <c r="AV85" i="1"/>
  <c r="AG9" i="1"/>
  <c r="AV9" i="1"/>
  <c r="AV4" i="1"/>
  <c r="AG4" i="1"/>
  <c r="AG14" i="1"/>
  <c r="AV14" i="1"/>
  <c r="AG25" i="1"/>
  <c r="AV25" i="1"/>
  <c r="AG7" i="1"/>
  <c r="AV7" i="1"/>
  <c r="AV66" i="1"/>
  <c r="AG66" i="1"/>
  <c r="AG46" i="1"/>
  <c r="AV46" i="1"/>
  <c r="AV78" i="1"/>
  <c r="AG31" i="1"/>
  <c r="AV31" i="1"/>
  <c r="AA2" i="1" l="1"/>
  <c r="AL2" i="1"/>
</calcChain>
</file>

<file path=xl/sharedStrings.xml><?xml version="1.0" encoding="utf-8"?>
<sst xmlns="http://schemas.openxmlformats.org/spreadsheetml/2006/main" count="226" uniqueCount="65">
  <si>
    <t>L1D[mm]</t>
  </si>
  <si>
    <t>L/Dreg</t>
  </si>
  <si>
    <t>dT[K]</t>
  </si>
  <si>
    <t>f[Hz]</t>
  </si>
  <si>
    <t>U_CB[-]</t>
  </si>
  <si>
    <t>Qc[W]</t>
  </si>
  <si>
    <t>Wpump[W]</t>
  </si>
  <si>
    <t>D [m]</t>
  </si>
  <si>
    <t>L [m]</t>
  </si>
  <si>
    <t>m [kg]</t>
  </si>
  <si>
    <t>d [m]</t>
  </si>
  <si>
    <t>mf [kg/s]</t>
  </si>
  <si>
    <t>c_B_l</t>
  </si>
  <si>
    <t>c_B_h</t>
  </si>
  <si>
    <t>dT_M</t>
  </si>
  <si>
    <t>dT_d</t>
  </si>
  <si>
    <t>cf</t>
  </si>
  <si>
    <t>ks</t>
  </si>
  <si>
    <t>kf</t>
  </si>
  <si>
    <t>v</t>
  </si>
  <si>
    <t>D</t>
  </si>
  <si>
    <t>K</t>
  </si>
  <si>
    <t>Area</t>
  </si>
  <si>
    <t>h</t>
  </si>
  <si>
    <t>Re</t>
  </si>
  <si>
    <t>h_cas</t>
  </si>
  <si>
    <t>phi</t>
  </si>
  <si>
    <t>erro</t>
  </si>
  <si>
    <t>L_a</t>
  </si>
  <si>
    <t>D_a</t>
  </si>
  <si>
    <t>Cond_s</t>
  </si>
  <si>
    <t>Cond_f</t>
  </si>
  <si>
    <t>dT</t>
  </si>
  <si>
    <t>dTT</t>
  </si>
  <si>
    <t>C</t>
  </si>
  <si>
    <t>Qc</t>
  </si>
  <si>
    <t>Qcf</t>
  </si>
  <si>
    <t>E</t>
  </si>
  <si>
    <t>Wp</t>
  </si>
  <si>
    <t>NTU</t>
  </si>
  <si>
    <t>c_f</t>
  </si>
  <si>
    <t>C_s</t>
  </si>
  <si>
    <t>m_reg [kg]</t>
  </si>
  <si>
    <t>CB[kg/s]</t>
  </si>
  <si>
    <t>cP</t>
  </si>
  <si>
    <t>C_0_med</t>
  </si>
  <si>
    <t>C_h_med</t>
  </si>
  <si>
    <t>dT_mag_med</t>
  </si>
  <si>
    <t>dT_demag_med</t>
  </si>
  <si>
    <t>Mag</t>
  </si>
  <si>
    <t>Demag</t>
  </si>
  <si>
    <t>Exp</t>
  </si>
  <si>
    <t>Fit</t>
  </si>
  <si>
    <t>T</t>
  </si>
  <si>
    <t>Tc [K]</t>
  </si>
  <si>
    <t>W_mag_CB</t>
  </si>
  <si>
    <t>W_mag_HB</t>
  </si>
  <si>
    <t>Q_reg_HB</t>
  </si>
  <si>
    <t>Q_pas_CB</t>
  </si>
  <si>
    <t>Q_at_CB</t>
  </si>
  <si>
    <t>Q_cas</t>
  </si>
  <si>
    <t>h_eff</t>
  </si>
  <si>
    <t>B_l</t>
  </si>
  <si>
    <t>B_h</t>
  </si>
  <si>
    <t>Q_int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</si>
</sst>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Experimental!$AY$1</c:f>
              <c:strCache>
                <c:ptCount val="1"/>
                <c:pt idx="0">
                  <c:v>Qc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Experimental!$AY$2:$AY$112</c:f>
              <c:numCache>
                <c:formatCode>General</c:formatCode>
                <c:ptCount val="111"/>
                <c:pt idx="0">
                  <c:v>2.9948000000000001</c:v>
                </c:pt>
                <c:pt idx="1">
                  <c:v>4.8076999999999996</c:v>
                </c:pt>
                <c:pt idx="2">
                  <c:v>6.5509000000000004</c:v>
                </c:pt>
                <c:pt idx="3">
                  <c:v>8.6259999999999994</c:v>
                </c:pt>
                <c:pt idx="4">
                  <c:v>9.4075000000000006</c:v>
                </c:pt>
                <c:pt idx="5">
                  <c:v>2.9786999999999999</c:v>
                </c:pt>
                <c:pt idx="6">
                  <c:v>5.8230000000000004</c:v>
                </c:pt>
                <c:pt idx="7">
                  <c:v>8.2523999999999997</c:v>
                </c:pt>
                <c:pt idx="8">
                  <c:v>12.612299999999999</c:v>
                </c:pt>
                <c:pt idx="9">
                  <c:v>14.4017</c:v>
                </c:pt>
                <c:pt idx="10">
                  <c:v>3.5430999999999999</c:v>
                </c:pt>
                <c:pt idx="11">
                  <c:v>6.1271000000000004</c:v>
                </c:pt>
                <c:pt idx="12">
                  <c:v>9.0701000000000001</c:v>
                </c:pt>
                <c:pt idx="13">
                  <c:v>13.973800000000001</c:v>
                </c:pt>
                <c:pt idx="14">
                  <c:v>18.394300000000001</c:v>
                </c:pt>
                <c:pt idx="15">
                  <c:v>19.708500000000001</c:v>
                </c:pt>
                <c:pt idx="16">
                  <c:v>4.7930999999999999</c:v>
                </c:pt>
                <c:pt idx="17">
                  <c:v>7.0879000000000003</c:v>
                </c:pt>
                <c:pt idx="18">
                  <c:v>11.674200000000001</c:v>
                </c:pt>
                <c:pt idx="19">
                  <c:v>17.487200000000001</c:v>
                </c:pt>
                <c:pt idx="20">
                  <c:v>22.9099</c:v>
                </c:pt>
                <c:pt idx="21">
                  <c:v>27.059100000000001</c:v>
                </c:pt>
                <c:pt idx="22">
                  <c:v>4.9112</c:v>
                </c:pt>
                <c:pt idx="23">
                  <c:v>7.9278000000000004</c:v>
                </c:pt>
                <c:pt idx="24">
                  <c:v>12.850099999999999</c:v>
                </c:pt>
                <c:pt idx="25">
                  <c:v>22.219899999999999</c:v>
                </c:pt>
                <c:pt idx="26">
                  <c:v>28.335999999999999</c:v>
                </c:pt>
                <c:pt idx="27">
                  <c:v>33.8932</c:v>
                </c:pt>
                <c:pt idx="28">
                  <c:v>39.563499999999998</c:v>
                </c:pt>
                <c:pt idx="29">
                  <c:v>7.7797000000000001</c:v>
                </c:pt>
                <c:pt idx="30">
                  <c:v>12.2478</c:v>
                </c:pt>
                <c:pt idx="31">
                  <c:v>19.326799999999999</c:v>
                </c:pt>
                <c:pt idx="32">
                  <c:v>27.401800000000001</c:v>
                </c:pt>
                <c:pt idx="33">
                  <c:v>34.402700000000003</c:v>
                </c:pt>
                <c:pt idx="34">
                  <c:v>40.0533</c:v>
                </c:pt>
                <c:pt idx="35">
                  <c:v>46.968299999999999</c:v>
                </c:pt>
                <c:pt idx="36">
                  <c:v>53.713000000000001</c:v>
                </c:pt>
                <c:pt idx="37">
                  <c:v>2.1027</c:v>
                </c:pt>
                <c:pt idx="38">
                  <c:v>3.9407999999999999</c:v>
                </c:pt>
                <c:pt idx="39">
                  <c:v>5.3028000000000004</c:v>
                </c:pt>
                <c:pt idx="40">
                  <c:v>5.4127999999999998</c:v>
                </c:pt>
                <c:pt idx="41">
                  <c:v>2.8393999999999999</c:v>
                </c:pt>
                <c:pt idx="42">
                  <c:v>4.8605</c:v>
                </c:pt>
                <c:pt idx="43">
                  <c:v>6.9260000000000002</c:v>
                </c:pt>
                <c:pt idx="44">
                  <c:v>8.2445000000000004</c:v>
                </c:pt>
                <c:pt idx="45">
                  <c:v>2.7117</c:v>
                </c:pt>
                <c:pt idx="46">
                  <c:v>4.9856999999999996</c:v>
                </c:pt>
                <c:pt idx="47">
                  <c:v>7.6535000000000002</c:v>
                </c:pt>
                <c:pt idx="48">
                  <c:v>9.3312000000000008</c:v>
                </c:pt>
                <c:pt idx="49">
                  <c:v>10.6244</c:v>
                </c:pt>
                <c:pt idx="50">
                  <c:v>3.6078000000000001</c:v>
                </c:pt>
                <c:pt idx="51">
                  <c:v>5.6952999999999996</c:v>
                </c:pt>
                <c:pt idx="52">
                  <c:v>8.4574999999999996</c:v>
                </c:pt>
                <c:pt idx="53">
                  <c:v>10.8734</c:v>
                </c:pt>
                <c:pt idx="54">
                  <c:v>12.852600000000001</c:v>
                </c:pt>
                <c:pt idx="55">
                  <c:v>13.930199999999999</c:v>
                </c:pt>
                <c:pt idx="56">
                  <c:v>4.8232999999999997</c:v>
                </c:pt>
                <c:pt idx="57">
                  <c:v>7.4673999999999996</c:v>
                </c:pt>
                <c:pt idx="58">
                  <c:v>10.8378</c:v>
                </c:pt>
                <c:pt idx="59">
                  <c:v>15.546099999999999</c:v>
                </c:pt>
                <c:pt idx="60">
                  <c:v>21.057600000000001</c:v>
                </c:pt>
                <c:pt idx="61">
                  <c:v>5.7041000000000004</c:v>
                </c:pt>
                <c:pt idx="62">
                  <c:v>8.3498999999999999</c:v>
                </c:pt>
                <c:pt idx="63">
                  <c:v>11.9247</c:v>
                </c:pt>
                <c:pt idx="64">
                  <c:v>17.965499999999999</c:v>
                </c:pt>
                <c:pt idx="65">
                  <c:v>23.683299999999999</c:v>
                </c:pt>
                <c:pt idx="66">
                  <c:v>27.9985</c:v>
                </c:pt>
                <c:pt idx="67">
                  <c:v>6.7176999999999998</c:v>
                </c:pt>
                <c:pt idx="68">
                  <c:v>9.5751000000000008</c:v>
                </c:pt>
                <c:pt idx="69">
                  <c:v>13.8223</c:v>
                </c:pt>
                <c:pt idx="70">
                  <c:v>20.760100000000001</c:v>
                </c:pt>
                <c:pt idx="71">
                  <c:v>25.807300000000001</c:v>
                </c:pt>
                <c:pt idx="72">
                  <c:v>33.169400000000003</c:v>
                </c:pt>
                <c:pt idx="73">
                  <c:v>6.5536000000000003</c:v>
                </c:pt>
                <c:pt idx="74">
                  <c:v>12.159599999999999</c:v>
                </c:pt>
                <c:pt idx="75">
                  <c:v>15.947699999999999</c:v>
                </c:pt>
                <c:pt idx="76">
                  <c:v>22.996400000000001</c:v>
                </c:pt>
                <c:pt idx="77">
                  <c:v>29.1859</c:v>
                </c:pt>
                <c:pt idx="78">
                  <c:v>34.5884</c:v>
                </c:pt>
                <c:pt idx="79">
                  <c:v>38.758400000000002</c:v>
                </c:pt>
                <c:pt idx="80">
                  <c:v>1.4930000000000001</c:v>
                </c:pt>
                <c:pt idx="81">
                  <c:v>2.9887000000000001</c:v>
                </c:pt>
                <c:pt idx="82">
                  <c:v>2</c:v>
                </c:pt>
                <c:pt idx="83">
                  <c:v>4.6181999999999999</c:v>
                </c:pt>
                <c:pt idx="84">
                  <c:v>2.0366</c:v>
                </c:pt>
                <c:pt idx="85">
                  <c:v>4.0423999999999998</c:v>
                </c:pt>
                <c:pt idx="86">
                  <c:v>5.7461000000000002</c:v>
                </c:pt>
                <c:pt idx="87">
                  <c:v>2.6143999999999998</c:v>
                </c:pt>
                <c:pt idx="88">
                  <c:v>4.5034000000000001</c:v>
                </c:pt>
                <c:pt idx="89">
                  <c:v>6.4069000000000003</c:v>
                </c:pt>
                <c:pt idx="90">
                  <c:v>7.4457000000000004</c:v>
                </c:pt>
                <c:pt idx="91">
                  <c:v>3.1905000000000001</c:v>
                </c:pt>
                <c:pt idx="92">
                  <c:v>5.5014000000000003</c:v>
                </c:pt>
                <c:pt idx="93">
                  <c:v>7.7045000000000003</c:v>
                </c:pt>
                <c:pt idx="94">
                  <c:v>9.5132999999999992</c:v>
                </c:pt>
                <c:pt idx="95">
                  <c:v>10.667299999999999</c:v>
                </c:pt>
                <c:pt idx="96">
                  <c:v>3.8426999999999998</c:v>
                </c:pt>
                <c:pt idx="97">
                  <c:v>6.3910999999999998</c:v>
                </c:pt>
                <c:pt idx="98">
                  <c:v>9.0152000000000001</c:v>
                </c:pt>
                <c:pt idx="99">
                  <c:v>10.9689</c:v>
                </c:pt>
                <c:pt idx="100">
                  <c:v>14.4765</c:v>
                </c:pt>
                <c:pt idx="101">
                  <c:v>4.7423000000000002</c:v>
                </c:pt>
                <c:pt idx="102">
                  <c:v>7.0471000000000004</c:v>
                </c:pt>
                <c:pt idx="103">
                  <c:v>10.353999999999999</c:v>
                </c:pt>
                <c:pt idx="104">
                  <c:v>14.473599999999999</c:v>
                </c:pt>
                <c:pt idx="105">
                  <c:v>16.835999999999999</c:v>
                </c:pt>
                <c:pt idx="106">
                  <c:v>5.2477999999999998</c:v>
                </c:pt>
                <c:pt idx="107">
                  <c:v>8.7861999999999991</c:v>
                </c:pt>
                <c:pt idx="108">
                  <c:v>11.554399999999999</c:v>
                </c:pt>
                <c:pt idx="109">
                  <c:v>16.422499999999999</c:v>
                </c:pt>
                <c:pt idx="110">
                  <c:v>20.143899999999999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1-4B14-AEAD-0CBCCC63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733272"/>
        <c:axId val="935731960"/>
      </c:scatterChart>
      <c:valAx>
        <c:axId val="93573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731960"/>
        <c:crosses val="autoZero"/>
        <c:crossBetween val="midCat"/>
      </c:valAx>
      <c:valAx>
        <c:axId val="93573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73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Experimental!$AR$1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Experimental!$AR$2:$AR$112</c:f>
              <c:numCache>
                <c:formatCode>General</c:formatCode>
                <c:ptCount val="111"/>
                <c:pt idx="0">
                  <c:v>0.99219999999999997</c:v>
                </c:pt>
                <c:pt idx="1">
                  <c:v>0.99219999999999997</c:v>
                </c:pt>
                <c:pt idx="2">
                  <c:v>0.99209999999999998</c:v>
                </c:pt>
                <c:pt idx="3">
                  <c:v>0.99209999999999998</c:v>
                </c:pt>
                <c:pt idx="4">
                  <c:v>0.99199999999999999</c:v>
                </c:pt>
                <c:pt idx="5">
                  <c:v>0.98750000000000004</c:v>
                </c:pt>
                <c:pt idx="6">
                  <c:v>0.98750000000000004</c:v>
                </c:pt>
                <c:pt idx="7">
                  <c:v>0.98750000000000004</c:v>
                </c:pt>
                <c:pt idx="8">
                  <c:v>0.98740000000000006</c:v>
                </c:pt>
                <c:pt idx="9">
                  <c:v>0.98719999999999997</c:v>
                </c:pt>
                <c:pt idx="10">
                  <c:v>0.98229999999999995</c:v>
                </c:pt>
                <c:pt idx="11">
                  <c:v>0.98229999999999995</c:v>
                </c:pt>
                <c:pt idx="12">
                  <c:v>0.98229999999999995</c:v>
                </c:pt>
                <c:pt idx="13">
                  <c:v>0.98209999999999997</c:v>
                </c:pt>
                <c:pt idx="14">
                  <c:v>0.98180000000000001</c:v>
                </c:pt>
                <c:pt idx="15">
                  <c:v>0.98170000000000002</c:v>
                </c:pt>
                <c:pt idx="16">
                  <c:v>0.97250000000000003</c:v>
                </c:pt>
                <c:pt idx="17">
                  <c:v>0.97240000000000004</c:v>
                </c:pt>
                <c:pt idx="18">
                  <c:v>0.97240000000000004</c:v>
                </c:pt>
                <c:pt idx="19">
                  <c:v>0.97219999999999995</c:v>
                </c:pt>
                <c:pt idx="20">
                  <c:v>0.97160000000000002</c:v>
                </c:pt>
                <c:pt idx="21">
                  <c:v>0.9708</c:v>
                </c:pt>
                <c:pt idx="22">
                  <c:v>0.94689999999999996</c:v>
                </c:pt>
                <c:pt idx="23">
                  <c:v>0.94669999999999999</c:v>
                </c:pt>
                <c:pt idx="24">
                  <c:v>0.94640000000000002</c:v>
                </c:pt>
                <c:pt idx="25">
                  <c:v>0.9456</c:v>
                </c:pt>
                <c:pt idx="26">
                  <c:v>0.94410000000000005</c:v>
                </c:pt>
                <c:pt idx="27">
                  <c:v>0.9425</c:v>
                </c:pt>
                <c:pt idx="28">
                  <c:v>0.94059999999999999</c:v>
                </c:pt>
                <c:pt idx="29">
                  <c:v>0.89380000000000004</c:v>
                </c:pt>
                <c:pt idx="30">
                  <c:v>0.89300000000000002</c:v>
                </c:pt>
                <c:pt idx="31">
                  <c:v>0.89159999999999995</c:v>
                </c:pt>
                <c:pt idx="32">
                  <c:v>0.88839999999999997</c:v>
                </c:pt>
                <c:pt idx="33">
                  <c:v>0.88339999999999996</c:v>
                </c:pt>
                <c:pt idx="34">
                  <c:v>0.87970000000000004</c:v>
                </c:pt>
                <c:pt idx="35">
                  <c:v>0.87570000000000003</c:v>
                </c:pt>
                <c:pt idx="36">
                  <c:v>0.87119999999999997</c:v>
                </c:pt>
                <c:pt idx="37">
                  <c:v>0.99039999999999995</c:v>
                </c:pt>
                <c:pt idx="38">
                  <c:v>0.99029999999999996</c:v>
                </c:pt>
                <c:pt idx="39">
                  <c:v>0.99009999999999998</c:v>
                </c:pt>
                <c:pt idx="40">
                  <c:v>0.99</c:v>
                </c:pt>
                <c:pt idx="41">
                  <c:v>0.9829</c:v>
                </c:pt>
                <c:pt idx="42">
                  <c:v>0.98270000000000002</c:v>
                </c:pt>
                <c:pt idx="43">
                  <c:v>0.98229999999999995</c:v>
                </c:pt>
                <c:pt idx="44">
                  <c:v>0.98160000000000003</c:v>
                </c:pt>
                <c:pt idx="45">
                  <c:v>0.97109999999999996</c:v>
                </c:pt>
                <c:pt idx="46">
                  <c:v>0.97089999999999999</c:v>
                </c:pt>
                <c:pt idx="47">
                  <c:v>0.97</c:v>
                </c:pt>
                <c:pt idx="48">
                  <c:v>0.96819999999999995</c:v>
                </c:pt>
                <c:pt idx="49">
                  <c:v>0.96660000000000001</c:v>
                </c:pt>
                <c:pt idx="50">
                  <c:v>0.92769999999999997</c:v>
                </c:pt>
                <c:pt idx="51">
                  <c:v>0.92679999999999996</c:v>
                </c:pt>
                <c:pt idx="52">
                  <c:v>0.92469999999999997</c:v>
                </c:pt>
                <c:pt idx="53">
                  <c:v>0.9204</c:v>
                </c:pt>
                <c:pt idx="54">
                  <c:v>0.90939999999999999</c:v>
                </c:pt>
                <c:pt idx="55">
                  <c:v>0.89980000000000004</c:v>
                </c:pt>
                <c:pt idx="56">
                  <c:v>0.69610000000000005</c:v>
                </c:pt>
                <c:pt idx="57">
                  <c:v>0.69330000000000003</c:v>
                </c:pt>
                <c:pt idx="58">
                  <c:v>0.68810000000000004</c:v>
                </c:pt>
                <c:pt idx="59">
                  <c:v>0.66469999999999996</c:v>
                </c:pt>
                <c:pt idx="60">
                  <c:v>0.63819999999999999</c:v>
                </c:pt>
                <c:pt idx="61">
                  <c:v>0.51929999999999998</c:v>
                </c:pt>
                <c:pt idx="62">
                  <c:v>0.5171</c:v>
                </c:pt>
                <c:pt idx="63">
                  <c:v>0.5131</c:v>
                </c:pt>
                <c:pt idx="64">
                  <c:v>0.49859999999999999</c:v>
                </c:pt>
                <c:pt idx="65">
                  <c:v>0.49109999999999998</c:v>
                </c:pt>
                <c:pt idx="66">
                  <c:v>0.4849</c:v>
                </c:pt>
                <c:pt idx="67">
                  <c:v>0.4274</c:v>
                </c:pt>
                <c:pt idx="68">
                  <c:v>0.42520000000000002</c:v>
                </c:pt>
                <c:pt idx="69">
                  <c:v>0.42009999999999997</c:v>
                </c:pt>
                <c:pt idx="70">
                  <c:v>0.41170000000000001</c:v>
                </c:pt>
                <c:pt idx="71">
                  <c:v>0.40589999999999998</c:v>
                </c:pt>
                <c:pt idx="72">
                  <c:v>0.39789999999999998</c:v>
                </c:pt>
                <c:pt idx="73">
                  <c:v>0.33800000000000002</c:v>
                </c:pt>
                <c:pt idx="74">
                  <c:v>0.33389999999999997</c:v>
                </c:pt>
                <c:pt idx="75">
                  <c:v>0.33210000000000001</c:v>
                </c:pt>
                <c:pt idx="76">
                  <c:v>0.32969999999999999</c:v>
                </c:pt>
                <c:pt idx="77">
                  <c:v>0.32740000000000002</c:v>
                </c:pt>
                <c:pt idx="78">
                  <c:v>0.3256</c:v>
                </c:pt>
                <c:pt idx="79">
                  <c:v>0.32429999999999998</c:v>
                </c:pt>
                <c:pt idx="80">
                  <c:v>0.9829</c:v>
                </c:pt>
                <c:pt idx="81">
                  <c:v>0.98040000000000005</c:v>
                </c:pt>
                <c:pt idx="82">
                  <c:v>0.9123</c:v>
                </c:pt>
                <c:pt idx="83">
                  <c:v>0.8679</c:v>
                </c:pt>
                <c:pt idx="84">
                  <c:v>0.71160000000000001</c:v>
                </c:pt>
                <c:pt idx="85">
                  <c:v>0.69640000000000002</c:v>
                </c:pt>
                <c:pt idx="86">
                  <c:v>0.65659999999999996</c:v>
                </c:pt>
                <c:pt idx="87">
                  <c:v>0.52010000000000001</c:v>
                </c:pt>
                <c:pt idx="88">
                  <c:v>0.51290000000000002</c:v>
                </c:pt>
                <c:pt idx="89">
                  <c:v>0.49459999999999998</c:v>
                </c:pt>
                <c:pt idx="90">
                  <c:v>0.48499999999999999</c:v>
                </c:pt>
                <c:pt idx="91">
                  <c:v>0.35320000000000001</c:v>
                </c:pt>
                <c:pt idx="92">
                  <c:v>0.34860000000000002</c:v>
                </c:pt>
                <c:pt idx="93">
                  <c:v>0.3347</c:v>
                </c:pt>
                <c:pt idx="94">
                  <c:v>0.32779999999999998</c:v>
                </c:pt>
                <c:pt idx="95">
                  <c:v>0.32419999999999999</c:v>
                </c:pt>
                <c:pt idx="96">
                  <c:v>0.2767</c:v>
                </c:pt>
                <c:pt idx="97">
                  <c:v>0.27439999999999998</c:v>
                </c:pt>
                <c:pt idx="98">
                  <c:v>0.26879999999999998</c:v>
                </c:pt>
                <c:pt idx="99">
                  <c:v>0.26250000000000001</c:v>
                </c:pt>
                <c:pt idx="100">
                  <c:v>0.25469999999999998</c:v>
                </c:pt>
                <c:pt idx="101">
                  <c:v>0.21049999999999999</c:v>
                </c:pt>
                <c:pt idx="102">
                  <c:v>0.2072</c:v>
                </c:pt>
                <c:pt idx="103">
                  <c:v>0.19950000000000001</c:v>
                </c:pt>
                <c:pt idx="104">
                  <c:v>0.19689999999999999</c:v>
                </c:pt>
                <c:pt idx="105">
                  <c:v>0.19550000000000001</c:v>
                </c:pt>
                <c:pt idx="106">
                  <c:v>0.18260000000000001</c:v>
                </c:pt>
                <c:pt idx="107">
                  <c:v>0.1802</c:v>
                </c:pt>
                <c:pt idx="108">
                  <c:v>0.17860000000000001</c:v>
                </c:pt>
                <c:pt idx="109">
                  <c:v>0.17630000000000001</c:v>
                </c:pt>
                <c:pt idx="110">
                  <c:v>0.17460000000000001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E-4F6E-99DE-41B28BD1B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76416"/>
        <c:axId val="529676744"/>
      </c:scatterChart>
      <c:valAx>
        <c:axId val="5296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676744"/>
        <c:crosses val="autoZero"/>
        <c:crossBetween val="midCat"/>
      </c:valAx>
      <c:valAx>
        <c:axId val="52967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6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8888888888888892E-2"/>
                  <c:y val="0.21338874307378244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Planilha1!$T$5:$T$355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Planilha1!$U$5:$U$355</c:f>
              <c:numCache>
                <c:formatCode>General</c:formatCode>
                <c:ptCount val="351"/>
                <c:pt idx="0">
                  <c:v>304.62840800383839</c:v>
                </c:pt>
                <c:pt idx="1">
                  <c:v>304.62925010426261</c:v>
                </c:pt>
                <c:pt idx="2">
                  <c:v>304.62967782773325</c:v>
                </c:pt>
                <c:pt idx="3">
                  <c:v>304.62968801501529</c:v>
                </c:pt>
                <c:pt idx="4">
                  <c:v>304.6292774828587</c:v>
                </c:pt>
                <c:pt idx="5">
                  <c:v>304.62844302377897</c:v>
                </c:pt>
                <c:pt idx="6">
                  <c:v>304.62718140425585</c:v>
                </c:pt>
                <c:pt idx="7">
                  <c:v>304.62548936614684</c:v>
                </c:pt>
                <c:pt idx="8">
                  <c:v>304.62336362449099</c:v>
                </c:pt>
                <c:pt idx="9">
                  <c:v>304.62080086778531</c:v>
                </c:pt>
                <c:pt idx="10">
                  <c:v>304.61779775591623</c:v>
                </c:pt>
                <c:pt idx="11">
                  <c:v>304.61435092187395</c:v>
                </c:pt>
                <c:pt idx="12">
                  <c:v>304.61045696969165</c:v>
                </c:pt>
                <c:pt idx="13">
                  <c:v>304.60611247262926</c:v>
                </c:pt>
                <c:pt idx="14">
                  <c:v>304.60131397628049</c:v>
                </c:pt>
                <c:pt idx="15">
                  <c:v>304.59605799446126</c:v>
                </c:pt>
                <c:pt idx="16">
                  <c:v>304.59034100929438</c:v>
                </c:pt>
                <c:pt idx="17">
                  <c:v>304.58415947200763</c:v>
                </c:pt>
                <c:pt idx="18">
                  <c:v>304.5775098018338</c:v>
                </c:pt>
                <c:pt idx="19">
                  <c:v>304.57038838502473</c:v>
                </c:pt>
                <c:pt idx="20">
                  <c:v>304.56279157412109</c:v>
                </c:pt>
                <c:pt idx="21">
                  <c:v>304.55471568736573</c:v>
                </c:pt>
                <c:pt idx="22">
                  <c:v>304.54615700863178</c:v>
                </c:pt>
                <c:pt idx="23">
                  <c:v>304.53711178763928</c:v>
                </c:pt>
                <c:pt idx="24">
                  <c:v>304.52757623662876</c:v>
                </c:pt>
                <c:pt idx="25">
                  <c:v>304.51754653330084</c:v>
                </c:pt>
                <c:pt idx="26">
                  <c:v>304.50701881749052</c:v>
                </c:pt>
                <c:pt idx="27">
                  <c:v>304.49598919225053</c:v>
                </c:pt>
                <c:pt idx="28">
                  <c:v>304.48445372252587</c:v>
                </c:pt>
                <c:pt idx="29">
                  <c:v>304.47240843511958</c:v>
                </c:pt>
                <c:pt idx="30">
                  <c:v>304.45984931735518</c:v>
                </c:pt>
                <c:pt idx="31">
                  <c:v>304.44677231798903</c:v>
                </c:pt>
                <c:pt idx="32">
                  <c:v>304.43317334515427</c:v>
                </c:pt>
                <c:pt idx="33">
                  <c:v>304.41904826683316</c:v>
                </c:pt>
                <c:pt idx="34">
                  <c:v>304.40439290998512</c:v>
                </c:pt>
                <c:pt idx="35">
                  <c:v>304.38920305956526</c:v>
                </c:pt>
                <c:pt idx="36">
                  <c:v>304.37347446026877</c:v>
                </c:pt>
                <c:pt idx="37">
                  <c:v>304.35720281296199</c:v>
                </c:pt>
                <c:pt idx="38">
                  <c:v>304.34038377497376</c:v>
                </c:pt>
                <c:pt idx="39">
                  <c:v>304.32301296212916</c:v>
                </c:pt>
                <c:pt idx="40">
                  <c:v>304.30508594572007</c:v>
                </c:pt>
                <c:pt idx="41">
                  <c:v>304.28659825175424</c:v>
                </c:pt>
                <c:pt idx="42">
                  <c:v>304.26754536335625</c:v>
                </c:pt>
                <c:pt idx="43">
                  <c:v>304.24792271738107</c:v>
                </c:pt>
                <c:pt idx="44">
                  <c:v>304.22772570550927</c:v>
                </c:pt>
                <c:pt idx="45">
                  <c:v>304.20694967362448</c:v>
                </c:pt>
                <c:pt idx="46">
                  <c:v>304.1855899213096</c:v>
                </c:pt>
                <c:pt idx="47">
                  <c:v>304.16364170111461</c:v>
                </c:pt>
                <c:pt idx="48">
                  <c:v>304.14110021812837</c:v>
                </c:pt>
                <c:pt idx="49">
                  <c:v>304.11796063018801</c:v>
                </c:pt>
                <c:pt idx="50">
                  <c:v>304.09421804725605</c:v>
                </c:pt>
                <c:pt idx="51">
                  <c:v>304.06986753213772</c:v>
                </c:pt>
                <c:pt idx="52">
                  <c:v>304.04490409668068</c:v>
                </c:pt>
                <c:pt idx="53">
                  <c:v>304.01932270577788</c:v>
                </c:pt>
                <c:pt idx="54">
                  <c:v>303.99311827526287</c:v>
                </c:pt>
                <c:pt idx="55">
                  <c:v>303.96628566935351</c:v>
                </c:pt>
                <c:pt idx="56">
                  <c:v>303.93881970471756</c:v>
                </c:pt>
                <c:pt idx="57">
                  <c:v>303.91071514530756</c:v>
                </c:pt>
                <c:pt idx="58">
                  <c:v>303.88196670714228</c:v>
                </c:pt>
                <c:pt idx="59">
                  <c:v>303.85256905307665</c:v>
                </c:pt>
                <c:pt idx="60">
                  <c:v>303.82251679733599</c:v>
                </c:pt>
                <c:pt idx="61">
                  <c:v>303.7918045012039</c:v>
                </c:pt>
                <c:pt idx="62">
                  <c:v>303.76042667359371</c:v>
                </c:pt>
                <c:pt idx="63">
                  <c:v>303.72837777413474</c:v>
                </c:pt>
                <c:pt idx="64">
                  <c:v>303.69565220823381</c:v>
                </c:pt>
                <c:pt idx="65">
                  <c:v>303.66224433073967</c:v>
                </c:pt>
                <c:pt idx="66">
                  <c:v>303.62814844131225</c:v>
                </c:pt>
                <c:pt idx="67">
                  <c:v>303.59335878945626</c:v>
                </c:pt>
                <c:pt idx="68">
                  <c:v>303.55786957148018</c:v>
                </c:pt>
                <c:pt idx="69">
                  <c:v>303.52167492940384</c:v>
                </c:pt>
                <c:pt idx="70">
                  <c:v>303.48476895221711</c:v>
                </c:pt>
                <c:pt idx="71">
                  <c:v>303.44714567702977</c:v>
                </c:pt>
                <c:pt idx="72">
                  <c:v>303.40879908515194</c:v>
                </c:pt>
                <c:pt idx="73">
                  <c:v>303.36972310590204</c:v>
                </c:pt>
                <c:pt idx="74">
                  <c:v>303.32991161457619</c:v>
                </c:pt>
                <c:pt idx="75">
                  <c:v>303.28935843045957</c:v>
                </c:pt>
                <c:pt idx="76">
                  <c:v>303.24805732298165</c:v>
                </c:pt>
                <c:pt idx="77">
                  <c:v>303.20600200254984</c:v>
                </c:pt>
                <c:pt idx="78">
                  <c:v>303.16318612949357</c:v>
                </c:pt>
                <c:pt idx="79">
                  <c:v>303.11960330634645</c:v>
                </c:pt>
                <c:pt idx="80">
                  <c:v>303.07524708393129</c:v>
                </c:pt>
                <c:pt idx="81">
                  <c:v>303.03011095836939</c:v>
                </c:pt>
                <c:pt idx="82">
                  <c:v>302.98418836872759</c:v>
                </c:pt>
                <c:pt idx="83">
                  <c:v>302.93747270227578</c:v>
                </c:pt>
                <c:pt idx="84">
                  <c:v>302.88995729097701</c:v>
                </c:pt>
                <c:pt idx="85">
                  <c:v>302.8416354127267</c:v>
                </c:pt>
                <c:pt idx="86">
                  <c:v>302.79250028904085</c:v>
                </c:pt>
                <c:pt idx="87">
                  <c:v>302.74254508869711</c:v>
                </c:pt>
                <c:pt idx="88">
                  <c:v>302.6917629273384</c:v>
                </c:pt>
                <c:pt idx="89">
                  <c:v>302.64014686259372</c:v>
                </c:pt>
                <c:pt idx="90">
                  <c:v>302.58768990051368</c:v>
                </c:pt>
                <c:pt idx="91">
                  <c:v>302.53438499187473</c:v>
                </c:pt>
                <c:pt idx="92">
                  <c:v>302.48022503134905</c:v>
                </c:pt>
                <c:pt idx="93">
                  <c:v>302.42520286025632</c:v>
                </c:pt>
                <c:pt idx="94">
                  <c:v>302.36931126571454</c:v>
                </c:pt>
                <c:pt idx="95">
                  <c:v>302.31254298471691</c:v>
                </c:pt>
                <c:pt idx="96">
                  <c:v>302.25489069637644</c:v>
                </c:pt>
                <c:pt idx="97">
                  <c:v>302.19634702212915</c:v>
                </c:pt>
                <c:pt idx="98">
                  <c:v>302.13690453855554</c:v>
                </c:pt>
                <c:pt idx="99">
                  <c:v>302.07655576206236</c:v>
                </c:pt>
                <c:pt idx="100">
                  <c:v>302.01529315699116</c:v>
                </c:pt>
                <c:pt idx="101">
                  <c:v>301.9531091329921</c:v>
                </c:pt>
                <c:pt idx="102">
                  <c:v>301.88999604998401</c:v>
                </c:pt>
                <c:pt idx="103">
                  <c:v>301.82594621280811</c:v>
                </c:pt>
                <c:pt idx="104">
                  <c:v>301.76095186958742</c:v>
                </c:pt>
                <c:pt idx="105">
                  <c:v>301.69500522495719</c:v>
                </c:pt>
                <c:pt idx="106">
                  <c:v>301.62809842102052</c:v>
                </c:pt>
                <c:pt idx="107">
                  <c:v>301.56022355125975</c:v>
                </c:pt>
                <c:pt idx="108">
                  <c:v>301.49137265776073</c:v>
                </c:pt>
                <c:pt idx="109">
                  <c:v>301.42153772680388</c:v>
                </c:pt>
                <c:pt idx="110">
                  <c:v>301.35071069446968</c:v>
                </c:pt>
                <c:pt idx="111">
                  <c:v>301.27888344837197</c:v>
                </c:pt>
                <c:pt idx="112">
                  <c:v>301.20604782043011</c:v>
                </c:pt>
                <c:pt idx="113">
                  <c:v>301.13219559402398</c:v>
                </c:pt>
                <c:pt idx="114">
                  <c:v>301.05731849228818</c:v>
                </c:pt>
                <c:pt idx="115">
                  <c:v>300.98140819611331</c:v>
                </c:pt>
                <c:pt idx="116">
                  <c:v>300.90445633462389</c:v>
                </c:pt>
                <c:pt idx="117">
                  <c:v>300.82645448232313</c:v>
                </c:pt>
                <c:pt idx="118">
                  <c:v>300.74739416249173</c:v>
                </c:pt>
                <c:pt idx="119">
                  <c:v>300.66726684870315</c:v>
                </c:pt>
                <c:pt idx="120">
                  <c:v>300.58606396553631</c:v>
                </c:pt>
                <c:pt idx="121">
                  <c:v>300.50377687826568</c:v>
                </c:pt>
                <c:pt idx="122">
                  <c:v>300.42039691755468</c:v>
                </c:pt>
                <c:pt idx="123">
                  <c:v>300.33591534946413</c:v>
                </c:pt>
                <c:pt idx="124">
                  <c:v>300.25032339675414</c:v>
                </c:pt>
                <c:pt idx="125">
                  <c:v>300.16361222573113</c:v>
                </c:pt>
                <c:pt idx="126">
                  <c:v>300.07577295293731</c:v>
                </c:pt>
                <c:pt idx="127">
                  <c:v>299.98679664599229</c:v>
                </c:pt>
                <c:pt idx="128">
                  <c:v>299.89667432874415</c:v>
                </c:pt>
                <c:pt idx="129">
                  <c:v>299.80539696721172</c:v>
                </c:pt>
                <c:pt idx="130">
                  <c:v>299.71295547054376</c:v>
                </c:pt>
                <c:pt idx="131">
                  <c:v>299.61934070324168</c:v>
                </c:pt>
                <c:pt idx="132">
                  <c:v>299.52454347984377</c:v>
                </c:pt>
                <c:pt idx="133">
                  <c:v>299.42855456570936</c:v>
                </c:pt>
                <c:pt idx="134">
                  <c:v>299.33136466242053</c:v>
                </c:pt>
                <c:pt idx="135">
                  <c:v>299.23296442649712</c:v>
                </c:pt>
                <c:pt idx="136">
                  <c:v>299.13334445647803</c:v>
                </c:pt>
                <c:pt idx="137">
                  <c:v>299.03249531950905</c:v>
                </c:pt>
                <c:pt idx="138">
                  <c:v>298.93040750360245</c:v>
                </c:pt>
                <c:pt idx="139">
                  <c:v>298.82707145366669</c:v>
                </c:pt>
                <c:pt idx="140">
                  <c:v>298.72247756005817</c:v>
                </c:pt>
                <c:pt idx="141">
                  <c:v>298.616616154089</c:v>
                </c:pt>
                <c:pt idx="142">
                  <c:v>298.50947751595862</c:v>
                </c:pt>
                <c:pt idx="143">
                  <c:v>298.40105185946283</c:v>
                </c:pt>
                <c:pt idx="144">
                  <c:v>298.29132935053093</c:v>
                </c:pt>
                <c:pt idx="145">
                  <c:v>298.18030009865987</c:v>
                </c:pt>
                <c:pt idx="146">
                  <c:v>298.06795414492916</c:v>
                </c:pt>
                <c:pt idx="147">
                  <c:v>297.95428147966442</c:v>
                </c:pt>
                <c:pt idx="148">
                  <c:v>297.83927202555014</c:v>
                </c:pt>
                <c:pt idx="149">
                  <c:v>297.72291563337188</c:v>
                </c:pt>
                <c:pt idx="150">
                  <c:v>297.60520210940933</c:v>
                </c:pt>
                <c:pt idx="151">
                  <c:v>297.48612117639192</c:v>
                </c:pt>
                <c:pt idx="152">
                  <c:v>297.36566251200554</c:v>
                </c:pt>
                <c:pt idx="153">
                  <c:v>297.24381569609284</c:v>
                </c:pt>
                <c:pt idx="154">
                  <c:v>297.12057026314619</c:v>
                </c:pt>
                <c:pt idx="155">
                  <c:v>296.99591567031291</c:v>
                </c:pt>
                <c:pt idx="156">
                  <c:v>296.86984129987366</c:v>
                </c:pt>
                <c:pt idx="157">
                  <c:v>296.74233644146921</c:v>
                </c:pt>
                <c:pt idx="158">
                  <c:v>296.61339034536826</c:v>
                </c:pt>
                <c:pt idx="159">
                  <c:v>296.48299215666958</c:v>
                </c:pt>
                <c:pt idx="160">
                  <c:v>296.35113095949538</c:v>
                </c:pt>
                <c:pt idx="161">
                  <c:v>296.21779573279832</c:v>
                </c:pt>
                <c:pt idx="162">
                  <c:v>296.08297539325275</c:v>
                </c:pt>
                <c:pt idx="163">
                  <c:v>295.94665876373313</c:v>
                </c:pt>
                <c:pt idx="164">
                  <c:v>295.80883456384231</c:v>
                </c:pt>
                <c:pt idx="165">
                  <c:v>295.66949146355262</c:v>
                </c:pt>
                <c:pt idx="166">
                  <c:v>295.52861797999236</c:v>
                </c:pt>
                <c:pt idx="167">
                  <c:v>295.38620260714021</c:v>
                </c:pt>
                <c:pt idx="168">
                  <c:v>295.24223371778027</c:v>
                </c:pt>
                <c:pt idx="169">
                  <c:v>295.0966995900331</c:v>
                </c:pt>
                <c:pt idx="170">
                  <c:v>294.94958841872193</c:v>
                </c:pt>
                <c:pt idx="171">
                  <c:v>294.80088826811402</c:v>
                </c:pt>
                <c:pt idx="172">
                  <c:v>294.65058715625918</c:v>
                </c:pt>
                <c:pt idx="173">
                  <c:v>294.49867296143208</c:v>
                </c:pt>
                <c:pt idx="174">
                  <c:v>294.34513352577795</c:v>
                </c:pt>
                <c:pt idx="175">
                  <c:v>294.18995654210289</c:v>
                </c:pt>
                <c:pt idx="176">
                  <c:v>294.03312966186337</c:v>
                </c:pt>
                <c:pt idx="177">
                  <c:v>293.8746403937397</c:v>
                </c:pt>
                <c:pt idx="178">
                  <c:v>293.71447622531127</c:v>
                </c:pt>
                <c:pt idx="179">
                  <c:v>293.55262453744558</c:v>
                </c:pt>
                <c:pt idx="180">
                  <c:v>293.38907269727292</c:v>
                </c:pt>
                <c:pt idx="181">
                  <c:v>293.22380793459922</c:v>
                </c:pt>
                <c:pt idx="182">
                  <c:v>293.05681748187124</c:v>
                </c:pt>
                <c:pt idx="183">
                  <c:v>292.88808854434438</c:v>
                </c:pt>
                <c:pt idx="184">
                  <c:v>292.7176082978101</c:v>
                </c:pt>
                <c:pt idx="185">
                  <c:v>292.54536387938788</c:v>
                </c:pt>
                <c:pt idx="186">
                  <c:v>292.37134253615693</c:v>
                </c:pt>
                <c:pt idx="187">
                  <c:v>292.19553146809972</c:v>
                </c:pt>
                <c:pt idx="188">
                  <c:v>292.01791800527724</c:v>
                </c:pt>
                <c:pt idx="189">
                  <c:v>291.83848960766852</c:v>
                </c:pt>
                <c:pt idx="190">
                  <c:v>291.65723383933539</c:v>
                </c:pt>
                <c:pt idx="191">
                  <c:v>291.47413848328938</c:v>
                </c:pt>
                <c:pt idx="192">
                  <c:v>291.28919157467101</c:v>
                </c:pt>
                <c:pt idx="193">
                  <c:v>291.10238139458619</c:v>
                </c:pt>
                <c:pt idx="194">
                  <c:v>290.91369664445813</c:v>
                </c:pt>
                <c:pt idx="195">
                  <c:v>290.7231264603779</c:v>
                </c:pt>
                <c:pt idx="196">
                  <c:v>290.53066045821282</c:v>
                </c:pt>
                <c:pt idx="197">
                  <c:v>290.33628889400126</c:v>
                </c:pt>
                <c:pt idx="198">
                  <c:v>290.14000273745756</c:v>
                </c:pt>
                <c:pt idx="199">
                  <c:v>289.94179383113828</c:v>
                </c:pt>
                <c:pt idx="200">
                  <c:v>289.74165493466745</c:v>
                </c:pt>
                <c:pt idx="201">
                  <c:v>289.53957997742111</c:v>
                </c:pt>
                <c:pt idx="202">
                  <c:v>289.33556410644974</c:v>
                </c:pt>
                <c:pt idx="203">
                  <c:v>289.12960391469977</c:v>
                </c:pt>
                <c:pt idx="204">
                  <c:v>288.92169765669428</c:v>
                </c:pt>
                <c:pt idx="205">
                  <c:v>288.71184549666339</c:v>
                </c:pt>
                <c:pt idx="206">
                  <c:v>288.50004955913136</c:v>
                </c:pt>
                <c:pt idx="207">
                  <c:v>288.28631442962092</c:v>
                </c:pt>
                <c:pt idx="208">
                  <c:v>288.0706471491344</c:v>
                </c:pt>
                <c:pt idx="209">
                  <c:v>287.85305789010135</c:v>
                </c:pt>
                <c:pt idx="210">
                  <c:v>287.63355993706813</c:v>
                </c:pt>
                <c:pt idx="211">
                  <c:v>287.41217004709591</c:v>
                </c:pt>
                <c:pt idx="212">
                  <c:v>287.18890886040111</c:v>
                </c:pt>
                <c:pt idx="213">
                  <c:v>286.96380125068441</c:v>
                </c:pt>
                <c:pt idx="214">
                  <c:v>286.73687684088554</c:v>
                </c:pt>
                <c:pt idx="215">
                  <c:v>286.50817002358832</c:v>
                </c:pt>
                <c:pt idx="216">
                  <c:v>286.27772066276208</c:v>
                </c:pt>
                <c:pt idx="217">
                  <c:v>286.04557444045491</c:v>
                </c:pt>
                <c:pt idx="218">
                  <c:v>285.81178275333866</c:v>
                </c:pt>
                <c:pt idx="219">
                  <c:v>285.57640356010427</c:v>
                </c:pt>
                <c:pt idx="220">
                  <c:v>285.339501310358</c:v>
                </c:pt>
                <c:pt idx="221">
                  <c:v>285.1011474500209</c:v>
                </c:pt>
                <c:pt idx="222">
                  <c:v>284.86142033713628</c:v>
                </c:pt>
                <c:pt idx="223">
                  <c:v>284.62040528932738</c:v>
                </c:pt>
                <c:pt idx="224">
                  <c:v>284.37819465556601</c:v>
                </c:pt>
                <c:pt idx="225">
                  <c:v>284.13488760727802</c:v>
                </c:pt>
                <c:pt idx="226">
                  <c:v>283.89058995584088</c:v>
                </c:pt>
                <c:pt idx="227">
                  <c:v>283.64541345083836</c:v>
                </c:pt>
                <c:pt idx="228">
                  <c:v>283.39947564276775</c:v>
                </c:pt>
                <c:pt idx="229">
                  <c:v>283.15289899861045</c:v>
                </c:pt>
                <c:pt idx="230">
                  <c:v>282.90580991997905</c:v>
                </c:pt>
                <c:pt idx="231">
                  <c:v>282.65833766014788</c:v>
                </c:pt>
                <c:pt idx="232">
                  <c:v>282.41061342949945</c:v>
                </c:pt>
                <c:pt idx="233">
                  <c:v>282.16276894135109</c:v>
                </c:pt>
                <c:pt idx="234">
                  <c:v>281.91493536151484</c:v>
                </c:pt>
                <c:pt idx="235">
                  <c:v>281.66724174350577</c:v>
                </c:pt>
                <c:pt idx="236">
                  <c:v>281.41981352319073</c:v>
                </c:pt>
                <c:pt idx="237">
                  <c:v>281.1727715001303</c:v>
                </c:pt>
                <c:pt idx="238">
                  <c:v>280.92622983991737</c:v>
                </c:pt>
                <c:pt idx="239">
                  <c:v>280.68029593628938</c:v>
                </c:pt>
                <c:pt idx="240">
                  <c:v>280.43506783334641</c:v>
                </c:pt>
                <c:pt idx="241">
                  <c:v>280.190635065489</c:v>
                </c:pt>
                <c:pt idx="242">
                  <c:v>279.94707647119321</c:v>
                </c:pt>
                <c:pt idx="243">
                  <c:v>279.70446096275441</c:v>
                </c:pt>
                <c:pt idx="244">
                  <c:v>279.4628459326234</c:v>
                </c:pt>
                <c:pt idx="245">
                  <c:v>279.22227821234577</c:v>
                </c:pt>
                <c:pt idx="246">
                  <c:v>278.98279401234026</c:v>
                </c:pt>
                <c:pt idx="247">
                  <c:v>278.7444188490586</c:v>
                </c:pt>
                <c:pt idx="248">
                  <c:v>278.50716832122151</c:v>
                </c:pt>
                <c:pt idx="249">
                  <c:v>278.27104885504173</c:v>
                </c:pt>
                <c:pt idx="250">
                  <c:v>278.03605881543399</c:v>
                </c:pt>
                <c:pt idx="251">
                  <c:v>277.8021882226675</c:v>
                </c:pt>
                <c:pt idx="252">
                  <c:v>277.56942095647321</c:v>
                </c:pt>
                <c:pt idx="253">
                  <c:v>277.33773512781113</c:v>
                </c:pt>
                <c:pt idx="254">
                  <c:v>277.10710345068935</c:v>
                </c:pt>
                <c:pt idx="255">
                  <c:v>276.87749487924924</c:v>
                </c:pt>
                <c:pt idx="256">
                  <c:v>276.64887528794259</c:v>
                </c:pt>
                <c:pt idx="257">
                  <c:v>276.42120852507679</c:v>
                </c:pt>
                <c:pt idx="258">
                  <c:v>276.19445621926241</c:v>
                </c:pt>
                <c:pt idx="259">
                  <c:v>275.96857950202326</c:v>
                </c:pt>
                <c:pt idx="260">
                  <c:v>275.74353893845989</c:v>
                </c:pt>
                <c:pt idx="261">
                  <c:v>275.51929564785155</c:v>
                </c:pt>
                <c:pt idx="262">
                  <c:v>275.29581098936922</c:v>
                </c:pt>
                <c:pt idx="263">
                  <c:v>275.07304766964944</c:v>
                </c:pt>
                <c:pt idx="264">
                  <c:v>274.85096944536969</c:v>
                </c:pt>
                <c:pt idx="265">
                  <c:v>274.62954177616803</c:v>
                </c:pt>
                <c:pt idx="266">
                  <c:v>274.40873231027678</c:v>
                </c:pt>
                <c:pt idx="267">
                  <c:v>274.18851012594251</c:v>
                </c:pt>
                <c:pt idx="268">
                  <c:v>273.96884668377618</c:v>
                </c:pt>
                <c:pt idx="269">
                  <c:v>273.74971538057241</c:v>
                </c:pt>
                <c:pt idx="270">
                  <c:v>273.53109188203183</c:v>
                </c:pt>
                <c:pt idx="271">
                  <c:v>273.31295392192521</c:v>
                </c:pt>
                <c:pt idx="272">
                  <c:v>273.09528137642951</c:v>
                </c:pt>
                <c:pt idx="273">
                  <c:v>272.87805641333739</c:v>
                </c:pt>
                <c:pt idx="274">
                  <c:v>272.66126323376636</c:v>
                </c:pt>
                <c:pt idx="275">
                  <c:v>272.44488791688332</c:v>
                </c:pt>
                <c:pt idx="276">
                  <c:v>272.22891856880602</c:v>
                </c:pt>
                <c:pt idx="277">
                  <c:v>272.0133452409824</c:v>
                </c:pt>
                <c:pt idx="278">
                  <c:v>271.79815951073641</c:v>
                </c:pt>
                <c:pt idx="279">
                  <c:v>271.58335498528618</c:v>
                </c:pt>
                <c:pt idx="280">
                  <c:v>271.36892659109355</c:v>
                </c:pt>
                <c:pt idx="281">
                  <c:v>271.15487081392547</c:v>
                </c:pt>
                <c:pt idx="282">
                  <c:v>270.94118573012639</c:v>
                </c:pt>
                <c:pt idx="283">
                  <c:v>270.7278706813571</c:v>
                </c:pt>
                <c:pt idx="284">
                  <c:v>270.51492605102857</c:v>
                </c:pt>
                <c:pt idx="285">
                  <c:v>270.30235359079688</c:v>
                </c:pt>
                <c:pt idx="286">
                  <c:v>270.0901561151382</c:v>
                </c:pt>
                <c:pt idx="287">
                  <c:v>269.87833732932086</c:v>
                </c:pt>
                <c:pt idx="288">
                  <c:v>269.66690201760241</c:v>
                </c:pt>
                <c:pt idx="289">
                  <c:v>269.45585578613702</c:v>
                </c:pt>
                <c:pt idx="290">
                  <c:v>269.24520506552295</c:v>
                </c:pt>
                <c:pt idx="291">
                  <c:v>269.03495681166925</c:v>
                </c:pt>
                <c:pt idx="292">
                  <c:v>268.82511886315228</c:v>
                </c:pt>
                <c:pt idx="293">
                  <c:v>268.61569960679651</c:v>
                </c:pt>
                <c:pt idx="294">
                  <c:v>268.40670761615064</c:v>
                </c:pt>
                <c:pt idx="295">
                  <c:v>268.19815263391729</c:v>
                </c:pt>
                <c:pt idx="296">
                  <c:v>267.9900441805629</c:v>
                </c:pt>
                <c:pt idx="297">
                  <c:v>267.78239270370926</c:v>
                </c:pt>
                <c:pt idx="298">
                  <c:v>267.57520854581526</c:v>
                </c:pt>
                <c:pt idx="299">
                  <c:v>267.36850264132863</c:v>
                </c:pt>
                <c:pt idx="300">
                  <c:v>267.16228598803013</c:v>
                </c:pt>
                <c:pt idx="301">
                  <c:v>266.95657030317636</c:v>
                </c:pt>
                <c:pt idx="302">
                  <c:v>266.75136663493436</c:v>
                </c:pt>
                <c:pt idx="303">
                  <c:v>266.54668698466094</c:v>
                </c:pt>
                <c:pt idx="304">
                  <c:v>266.34254306921417</c:v>
                </c:pt>
                <c:pt idx="305">
                  <c:v>266.13894668402469</c:v>
                </c:pt>
                <c:pt idx="306">
                  <c:v>265.93590994342503</c:v>
                </c:pt>
                <c:pt idx="307">
                  <c:v>265.73344480469825</c:v>
                </c:pt>
                <c:pt idx="308">
                  <c:v>265.53156338489913</c:v>
                </c:pt>
                <c:pt idx="309">
                  <c:v>265.33027767153754</c:v>
                </c:pt>
                <c:pt idx="310">
                  <c:v>265.12959971254691</c:v>
                </c:pt>
                <c:pt idx="311">
                  <c:v>264.92954145095189</c:v>
                </c:pt>
                <c:pt idx="312">
                  <c:v>264.73011487163706</c:v>
                </c:pt>
                <c:pt idx="313">
                  <c:v>264.53133167447135</c:v>
                </c:pt>
                <c:pt idx="314">
                  <c:v>264.33320386029419</c:v>
                </c:pt>
                <c:pt idx="315">
                  <c:v>264.13574285737678</c:v>
                </c:pt>
                <c:pt idx="316">
                  <c:v>263.93896001105031</c:v>
                </c:pt>
                <c:pt idx="317">
                  <c:v>263.74286701024937</c:v>
                </c:pt>
                <c:pt idx="318">
                  <c:v>263.5474750157872</c:v>
                </c:pt>
                <c:pt idx="319">
                  <c:v>263.35279498438297</c:v>
                </c:pt>
                <c:pt idx="320">
                  <c:v>263.15883792041757</c:v>
                </c:pt>
                <c:pt idx="321">
                  <c:v>262.96561447576426</c:v>
                </c:pt>
                <c:pt idx="322">
                  <c:v>262.77313513267825</c:v>
                </c:pt>
                <c:pt idx="323">
                  <c:v>262.58141028949422</c:v>
                </c:pt>
                <c:pt idx="324">
                  <c:v>262.39045001652988</c:v>
                </c:pt>
                <c:pt idx="325">
                  <c:v>262.20026431561189</c:v>
                </c:pt>
                <c:pt idx="326">
                  <c:v>262.0108627393019</c:v>
                </c:pt>
                <c:pt idx="327">
                  <c:v>261.82225488778323</c:v>
                </c:pt>
                <c:pt idx="328">
                  <c:v>261.63444990498709</c:v>
                </c:pt>
                <c:pt idx="329">
                  <c:v>261.44745686846795</c:v>
                </c:pt>
                <c:pt idx="330">
                  <c:v>261.26128445134134</c:v>
                </c:pt>
                <c:pt idx="331">
                  <c:v>261.075941274211</c:v>
                </c:pt>
                <c:pt idx="332">
                  <c:v>260.89143558184531</c:v>
                </c:pt>
                <c:pt idx="333">
                  <c:v>260.70777541887088</c:v>
                </c:pt>
                <c:pt idx="334">
                  <c:v>260.52496849456656</c:v>
                </c:pt>
                <c:pt idx="335">
                  <c:v>260.34302239339689</c:v>
                </c:pt>
                <c:pt idx="336">
                  <c:v>260.16194434056916</c:v>
                </c:pt>
                <c:pt idx="337">
                  <c:v>259.98174144663795</c:v>
                </c:pt>
                <c:pt idx="338">
                  <c:v>259.80242055223272</c:v>
                </c:pt>
                <c:pt idx="339">
                  <c:v>259.62398797862602</c:v>
                </c:pt>
                <c:pt idx="340">
                  <c:v>259.44645000923589</c:v>
                </c:pt>
                <c:pt idx="341">
                  <c:v>259.26981261323999</c:v>
                </c:pt>
                <c:pt idx="342">
                  <c:v>259.09408150444057</c:v>
                </c:pt>
                <c:pt idx="343">
                  <c:v>258.91926208954624</c:v>
                </c:pt>
                <c:pt idx="344">
                  <c:v>258.74536018451897</c:v>
                </c:pt>
                <c:pt idx="345">
                  <c:v>258.57238025216537</c:v>
                </c:pt>
                <c:pt idx="346">
                  <c:v>258.40032679389344</c:v>
                </c:pt>
                <c:pt idx="347">
                  <c:v>258.22920462244122</c:v>
                </c:pt>
                <c:pt idx="348">
                  <c:v>258.05901811501684</c:v>
                </c:pt>
                <c:pt idx="349">
                  <c:v>257.88977086134003</c:v>
                </c:pt>
                <c:pt idx="350">
                  <c:v>257.72146620157594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D0-40D0-B00F-5BF5A1B03B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Planilha1!$T$5:$T$355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Planilha1!$V$5:$V$355</c:f>
              <c:numCache>
                <c:formatCode>General</c:formatCode>
                <c:ptCount val="351"/>
                <c:pt idx="0">
                  <c:v>305.08558412010007</c:v>
                </c:pt>
                <c:pt idx="1">
                  <c:v>305.0942453113671</c:v>
                </c:pt>
                <c:pt idx="2">
                  <c:v>305.10202376416828</c:v>
                </c:pt>
                <c:pt idx="3">
                  <c:v>305.10891947850314</c:v>
                </c:pt>
                <c:pt idx="4">
                  <c:v>305.11493245437259</c:v>
                </c:pt>
                <c:pt idx="5">
                  <c:v>305.12006269177573</c:v>
                </c:pt>
                <c:pt idx="6">
                  <c:v>305.12431019071255</c:v>
                </c:pt>
                <c:pt idx="7">
                  <c:v>305.12767495118305</c:v>
                </c:pt>
                <c:pt idx="8">
                  <c:v>305.13015697318815</c:v>
                </c:pt>
                <c:pt idx="9">
                  <c:v>305.13175625672784</c:v>
                </c:pt>
                <c:pt idx="10">
                  <c:v>305.1324728018003</c:v>
                </c:pt>
                <c:pt idx="11">
                  <c:v>305.13230660840736</c:v>
                </c:pt>
                <c:pt idx="12">
                  <c:v>305.13125767654901</c:v>
                </c:pt>
                <c:pt idx="13">
                  <c:v>305.12932600622389</c:v>
                </c:pt>
                <c:pt idx="14">
                  <c:v>305.126511597432</c:v>
                </c:pt>
                <c:pt idx="15">
                  <c:v>305.12281445017516</c:v>
                </c:pt>
                <c:pt idx="16">
                  <c:v>305.118234564452</c:v>
                </c:pt>
                <c:pt idx="17">
                  <c:v>305.11277194026297</c:v>
                </c:pt>
                <c:pt idx="18">
                  <c:v>305.10642657760809</c:v>
                </c:pt>
                <c:pt idx="19">
                  <c:v>305.0991984764878</c:v>
                </c:pt>
                <c:pt idx="20">
                  <c:v>305.09108763690074</c:v>
                </c:pt>
                <c:pt idx="21">
                  <c:v>305.08209405884736</c:v>
                </c:pt>
                <c:pt idx="22">
                  <c:v>305.07221774232767</c:v>
                </c:pt>
                <c:pt idx="23">
                  <c:v>305.06145868734347</c:v>
                </c:pt>
                <c:pt idx="24">
                  <c:v>305.04981689389206</c:v>
                </c:pt>
                <c:pt idx="25">
                  <c:v>305.03729236197523</c:v>
                </c:pt>
                <c:pt idx="26">
                  <c:v>305.02388509159209</c:v>
                </c:pt>
                <c:pt idx="27">
                  <c:v>305.00959508274354</c:v>
                </c:pt>
                <c:pt idx="28">
                  <c:v>304.99442233542823</c:v>
                </c:pt>
                <c:pt idx="29">
                  <c:v>304.97836684964795</c:v>
                </c:pt>
                <c:pt idx="30">
                  <c:v>304.96142862540091</c:v>
                </c:pt>
                <c:pt idx="31">
                  <c:v>304.94360766268755</c:v>
                </c:pt>
                <c:pt idx="32">
                  <c:v>304.92490396150833</c:v>
                </c:pt>
                <c:pt idx="33">
                  <c:v>304.90531752186325</c:v>
                </c:pt>
                <c:pt idx="34">
                  <c:v>304.88484834375276</c:v>
                </c:pt>
                <c:pt idx="35">
                  <c:v>304.86349642717551</c:v>
                </c:pt>
                <c:pt idx="36">
                  <c:v>304.84126177213238</c:v>
                </c:pt>
                <c:pt idx="37">
                  <c:v>304.81814437862386</c:v>
                </c:pt>
                <c:pt idx="38">
                  <c:v>304.79414424664856</c:v>
                </c:pt>
                <c:pt idx="39">
                  <c:v>304.76926137620694</c:v>
                </c:pt>
                <c:pt idx="40">
                  <c:v>304.74349576729992</c:v>
                </c:pt>
                <c:pt idx="41">
                  <c:v>304.71684741992703</c:v>
                </c:pt>
                <c:pt idx="42">
                  <c:v>304.68931633408783</c:v>
                </c:pt>
                <c:pt idx="43">
                  <c:v>304.66090250978323</c:v>
                </c:pt>
                <c:pt idx="44">
                  <c:v>304.63160594701276</c:v>
                </c:pt>
                <c:pt idx="45">
                  <c:v>304.60142664577552</c:v>
                </c:pt>
                <c:pt idx="46">
                  <c:v>304.57036460607242</c:v>
                </c:pt>
                <c:pt idx="47">
                  <c:v>304.538419827903</c:v>
                </c:pt>
                <c:pt idx="48">
                  <c:v>304.50559231126863</c:v>
                </c:pt>
                <c:pt idx="49">
                  <c:v>304.47188205616703</c:v>
                </c:pt>
                <c:pt idx="50">
                  <c:v>304.43728906260003</c:v>
                </c:pt>
                <c:pt idx="51">
                  <c:v>304.40181333056717</c:v>
                </c:pt>
                <c:pt idx="52">
                  <c:v>304.36545486006844</c:v>
                </c:pt>
                <c:pt idx="53">
                  <c:v>304.3282136511034</c:v>
                </c:pt>
                <c:pt idx="54">
                  <c:v>304.29008970367295</c:v>
                </c:pt>
                <c:pt idx="55">
                  <c:v>304.25108301777573</c:v>
                </c:pt>
                <c:pt idx="56">
                  <c:v>304.21119359341264</c:v>
                </c:pt>
                <c:pt idx="57">
                  <c:v>304.17042143058325</c:v>
                </c:pt>
                <c:pt idx="58">
                  <c:v>304.12876652928844</c:v>
                </c:pt>
                <c:pt idx="59">
                  <c:v>304.08622888952777</c:v>
                </c:pt>
                <c:pt idx="60">
                  <c:v>304.04280851130034</c:v>
                </c:pt>
                <c:pt idx="61">
                  <c:v>303.99850539460749</c:v>
                </c:pt>
                <c:pt idx="62">
                  <c:v>303.95331953944878</c:v>
                </c:pt>
                <c:pt idx="63">
                  <c:v>303.90725094582376</c:v>
                </c:pt>
                <c:pt idx="64">
                  <c:v>303.86029961373197</c:v>
                </c:pt>
                <c:pt idx="65">
                  <c:v>303.81246554317522</c:v>
                </c:pt>
                <c:pt idx="66">
                  <c:v>303.76374873415216</c:v>
                </c:pt>
                <c:pt idx="67">
                  <c:v>303.71414918666324</c:v>
                </c:pt>
                <c:pt idx="68">
                  <c:v>303.66366690070845</c:v>
                </c:pt>
                <c:pt idx="69">
                  <c:v>303.6123018762878</c:v>
                </c:pt>
                <c:pt idx="70">
                  <c:v>303.56005411340038</c:v>
                </c:pt>
                <c:pt idx="71">
                  <c:v>303.5069236120471</c:v>
                </c:pt>
                <c:pt idx="72">
                  <c:v>303.45291037222796</c:v>
                </c:pt>
                <c:pt idx="73">
                  <c:v>303.39801439394387</c:v>
                </c:pt>
                <c:pt idx="74">
                  <c:v>303.34223567719209</c:v>
                </c:pt>
                <c:pt idx="75">
                  <c:v>303.28557422197537</c:v>
                </c:pt>
                <c:pt idx="76">
                  <c:v>303.22803002829232</c:v>
                </c:pt>
                <c:pt idx="77">
                  <c:v>303.16960309614342</c:v>
                </c:pt>
                <c:pt idx="78">
                  <c:v>303.1102934255282</c:v>
                </c:pt>
                <c:pt idx="79">
                  <c:v>303.05010101644757</c:v>
                </c:pt>
                <c:pt idx="80">
                  <c:v>302.98902586890063</c:v>
                </c:pt>
                <c:pt idx="81">
                  <c:v>302.92706798288737</c:v>
                </c:pt>
                <c:pt idx="82">
                  <c:v>302.86422735840824</c:v>
                </c:pt>
                <c:pt idx="83">
                  <c:v>302.80050399546326</c:v>
                </c:pt>
                <c:pt idx="84">
                  <c:v>302.73589789405241</c:v>
                </c:pt>
                <c:pt idx="85">
                  <c:v>302.67040905417525</c:v>
                </c:pt>
                <c:pt idx="86">
                  <c:v>302.60403747583268</c:v>
                </c:pt>
                <c:pt idx="87">
                  <c:v>302.5367831590238</c:v>
                </c:pt>
                <c:pt idx="88">
                  <c:v>302.4686461037486</c:v>
                </c:pt>
                <c:pt idx="89">
                  <c:v>302.39962631000708</c:v>
                </c:pt>
                <c:pt idx="90">
                  <c:v>302.32972377780015</c:v>
                </c:pt>
                <c:pt idx="91">
                  <c:v>302.25893850712691</c:v>
                </c:pt>
                <c:pt idx="92">
                  <c:v>302.18727049798827</c:v>
                </c:pt>
                <c:pt idx="93">
                  <c:v>302.1147197503833</c:v>
                </c:pt>
                <c:pt idx="94">
                  <c:v>302.04128626431248</c:v>
                </c:pt>
                <c:pt idx="95">
                  <c:v>301.96697003977533</c:v>
                </c:pt>
                <c:pt idx="96">
                  <c:v>301.89177107677233</c:v>
                </c:pt>
                <c:pt idx="97">
                  <c:v>301.81568937530301</c:v>
                </c:pt>
                <c:pt idx="98">
                  <c:v>301.73872493536874</c:v>
                </c:pt>
                <c:pt idx="99">
                  <c:v>301.66087775696678</c:v>
                </c:pt>
                <c:pt idx="100">
                  <c:v>301.58214784010033</c:v>
                </c:pt>
                <c:pt idx="101">
                  <c:v>301.50253518476711</c:v>
                </c:pt>
                <c:pt idx="102">
                  <c:v>301.42203979096848</c:v>
                </c:pt>
                <c:pt idx="103">
                  <c:v>301.34066165870308</c:v>
                </c:pt>
                <c:pt idx="104">
                  <c:v>301.25840078797273</c:v>
                </c:pt>
                <c:pt idx="105">
                  <c:v>301.17525717877561</c:v>
                </c:pt>
                <c:pt idx="106">
                  <c:v>301.09123083111263</c:v>
                </c:pt>
                <c:pt idx="107">
                  <c:v>301.00632174498332</c:v>
                </c:pt>
                <c:pt idx="108">
                  <c:v>300.92052992038816</c:v>
                </c:pt>
                <c:pt idx="109">
                  <c:v>300.83385535732759</c:v>
                </c:pt>
                <c:pt idx="110">
                  <c:v>300.74629805580025</c:v>
                </c:pt>
                <c:pt idx="111">
                  <c:v>300.65785801580751</c:v>
                </c:pt>
                <c:pt idx="112">
                  <c:v>300.5685352373489</c:v>
                </c:pt>
                <c:pt idx="113">
                  <c:v>300.47832972042397</c:v>
                </c:pt>
                <c:pt idx="114">
                  <c:v>300.38724146503182</c:v>
                </c:pt>
                <c:pt idx="115">
                  <c:v>300.29527047117517</c:v>
                </c:pt>
                <c:pt idx="116">
                  <c:v>300.20241673885175</c:v>
                </c:pt>
                <c:pt idx="117">
                  <c:v>300.10868026806293</c:v>
                </c:pt>
                <c:pt idx="118">
                  <c:v>300.01406105880824</c:v>
                </c:pt>
                <c:pt idx="119">
                  <c:v>299.91855911108769</c:v>
                </c:pt>
                <c:pt idx="120">
                  <c:v>299.82217442490037</c:v>
                </c:pt>
                <c:pt idx="121">
                  <c:v>299.72490700024719</c:v>
                </c:pt>
                <c:pt idx="122">
                  <c:v>299.62675683712769</c:v>
                </c:pt>
                <c:pt idx="123">
                  <c:v>299.52772393554369</c:v>
                </c:pt>
                <c:pt idx="124">
                  <c:v>299.42780829549247</c:v>
                </c:pt>
                <c:pt idx="125">
                  <c:v>299.32700991697538</c:v>
                </c:pt>
                <c:pt idx="126">
                  <c:v>299.22532879999244</c:v>
                </c:pt>
                <c:pt idx="127">
                  <c:v>299.12276494454363</c:v>
                </c:pt>
                <c:pt idx="128">
                  <c:v>299.01931835062805</c:v>
                </c:pt>
                <c:pt idx="129">
                  <c:v>298.91498901824752</c:v>
                </c:pt>
                <c:pt idx="130">
                  <c:v>298.80977694740068</c:v>
                </c:pt>
                <c:pt idx="131">
                  <c:v>298.70368213808752</c:v>
                </c:pt>
                <c:pt idx="132">
                  <c:v>298.59670459030849</c:v>
                </c:pt>
                <c:pt idx="133">
                  <c:v>298.48884430406315</c:v>
                </c:pt>
                <c:pt idx="134">
                  <c:v>298.38010127935286</c:v>
                </c:pt>
                <c:pt idx="135">
                  <c:v>298.27047551617534</c:v>
                </c:pt>
                <c:pt idx="136">
                  <c:v>298.15996701453241</c:v>
                </c:pt>
                <c:pt idx="137">
                  <c:v>298.04857577442408</c:v>
                </c:pt>
                <c:pt idx="138">
                  <c:v>297.93630179584898</c:v>
                </c:pt>
                <c:pt idx="139">
                  <c:v>297.8231450788071</c:v>
                </c:pt>
                <c:pt idx="140">
                  <c:v>297.70910562329982</c:v>
                </c:pt>
                <c:pt idx="141">
                  <c:v>297.59418342932713</c:v>
                </c:pt>
                <c:pt idx="142">
                  <c:v>297.47837849688813</c:v>
                </c:pt>
                <c:pt idx="143">
                  <c:v>297.36169082598326</c:v>
                </c:pt>
                <c:pt idx="144">
                  <c:v>297.24412041661253</c:v>
                </c:pt>
                <c:pt idx="145">
                  <c:v>297.12566726877549</c:v>
                </c:pt>
                <c:pt idx="146">
                  <c:v>297.00633138247213</c:v>
                </c:pt>
                <c:pt idx="147">
                  <c:v>296.8861127577029</c:v>
                </c:pt>
                <c:pt idx="148">
                  <c:v>296.76501139446873</c:v>
                </c:pt>
                <c:pt idx="149">
                  <c:v>296.64302729276778</c:v>
                </c:pt>
                <c:pt idx="150">
                  <c:v>296.52016045260007</c:v>
                </c:pt>
                <c:pt idx="151">
                  <c:v>296.3964108739674</c:v>
                </c:pt>
                <c:pt idx="152">
                  <c:v>296.27177855686841</c:v>
                </c:pt>
                <c:pt idx="153">
                  <c:v>296.14626350130311</c:v>
                </c:pt>
                <c:pt idx="154">
                  <c:v>296.01986570727286</c:v>
                </c:pt>
                <c:pt idx="155">
                  <c:v>295.89258517477583</c:v>
                </c:pt>
                <c:pt idx="156">
                  <c:v>295.76442190381249</c:v>
                </c:pt>
                <c:pt idx="157">
                  <c:v>295.63537589438329</c:v>
                </c:pt>
                <c:pt idx="158">
                  <c:v>295.50544714648822</c:v>
                </c:pt>
                <c:pt idx="159">
                  <c:v>295.37463566012775</c:v>
                </c:pt>
                <c:pt idx="160">
                  <c:v>295.24294143530051</c:v>
                </c:pt>
                <c:pt idx="161">
                  <c:v>295.1103644720074</c:v>
                </c:pt>
                <c:pt idx="162">
                  <c:v>294.97690477024889</c:v>
                </c:pt>
                <c:pt idx="163">
                  <c:v>294.84256233002361</c:v>
                </c:pt>
                <c:pt idx="164">
                  <c:v>294.70733715133201</c:v>
                </c:pt>
                <c:pt idx="165">
                  <c:v>294.57122923417501</c:v>
                </c:pt>
                <c:pt idx="166">
                  <c:v>294.43423857855214</c:v>
                </c:pt>
                <c:pt idx="167">
                  <c:v>294.29636518446296</c:v>
                </c:pt>
                <c:pt idx="168">
                  <c:v>294.15760905190837</c:v>
                </c:pt>
                <c:pt idx="169">
                  <c:v>294.01797018088791</c:v>
                </c:pt>
                <c:pt idx="170">
                  <c:v>293.87744857140069</c:v>
                </c:pt>
                <c:pt idx="171">
                  <c:v>293.73604422344715</c:v>
                </c:pt>
                <c:pt idx="172">
                  <c:v>293.59375713702775</c:v>
                </c:pt>
                <c:pt idx="173">
                  <c:v>293.45058731214385</c:v>
                </c:pt>
                <c:pt idx="174">
                  <c:v>293.30653474879273</c:v>
                </c:pt>
                <c:pt idx="175">
                  <c:v>293.16159944697529</c:v>
                </c:pt>
                <c:pt idx="176">
                  <c:v>293.01578140669244</c:v>
                </c:pt>
                <c:pt idx="177">
                  <c:v>292.86908062794373</c:v>
                </c:pt>
                <c:pt idx="178">
                  <c:v>292.72149711072825</c:v>
                </c:pt>
                <c:pt idx="179">
                  <c:v>292.57303085504782</c:v>
                </c:pt>
                <c:pt idx="180">
                  <c:v>292.42368186090061</c:v>
                </c:pt>
                <c:pt idx="181">
                  <c:v>292.27345012828755</c:v>
                </c:pt>
                <c:pt idx="182">
                  <c:v>292.12233565720817</c:v>
                </c:pt>
                <c:pt idx="183">
                  <c:v>291.97033844766338</c:v>
                </c:pt>
                <c:pt idx="184">
                  <c:v>291.81745849965273</c:v>
                </c:pt>
                <c:pt idx="185">
                  <c:v>291.66369581317531</c:v>
                </c:pt>
                <c:pt idx="186">
                  <c:v>291.50905038823248</c:v>
                </c:pt>
                <c:pt idx="187">
                  <c:v>291.35352222482379</c:v>
                </c:pt>
                <c:pt idx="188">
                  <c:v>291.19711132294879</c:v>
                </c:pt>
                <c:pt idx="189">
                  <c:v>291.03981768260701</c:v>
                </c:pt>
                <c:pt idx="190">
                  <c:v>290.88164130379982</c:v>
                </c:pt>
                <c:pt idx="191">
                  <c:v>290.72258218652678</c:v>
                </c:pt>
                <c:pt idx="192">
                  <c:v>290.56264033078787</c:v>
                </c:pt>
                <c:pt idx="193">
                  <c:v>290.4018157365831</c:v>
                </c:pt>
                <c:pt idx="194">
                  <c:v>290.24010840391293</c:v>
                </c:pt>
                <c:pt idx="195">
                  <c:v>290.07751833277553</c:v>
                </c:pt>
                <c:pt idx="196">
                  <c:v>289.91404552317226</c:v>
                </c:pt>
                <c:pt idx="197">
                  <c:v>289.74968997510268</c:v>
                </c:pt>
                <c:pt idx="198">
                  <c:v>289.58445168856861</c:v>
                </c:pt>
                <c:pt idx="199">
                  <c:v>289.41833066356776</c:v>
                </c:pt>
                <c:pt idx="200">
                  <c:v>289.25132690010014</c:v>
                </c:pt>
                <c:pt idx="201">
                  <c:v>289.08344039816711</c:v>
                </c:pt>
                <c:pt idx="202">
                  <c:v>288.91467115776868</c:v>
                </c:pt>
                <c:pt idx="203">
                  <c:v>288.74501917890302</c:v>
                </c:pt>
                <c:pt idx="204">
                  <c:v>288.57448446157287</c:v>
                </c:pt>
                <c:pt idx="205">
                  <c:v>288.40306700577594</c:v>
                </c:pt>
                <c:pt idx="206">
                  <c:v>288.23076681151269</c:v>
                </c:pt>
                <c:pt idx="207">
                  <c:v>288.05758387878313</c:v>
                </c:pt>
                <c:pt idx="208">
                  <c:v>287.88351820758817</c:v>
                </c:pt>
                <c:pt idx="209">
                  <c:v>287.70856979792779</c:v>
                </c:pt>
                <c:pt idx="210">
                  <c:v>287.53273864980019</c:v>
                </c:pt>
                <c:pt idx="211">
                  <c:v>287.35602476320764</c:v>
                </c:pt>
                <c:pt idx="212">
                  <c:v>287.17842813814877</c:v>
                </c:pt>
                <c:pt idx="213">
                  <c:v>286.99994877462359</c:v>
                </c:pt>
                <c:pt idx="214">
                  <c:v>286.82058667263209</c:v>
                </c:pt>
                <c:pt idx="215">
                  <c:v>286.64034183217518</c:v>
                </c:pt>
                <c:pt idx="216">
                  <c:v>286.45921425325196</c:v>
                </c:pt>
                <c:pt idx="217">
                  <c:v>286.27720393586287</c:v>
                </c:pt>
                <c:pt idx="218">
                  <c:v>286.09431088000838</c:v>
                </c:pt>
                <c:pt idx="219">
                  <c:v>285.91053508568757</c:v>
                </c:pt>
                <c:pt idx="220">
                  <c:v>285.72587655290044</c:v>
                </c:pt>
                <c:pt idx="221">
                  <c:v>285.54033528164746</c:v>
                </c:pt>
                <c:pt idx="222">
                  <c:v>285.3539112719277</c:v>
                </c:pt>
                <c:pt idx="223">
                  <c:v>285.1666045237439</c:v>
                </c:pt>
                <c:pt idx="224">
                  <c:v>284.97841503709242</c:v>
                </c:pt>
                <c:pt idx="225">
                  <c:v>284.78934281197508</c:v>
                </c:pt>
                <c:pt idx="226">
                  <c:v>284.59938784839233</c:v>
                </c:pt>
                <c:pt idx="227">
                  <c:v>284.40855014634371</c:v>
                </c:pt>
                <c:pt idx="228">
                  <c:v>284.21682970582833</c:v>
                </c:pt>
                <c:pt idx="229">
                  <c:v>284.02422652684754</c:v>
                </c:pt>
                <c:pt idx="230">
                  <c:v>283.83074060940089</c:v>
                </c:pt>
                <c:pt idx="231">
                  <c:v>283.63637195348747</c:v>
                </c:pt>
                <c:pt idx="232">
                  <c:v>283.44112055910819</c:v>
                </c:pt>
                <c:pt idx="233">
                  <c:v>283.24498642626349</c:v>
                </c:pt>
                <c:pt idx="234">
                  <c:v>283.04796955495249</c:v>
                </c:pt>
                <c:pt idx="235">
                  <c:v>282.85006994517516</c:v>
                </c:pt>
                <c:pt idx="236">
                  <c:v>282.65128759693243</c:v>
                </c:pt>
                <c:pt idx="237">
                  <c:v>282.45162251022384</c:v>
                </c:pt>
                <c:pt idx="238">
                  <c:v>282.25107468504893</c:v>
                </c:pt>
                <c:pt idx="239">
                  <c:v>282.0496441214068</c:v>
                </c:pt>
                <c:pt idx="240">
                  <c:v>281.84733081930017</c:v>
                </c:pt>
                <c:pt idx="241">
                  <c:v>281.64413477872677</c:v>
                </c:pt>
                <c:pt idx="242">
                  <c:v>281.44005599968796</c:v>
                </c:pt>
                <c:pt idx="243">
                  <c:v>281.23509448218329</c:v>
                </c:pt>
                <c:pt idx="244">
                  <c:v>281.02925022621275</c:v>
                </c:pt>
                <c:pt idx="245">
                  <c:v>280.82252323177545</c:v>
                </c:pt>
                <c:pt idx="246">
                  <c:v>280.61491349887228</c:v>
                </c:pt>
                <c:pt idx="247">
                  <c:v>280.4064210275028</c:v>
                </c:pt>
                <c:pt idx="248">
                  <c:v>280.19704581766882</c:v>
                </c:pt>
                <c:pt idx="249">
                  <c:v>279.98678786936762</c:v>
                </c:pt>
                <c:pt idx="250">
                  <c:v>279.7756471826001</c:v>
                </c:pt>
                <c:pt idx="251">
                  <c:v>279.56362375736717</c:v>
                </c:pt>
                <c:pt idx="252">
                  <c:v>279.35071759366838</c:v>
                </c:pt>
                <c:pt idx="253">
                  <c:v>279.13692869150327</c:v>
                </c:pt>
                <c:pt idx="254">
                  <c:v>278.92225705087276</c:v>
                </c:pt>
                <c:pt idx="255">
                  <c:v>278.70670267177593</c:v>
                </c:pt>
                <c:pt idx="256">
                  <c:v>278.49026555421233</c:v>
                </c:pt>
                <c:pt idx="257">
                  <c:v>278.27294569818332</c:v>
                </c:pt>
                <c:pt idx="258">
                  <c:v>278.05474310368845</c:v>
                </c:pt>
                <c:pt idx="259">
                  <c:v>277.83565777072772</c:v>
                </c:pt>
                <c:pt idx="260">
                  <c:v>277.61568969930022</c:v>
                </c:pt>
                <c:pt idx="261">
                  <c:v>277.39483888940777</c:v>
                </c:pt>
                <c:pt idx="262">
                  <c:v>277.17310534104899</c:v>
                </c:pt>
                <c:pt idx="263">
                  <c:v>276.95048905422391</c:v>
                </c:pt>
                <c:pt idx="264">
                  <c:v>276.72699002893205</c:v>
                </c:pt>
                <c:pt idx="265">
                  <c:v>276.50260826517524</c:v>
                </c:pt>
                <c:pt idx="266">
                  <c:v>276.27734376295211</c:v>
                </c:pt>
                <c:pt idx="267">
                  <c:v>276.05119652226313</c:v>
                </c:pt>
                <c:pt idx="268">
                  <c:v>275.82416654310828</c:v>
                </c:pt>
                <c:pt idx="269">
                  <c:v>275.59625382548757</c:v>
                </c:pt>
                <c:pt idx="270">
                  <c:v>275.36745836940054</c:v>
                </c:pt>
                <c:pt idx="271">
                  <c:v>275.13778017484719</c:v>
                </c:pt>
                <c:pt idx="272">
                  <c:v>274.90721924182799</c:v>
                </c:pt>
                <c:pt idx="273">
                  <c:v>274.67577557034383</c:v>
                </c:pt>
                <c:pt idx="274">
                  <c:v>274.44344916039245</c:v>
                </c:pt>
                <c:pt idx="275">
                  <c:v>274.2102400119752</c:v>
                </c:pt>
                <c:pt idx="276">
                  <c:v>273.9761481250921</c:v>
                </c:pt>
                <c:pt idx="277">
                  <c:v>273.74117349974358</c:v>
                </c:pt>
                <c:pt idx="278">
                  <c:v>273.5053161359283</c:v>
                </c:pt>
                <c:pt idx="279">
                  <c:v>273.26857603364761</c:v>
                </c:pt>
                <c:pt idx="280">
                  <c:v>273.0309531929006</c:v>
                </c:pt>
                <c:pt idx="281">
                  <c:v>272.79244761368773</c:v>
                </c:pt>
                <c:pt idx="282">
                  <c:v>272.55305929600809</c:v>
                </c:pt>
                <c:pt idx="283">
                  <c:v>272.31278823986349</c:v>
                </c:pt>
                <c:pt idx="284">
                  <c:v>272.07163444525258</c:v>
                </c:pt>
                <c:pt idx="285">
                  <c:v>271.82959791217536</c:v>
                </c:pt>
                <c:pt idx="286">
                  <c:v>271.58667864063273</c:v>
                </c:pt>
                <c:pt idx="287">
                  <c:v>271.34287663062378</c:v>
                </c:pt>
                <c:pt idx="288">
                  <c:v>271.09819188214897</c:v>
                </c:pt>
                <c:pt idx="289">
                  <c:v>270.85262439520693</c:v>
                </c:pt>
                <c:pt idx="290">
                  <c:v>270.60617416979994</c:v>
                </c:pt>
                <c:pt idx="291">
                  <c:v>270.35884120592709</c:v>
                </c:pt>
                <c:pt idx="292">
                  <c:v>270.11062550358793</c:v>
                </c:pt>
                <c:pt idx="293">
                  <c:v>269.86152706278335</c:v>
                </c:pt>
                <c:pt idx="294">
                  <c:v>269.61154588351292</c:v>
                </c:pt>
                <c:pt idx="295">
                  <c:v>269.36068196577571</c:v>
                </c:pt>
                <c:pt idx="296">
                  <c:v>269.10893530957219</c:v>
                </c:pt>
                <c:pt idx="297">
                  <c:v>268.8563059149028</c:v>
                </c:pt>
                <c:pt idx="298">
                  <c:v>268.60279378176892</c:v>
                </c:pt>
                <c:pt idx="299">
                  <c:v>268.34839891016782</c:v>
                </c:pt>
                <c:pt idx="300">
                  <c:v>268.09312130010039</c:v>
                </c:pt>
                <c:pt idx="301">
                  <c:v>267.83696095156711</c:v>
                </c:pt>
                <c:pt idx="302">
                  <c:v>267.57991786456842</c:v>
                </c:pt>
                <c:pt idx="303">
                  <c:v>267.32199203910341</c:v>
                </c:pt>
                <c:pt idx="304">
                  <c:v>267.06318347517299</c:v>
                </c:pt>
                <c:pt idx="305">
                  <c:v>266.8034921727758</c:v>
                </c:pt>
                <c:pt idx="306">
                  <c:v>266.54291813191276</c:v>
                </c:pt>
                <c:pt idx="307">
                  <c:v>266.28146135258339</c:v>
                </c:pt>
                <c:pt idx="308">
                  <c:v>266.01912183478771</c:v>
                </c:pt>
                <c:pt idx="309">
                  <c:v>265.75589957852753</c:v>
                </c:pt>
                <c:pt idx="310">
                  <c:v>265.49179458380058</c:v>
                </c:pt>
                <c:pt idx="311">
                  <c:v>265.22680685060777</c:v>
                </c:pt>
                <c:pt idx="312">
                  <c:v>264.9609363789491</c:v>
                </c:pt>
                <c:pt idx="313">
                  <c:v>264.69418316882366</c:v>
                </c:pt>
                <c:pt idx="314">
                  <c:v>264.4265472202319</c:v>
                </c:pt>
                <c:pt idx="315">
                  <c:v>264.15802853317518</c:v>
                </c:pt>
                <c:pt idx="316">
                  <c:v>263.88862710765216</c:v>
                </c:pt>
                <c:pt idx="317">
                  <c:v>263.61834294366327</c:v>
                </c:pt>
                <c:pt idx="318">
                  <c:v>263.34717604120851</c:v>
                </c:pt>
                <c:pt idx="319">
                  <c:v>263.0751264002879</c:v>
                </c:pt>
                <c:pt idx="320">
                  <c:v>262.80219402090052</c:v>
                </c:pt>
                <c:pt idx="321">
                  <c:v>262.52837890304727</c:v>
                </c:pt>
                <c:pt idx="322">
                  <c:v>262.25368104672771</c:v>
                </c:pt>
                <c:pt idx="323">
                  <c:v>261.97810045194365</c:v>
                </c:pt>
                <c:pt idx="324">
                  <c:v>261.70163711869282</c:v>
                </c:pt>
                <c:pt idx="325">
                  <c:v>261.42429104697521</c:v>
                </c:pt>
                <c:pt idx="326">
                  <c:v>261.1460622367922</c:v>
                </c:pt>
                <c:pt idx="327">
                  <c:v>260.86695068814333</c:v>
                </c:pt>
                <c:pt idx="328">
                  <c:v>260.58695640102815</c:v>
                </c:pt>
                <c:pt idx="329">
                  <c:v>260.30607937544755</c:v>
                </c:pt>
                <c:pt idx="330">
                  <c:v>260.02431961140064</c:v>
                </c:pt>
                <c:pt idx="331">
                  <c:v>259.74167710888742</c:v>
                </c:pt>
                <c:pt idx="332">
                  <c:v>259.45815186790833</c:v>
                </c:pt>
                <c:pt idx="333">
                  <c:v>259.17374388846292</c:v>
                </c:pt>
                <c:pt idx="334">
                  <c:v>258.88845317055257</c:v>
                </c:pt>
                <c:pt idx="335">
                  <c:v>258.60227971417544</c:v>
                </c:pt>
                <c:pt idx="336">
                  <c:v>258.31522351933245</c:v>
                </c:pt>
                <c:pt idx="337">
                  <c:v>258.02728458602405</c:v>
                </c:pt>
                <c:pt idx="338">
                  <c:v>257.73846291424888</c:v>
                </c:pt>
                <c:pt idx="339">
                  <c:v>257.44875850400695</c:v>
                </c:pt>
                <c:pt idx="340">
                  <c:v>257.15817135530006</c:v>
                </c:pt>
                <c:pt idx="341">
                  <c:v>256.86670146812776</c:v>
                </c:pt>
                <c:pt idx="342">
                  <c:v>256.57434884248823</c:v>
                </c:pt>
                <c:pt idx="343">
                  <c:v>256.2811134783833</c:v>
                </c:pt>
                <c:pt idx="344">
                  <c:v>255.98699537581251</c:v>
                </c:pt>
                <c:pt idx="345">
                  <c:v>255.6919945347754</c:v>
                </c:pt>
                <c:pt idx="346">
                  <c:v>255.39611095527243</c:v>
                </c:pt>
                <c:pt idx="347">
                  <c:v>255.0993446373036</c:v>
                </c:pt>
                <c:pt idx="348">
                  <c:v>254.80169558086891</c:v>
                </c:pt>
                <c:pt idx="349">
                  <c:v>254.50316378596744</c:v>
                </c:pt>
                <c:pt idx="350">
                  <c:v>254.20374925260012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D0-40D0-B00F-5BF5A1B03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09552"/>
        <c:axId val="699815128"/>
      </c:scatterChart>
      <c:valAx>
        <c:axId val="69980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15128"/>
        <c:crosses val="autoZero"/>
        <c:crossBetween val="midCat"/>
      </c:valAx>
      <c:valAx>
        <c:axId val="69981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0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918635170603674"/>
                  <c:y val="8.4728419364246133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Planilha1!$W$5:$W$355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Planilha1!$X$5:$X$355</c:f>
              <c:numCache>
                <c:formatCode>General</c:formatCode>
                <c:ptCount val="351"/>
                <c:pt idx="0">
                  <c:v>298.75278506445193</c:v>
                </c:pt>
                <c:pt idx="1">
                  <c:v>298.75920795091838</c:v>
                </c:pt>
                <c:pt idx="2">
                  <c:v>298.76535257756416</c:v>
                </c:pt>
                <c:pt idx="3">
                  <c:v>298.77121842263216</c:v>
                </c:pt>
                <c:pt idx="4">
                  <c:v>298.77680496884227</c:v>
                </c:pt>
                <c:pt idx="5">
                  <c:v>298.78211170334197</c:v>
                </c:pt>
                <c:pt idx="6">
                  <c:v>298.78713811765294</c:v>
                </c:pt>
                <c:pt idx="7">
                  <c:v>298.79188370761324</c:v>
                </c:pt>
                <c:pt idx="8">
                  <c:v>298.79634797331749</c:v>
                </c:pt>
                <c:pt idx="9">
                  <c:v>298.80053041905461</c:v>
                </c:pt>
                <c:pt idx="10">
                  <c:v>298.80443055324406</c:v>
                </c:pt>
                <c:pt idx="11">
                  <c:v>298.80804788837054</c:v>
                </c:pt>
                <c:pt idx="12">
                  <c:v>298.81138194091938</c:v>
                </c:pt>
                <c:pt idx="13">
                  <c:v>298.81443223131117</c:v>
                </c:pt>
                <c:pt idx="14">
                  <c:v>298.81719828383757</c:v>
                </c:pt>
                <c:pt idx="15">
                  <c:v>298.8196796265986</c:v>
                </c:pt>
                <c:pt idx="16">
                  <c:v>298.82187579144107</c:v>
                </c:pt>
                <c:pt idx="17">
                  <c:v>298.82378631390009</c:v>
                </c:pt>
                <c:pt idx="18">
                  <c:v>298.82541073314223</c:v>
                </c:pt>
                <c:pt idx="19">
                  <c:v>298.82674859191275</c:v>
                </c:pt>
                <c:pt idx="20">
                  <c:v>298.82779943648524</c:v>
                </c:pt>
                <c:pt idx="21">
                  <c:v>298.82856281661577</c:v>
                </c:pt>
                <c:pt idx="22">
                  <c:v>298.82903828550053</c:v>
                </c:pt>
                <c:pt idx="23">
                  <c:v>298.82922539973765</c:v>
                </c:pt>
                <c:pt idx="24">
                  <c:v>298.82912371929399</c:v>
                </c:pt>
                <c:pt idx="25">
                  <c:v>298.8287328074756</c:v>
                </c:pt>
                <c:pt idx="26">
                  <c:v>298.82805223090361</c:v>
                </c:pt>
                <c:pt idx="27">
                  <c:v>298.82708155949445</c:v>
                </c:pt>
                <c:pt idx="28">
                  <c:v>298.82582036644493</c:v>
                </c:pt>
                <c:pt idx="29">
                  <c:v>298.82426822822231</c:v>
                </c:pt>
                <c:pt idx="30">
                  <c:v>298.82242472455852</c:v>
                </c:pt>
                <c:pt idx="31">
                  <c:v>298.82028943845</c:v>
                </c:pt>
                <c:pt idx="32">
                  <c:v>298.81786195616093</c:v>
                </c:pt>
                <c:pt idx="33">
                  <c:v>298.81514186723194</c:v>
                </c:pt>
                <c:pt idx="34">
                  <c:v>298.8121287644924</c:v>
                </c:pt>
                <c:pt idx="35">
                  <c:v>298.80882224407685</c:v>
                </c:pt>
                <c:pt idx="36">
                  <c:v>298.80522190544531</c:v>
                </c:pt>
                <c:pt idx="37">
                  <c:v>298.80132735140745</c:v>
                </c:pt>
                <c:pt idx="38">
                  <c:v>298.79713818814923</c:v>
                </c:pt>
                <c:pt idx="39">
                  <c:v>298.79265402526329</c:v>
                </c:pt>
                <c:pt idx="40">
                  <c:v>298.78787447578156</c:v>
                </c:pt>
                <c:pt idx="41">
                  <c:v>298.78279915621033</c:v>
                </c:pt>
                <c:pt idx="42">
                  <c:v>298.77742768656742</c:v>
                </c:pt>
                <c:pt idx="43">
                  <c:v>298.77175969042025</c:v>
                </c:pt>
                <c:pt idx="44">
                  <c:v>298.76579479492625</c:v>
                </c:pt>
                <c:pt idx="45">
                  <c:v>298.75953263087342</c:v>
                </c:pt>
                <c:pt idx="46">
                  <c:v>298.75297283272079</c:v>
                </c:pt>
                <c:pt idx="47">
                  <c:v>298.74611503864065</c:v>
                </c:pt>
                <c:pt idx="48">
                  <c:v>298.73895889055865</c:v>
                </c:pt>
                <c:pt idx="49">
                  <c:v>298.7315040341943</c:v>
                </c:pt>
                <c:pt idx="50">
                  <c:v>298.72375011910009</c:v>
                </c:pt>
                <c:pt idx="51">
                  <c:v>298.71569679869918</c:v>
                </c:pt>
                <c:pt idx="52">
                  <c:v>298.70734373032104</c:v>
                </c:pt>
                <c:pt idx="53">
                  <c:v>298.69869057523579</c:v>
                </c:pt>
                <c:pt idx="54">
                  <c:v>298.6897369986844</c:v>
                </c:pt>
                <c:pt idx="55">
                  <c:v>298.6804826699082</c:v>
                </c:pt>
                <c:pt idx="56">
                  <c:v>298.67092726217334</c:v>
                </c:pt>
                <c:pt idx="57">
                  <c:v>298.66107045279301</c:v>
                </c:pt>
                <c:pt idx="58">
                  <c:v>298.65091192314549</c:v>
                </c:pt>
                <c:pt idx="59">
                  <c:v>298.64045135868844</c:v>
                </c:pt>
                <c:pt idx="60">
                  <c:v>298.62968844896847</c:v>
                </c:pt>
                <c:pt idx="61">
                  <c:v>298.61862288762774</c:v>
                </c:pt>
                <c:pt idx="62">
                  <c:v>298.60725437240393</c:v>
                </c:pt>
                <c:pt idx="63">
                  <c:v>298.59558260512739</c:v>
                </c:pt>
                <c:pt idx="64">
                  <c:v>298.58360729171238</c:v>
                </c:pt>
                <c:pt idx="65">
                  <c:v>298.57132814214344</c:v>
                </c:pt>
                <c:pt idx="66">
                  <c:v>298.55874487045725</c:v>
                </c:pt>
                <c:pt idx="67">
                  <c:v>298.54585719471856</c:v>
                </c:pt>
                <c:pt idx="68">
                  <c:v>298.53266483699184</c:v>
                </c:pt>
                <c:pt idx="69">
                  <c:v>298.51916752330698</c:v>
                </c:pt>
                <c:pt idx="70">
                  <c:v>298.50536498362078</c:v>
                </c:pt>
                <c:pt idx="71">
                  <c:v>298.49125695177247</c:v>
                </c:pt>
                <c:pt idx="72">
                  <c:v>298.47684316543479</c:v>
                </c:pt>
                <c:pt idx="73">
                  <c:v>298.46212336605998</c:v>
                </c:pt>
                <c:pt idx="74">
                  <c:v>298.44709729882106</c:v>
                </c:pt>
                <c:pt idx="75">
                  <c:v>298.43176471254827</c:v>
                </c:pt>
                <c:pt idx="76">
                  <c:v>298.41612535966152</c:v>
                </c:pt>
                <c:pt idx="77">
                  <c:v>298.40017899609785</c:v>
                </c:pt>
                <c:pt idx="78">
                  <c:v>298.38392538123526</c:v>
                </c:pt>
                <c:pt idx="79">
                  <c:v>298.3673642778129</c:v>
                </c:pt>
                <c:pt idx="80">
                  <c:v>298.350495451847</c:v>
                </c:pt>
                <c:pt idx="81">
                  <c:v>298.33331867254384</c:v>
                </c:pt>
                <c:pt idx="82">
                  <c:v>298.31583371220944</c:v>
                </c:pt>
                <c:pt idx="83">
                  <c:v>298.29804034615682</c:v>
                </c:pt>
                <c:pt idx="84">
                  <c:v>298.27993835261015</c:v>
                </c:pt>
                <c:pt idx="85">
                  <c:v>298.26152751260719</c:v>
                </c:pt>
                <c:pt idx="86">
                  <c:v>298.24280760989944</c:v>
                </c:pt>
                <c:pt idx="87">
                  <c:v>298.22377843085093</c:v>
                </c:pt>
                <c:pt idx="88">
                  <c:v>298.2044397643358</c:v>
                </c:pt>
                <c:pt idx="89">
                  <c:v>298.18479140163436</c:v>
                </c:pt>
                <c:pt idx="90">
                  <c:v>298.16483313632966</c:v>
                </c:pt>
                <c:pt idx="91">
                  <c:v>298.14456476420241</c:v>
                </c:pt>
                <c:pt idx="92">
                  <c:v>298.12398608312702</c:v>
                </c:pt>
                <c:pt idx="93">
                  <c:v>298.10309689296741</c:v>
                </c:pt>
                <c:pt idx="94">
                  <c:v>298.08189699547341</c:v>
                </c:pt>
                <c:pt idx="95">
                  <c:v>298.06038619417876</c:v>
                </c:pt>
                <c:pt idx="96">
                  <c:v>298.03856429429953</c:v>
                </c:pt>
                <c:pt idx="97">
                  <c:v>298.0164311026349</c:v>
                </c:pt>
                <c:pt idx="98">
                  <c:v>297.99398642746877</c:v>
                </c:pt>
                <c:pt idx="99">
                  <c:v>297.971230078475</c:v>
                </c:pt>
                <c:pt idx="100">
                  <c:v>297.9481618666232</c:v>
                </c:pt>
                <c:pt idx="101">
                  <c:v>297.92478160408854</c:v>
                </c:pt>
                <c:pt idx="102">
                  <c:v>297.90108910416347</c:v>
                </c:pt>
                <c:pt idx="103">
                  <c:v>297.87708418117313</c:v>
                </c:pt>
                <c:pt idx="104">
                  <c:v>297.85276665039328</c:v>
                </c:pt>
                <c:pt idx="105">
                  <c:v>297.82813632797246</c:v>
                </c:pt>
                <c:pt idx="106">
                  <c:v>297.80319303085651</c:v>
                </c:pt>
                <c:pt idx="107">
                  <c:v>297.77793657671799</c:v>
                </c:pt>
                <c:pt idx="108">
                  <c:v>297.75236678388865</c:v>
                </c:pt>
                <c:pt idx="109">
                  <c:v>297.72648347129558</c:v>
                </c:pt>
                <c:pt idx="110">
                  <c:v>297.70028645840222</c:v>
                </c:pt>
                <c:pt idx="111">
                  <c:v>297.67377556515214</c:v>
                </c:pt>
                <c:pt idx="112">
                  <c:v>297.64695061191776</c:v>
                </c:pt>
                <c:pt idx="113">
                  <c:v>297.61981141945284</c:v>
                </c:pt>
                <c:pt idx="114">
                  <c:v>297.59235780884865</c:v>
                </c:pt>
                <c:pt idx="115">
                  <c:v>297.56458960149433</c:v>
                </c:pt>
                <c:pt idx="116">
                  <c:v>297.5365066190418</c:v>
                </c:pt>
                <c:pt idx="117">
                  <c:v>297.50810868337317</c:v>
                </c:pt>
                <c:pt idx="118">
                  <c:v>297.4793956165733</c:v>
                </c:pt>
                <c:pt idx="119">
                  <c:v>297.45036724090511</c:v>
                </c:pt>
                <c:pt idx="120">
                  <c:v>297.4210233787889</c:v>
                </c:pt>
                <c:pt idx="121">
                  <c:v>297.39136385278465</c:v>
                </c:pt>
                <c:pt idx="122">
                  <c:v>297.36138848557806</c:v>
                </c:pt>
                <c:pt idx="123">
                  <c:v>297.33109709996961</c:v>
                </c:pt>
                <c:pt idx="124">
                  <c:v>297.30048951886585</c:v>
                </c:pt>
                <c:pt idx="125">
                  <c:v>297.26956556527409</c:v>
                </c:pt>
                <c:pt idx="126">
                  <c:v>297.23832506229951</c:v>
                </c:pt>
                <c:pt idx="127">
                  <c:v>297.20676783314428</c:v>
                </c:pt>
                <c:pt idx="128">
                  <c:v>297.17489370110877</c:v>
                </c:pt>
                <c:pt idx="129">
                  <c:v>297.1427024895948</c:v>
                </c:pt>
                <c:pt idx="130">
                  <c:v>297.11019402211025</c:v>
                </c:pt>
                <c:pt idx="131">
                  <c:v>297.077368122275</c:v>
                </c:pt>
                <c:pt idx="132">
                  <c:v>297.04422461382859</c:v>
                </c:pt>
                <c:pt idx="133">
                  <c:v>297.01076332063747</c:v>
                </c:pt>
                <c:pt idx="134">
                  <c:v>296.97698406670423</c:v>
                </c:pt>
                <c:pt idx="135">
                  <c:v>296.94288667617633</c:v>
                </c:pt>
                <c:pt idx="136">
                  <c:v>296.90847097335546</c:v>
                </c:pt>
                <c:pt idx="137">
                  <c:v>296.87373678270626</c:v>
                </c:pt>
                <c:pt idx="138">
                  <c:v>296.83868392886518</c:v>
                </c:pt>
                <c:pt idx="139">
                  <c:v>296.80331223664882</c:v>
                </c:pt>
                <c:pt idx="140">
                  <c:v>296.7676215310608</c:v>
                </c:pt>
                <c:pt idx="141">
                  <c:v>296.73161163729884</c:v>
                </c:pt>
                <c:pt idx="142">
                  <c:v>296.69528238075947</c:v>
                </c:pt>
                <c:pt idx="143">
                  <c:v>296.65863358704206</c:v>
                </c:pt>
                <c:pt idx="144">
                  <c:v>296.62166508195139</c:v>
                </c:pt>
                <c:pt idx="145">
                  <c:v>296.58437669149828</c:v>
                </c:pt>
                <c:pt idx="146">
                  <c:v>296.54676824189806</c:v>
                </c:pt>
                <c:pt idx="147">
                  <c:v>296.50883955956829</c:v>
                </c:pt>
                <c:pt idx="148">
                  <c:v>296.47059047112316</c:v>
                </c:pt>
                <c:pt idx="149">
                  <c:v>296.43202080336636</c:v>
                </c:pt>
                <c:pt idx="150">
                  <c:v>296.39313038328174</c:v>
                </c:pt>
                <c:pt idx="151">
                  <c:v>296.3539190380219</c:v>
                </c:pt>
                <c:pt idx="152">
                  <c:v>296.31438659489396</c:v>
                </c:pt>
                <c:pt idx="153">
                  <c:v>296.27453288134313</c:v>
                </c:pt>
                <c:pt idx="154">
                  <c:v>296.23435772493502</c:v>
                </c:pt>
                <c:pt idx="155">
                  <c:v>296.19386095333397</c:v>
                </c:pt>
                <c:pt idx="156">
                  <c:v>296.15304239428093</c:v>
                </c:pt>
                <c:pt idx="157">
                  <c:v>296.1119018755677</c:v>
                </c:pt>
                <c:pt idx="158">
                  <c:v>296.07043922501003</c:v>
                </c:pt>
                <c:pt idx="159">
                  <c:v>296.02865427041871</c:v>
                </c:pt>
                <c:pt idx="160">
                  <c:v>295.98654683956852</c:v>
                </c:pt>
                <c:pt idx="161">
                  <c:v>295.94411676016563</c:v>
                </c:pt>
                <c:pt idx="162">
                  <c:v>295.90136385981367</c:v>
                </c:pt>
                <c:pt idx="163">
                  <c:v>295.85828796597838</c:v>
                </c:pt>
                <c:pt idx="164">
                  <c:v>295.81488890595102</c:v>
                </c:pt>
                <c:pt idx="165">
                  <c:v>295.77116650681103</c:v>
                </c:pt>
                <c:pt idx="166">
                  <c:v>295.72712059538816</c:v>
                </c:pt>
                <c:pt idx="167">
                  <c:v>295.68275099822392</c:v>
                </c:pt>
                <c:pt idx="168">
                  <c:v>295.63805754153299</c:v>
                </c:pt>
                <c:pt idx="169">
                  <c:v>295.59304005116502</c:v>
                </c:pt>
                <c:pt idx="170">
                  <c:v>295.54769835256627</c:v>
                </c:pt>
                <c:pt idx="171">
                  <c:v>295.50203227074257</c:v>
                </c:pt>
                <c:pt idx="172">
                  <c:v>295.45604163022296</c:v>
                </c:pt>
                <c:pt idx="173">
                  <c:v>295.40972625502479</c:v>
                </c:pt>
                <c:pt idx="174">
                  <c:v>295.36308596862034</c:v>
                </c:pt>
                <c:pt idx="175">
                  <c:v>295.31612059390585</c:v>
                </c:pt>
                <c:pt idx="176">
                  <c:v>295.26882995317214</c:v>
                </c:pt>
                <c:pt idx="177">
                  <c:v>295.22121386807868</c:v>
                </c:pt>
                <c:pt idx="178">
                  <c:v>295.17327215962996</c:v>
                </c:pt>
                <c:pt idx="179">
                  <c:v>295.12500464815565</c:v>
                </c:pt>
                <c:pt idx="180">
                  <c:v>295.07641115329426</c:v>
                </c:pt>
                <c:pt idx="181">
                  <c:v>295.02749149398056</c:v>
                </c:pt>
                <c:pt idx="182">
                  <c:v>294.97824548843778</c:v>
                </c:pt>
                <c:pt idx="183">
                  <c:v>294.92867295417369</c:v>
                </c:pt>
                <c:pt idx="184">
                  <c:v>294.87877370798236</c:v>
                </c:pt>
                <c:pt idx="185">
                  <c:v>294.82854756595071</c:v>
                </c:pt>
                <c:pt idx="186">
                  <c:v>294.77799434347043</c:v>
                </c:pt>
                <c:pt idx="187">
                  <c:v>294.72711385525611</c:v>
                </c:pt>
                <c:pt idx="188">
                  <c:v>294.67590591536867</c:v>
                </c:pt>
                <c:pt idx="189">
                  <c:v>294.62437033724626</c:v>
                </c:pt>
                <c:pt idx="190">
                  <c:v>294.57250693374004</c:v>
                </c:pt>
                <c:pt idx="191">
                  <c:v>294.52031551715828</c:v>
                </c:pt>
                <c:pt idx="192">
                  <c:v>294.46779589931595</c:v>
                </c:pt>
                <c:pt idx="193">
                  <c:v>294.41494789159231</c:v>
                </c:pt>
                <c:pt idx="194">
                  <c:v>294.36177130499556</c:v>
                </c:pt>
                <c:pt idx="195">
                  <c:v>294.30826595023439</c:v>
                </c:pt>
                <c:pt idx="196">
                  <c:v>294.25443163779744</c:v>
                </c:pt>
                <c:pt idx="197">
                  <c:v>294.20026817803989</c:v>
                </c:pt>
                <c:pt idx="198">
                  <c:v>294.14577538127821</c:v>
                </c:pt>
                <c:pt idx="199">
                  <c:v>294.09095305789208</c:v>
                </c:pt>
                <c:pt idx="200">
                  <c:v>294.03580101843386</c:v>
                </c:pt>
                <c:pt idx="201">
                  <c:v>293.98031907374667</c:v>
                </c:pt>
                <c:pt idx="202">
                  <c:v>293.9245070350882</c:v>
                </c:pt>
                <c:pt idx="203">
                  <c:v>293.86836471426449</c:v>
                </c:pt>
                <c:pt idx="204">
                  <c:v>293.81189192376871</c:v>
                </c:pt>
                <c:pt idx="205">
                  <c:v>293.75508847692947</c:v>
                </c:pt>
                <c:pt idx="206">
                  <c:v>293.69795418806467</c:v>
                </c:pt>
                <c:pt idx="207">
                  <c:v>293.64048887264352</c:v>
                </c:pt>
                <c:pt idx="208">
                  <c:v>293.58269234745489</c:v>
                </c:pt>
                <c:pt idx="209">
                  <c:v>293.52456443078256</c:v>
                </c:pt>
                <c:pt idx="210">
                  <c:v>293.46610494258687</c:v>
                </c:pt>
                <c:pt idx="211">
                  <c:v>293.40731370469263</c:v>
                </c:pt>
                <c:pt idx="212">
                  <c:v>293.34819054098284</c:v>
                </c:pt>
                <c:pt idx="213">
                  <c:v>293.28873527759845</c:v>
                </c:pt>
                <c:pt idx="214">
                  <c:v>293.22894774314295</c:v>
                </c:pt>
                <c:pt idx="215">
                  <c:v>293.16882776889247</c:v>
                </c:pt>
                <c:pt idx="216">
                  <c:v>293.10837518901053</c:v>
                </c:pt>
                <c:pt idx="217">
                  <c:v>293.04758984076676</c:v>
                </c:pt>
                <c:pt idx="218">
                  <c:v>292.98647156476</c:v>
                </c:pt>
                <c:pt idx="219">
                  <c:v>292.92502020514496</c:v>
                </c:pt>
                <c:pt idx="220">
                  <c:v>292.86323560986204</c:v>
                </c:pt>
                <c:pt idx="221">
                  <c:v>292.80111763086995</c:v>
                </c:pt>
                <c:pt idx="222">
                  <c:v>292.73866612438064</c:v>
                </c:pt>
                <c:pt idx="223">
                  <c:v>292.67588095109659</c:v>
                </c:pt>
                <c:pt idx="224">
                  <c:v>292.61276197644952</c:v>
                </c:pt>
                <c:pt idx="225">
                  <c:v>292.54930907083997</c:v>
                </c:pt>
                <c:pt idx="226">
                  <c:v>292.48552210987805</c:v>
                </c:pt>
                <c:pt idx="227">
                  <c:v>292.42140097462448</c:v>
                </c:pt>
                <c:pt idx="228">
                  <c:v>292.35694555183079</c:v>
                </c:pt>
                <c:pt idx="229">
                  <c:v>292.2921557341806</c:v>
                </c:pt>
                <c:pt idx="230">
                  <c:v>292.22703142052825</c:v>
                </c:pt>
                <c:pt idx="231">
                  <c:v>292.16157251613708</c:v>
                </c:pt>
                <c:pt idx="232">
                  <c:v>292.09577893291561</c:v>
                </c:pt>
                <c:pt idx="233">
                  <c:v>292.02965058965214</c:v>
                </c:pt>
                <c:pt idx="234">
                  <c:v>291.96318741224616</c:v>
                </c:pt>
                <c:pt idx="235">
                  <c:v>291.8963893339369</c:v>
                </c:pt>
                <c:pt idx="236">
                  <c:v>291.82925629552972</c:v>
                </c:pt>
                <c:pt idx="237">
                  <c:v>291.76178824561754</c:v>
                </c:pt>
                <c:pt idx="238">
                  <c:v>291.6939851407995</c:v>
                </c:pt>
                <c:pt idx="239">
                  <c:v>291.62584694589498</c:v>
                </c:pt>
                <c:pt idx="240">
                  <c:v>291.55737363415295</c:v>
                </c:pt>
                <c:pt idx="241">
                  <c:v>291.48856518745737</c:v>
                </c:pt>
                <c:pt idx="242">
                  <c:v>291.41942159652672</c:v>
                </c:pt>
                <c:pt idx="243">
                  <c:v>291.34994286110918</c:v>
                </c:pt>
                <c:pt idx="244">
                  <c:v>291.28012899017182</c:v>
                </c:pt>
                <c:pt idx="245">
                  <c:v>291.20998000208465</c:v>
                </c:pt>
                <c:pt idx="246">
                  <c:v>291.13949592479889</c:v>
                </c:pt>
                <c:pt idx="247">
                  <c:v>291.06867679601925</c:v>
                </c:pt>
                <c:pt idx="248">
                  <c:v>290.99752266337026</c:v>
                </c:pt>
                <c:pt idx="249">
                  <c:v>290.92603358455699</c:v>
                </c:pt>
                <c:pt idx="250">
                  <c:v>290.85420962751937</c:v>
                </c:pt>
                <c:pt idx="251">
                  <c:v>290.78205087058029</c:v>
                </c:pt>
                <c:pt idx="252">
                  <c:v>290.70955740258813</c:v>
                </c:pt>
                <c:pt idx="253">
                  <c:v>290.63672932305235</c:v>
                </c:pt>
                <c:pt idx="254">
                  <c:v>290.56356674227408</c:v>
                </c:pt>
                <c:pt idx="255">
                  <c:v>290.49006978146974</c:v>
                </c:pt>
                <c:pt idx="256">
                  <c:v>290.41623857288937</c:v>
                </c:pt>
                <c:pt idx="257">
                  <c:v>290.34207325992901</c:v>
                </c:pt>
                <c:pt idx="258">
                  <c:v>290.26757399723721</c:v>
                </c:pt>
                <c:pt idx="259">
                  <c:v>290.19274095081624</c:v>
                </c:pt>
                <c:pt idx="260">
                  <c:v>290.1175742981178</c:v>
                </c:pt>
                <c:pt idx="261">
                  <c:v>290.04207422813369</c:v>
                </c:pt>
                <c:pt idx="262">
                  <c:v>289.9662409414812</c:v>
                </c:pt>
                <c:pt idx="263">
                  <c:v>289.89007465048411</c:v>
                </c:pt>
                <c:pt idx="264">
                  <c:v>289.81357557924883</c:v>
                </c:pt>
                <c:pt idx="265">
                  <c:v>289.73674396373605</c:v>
                </c:pt>
                <c:pt idx="266">
                  <c:v>289.65958005182921</c:v>
                </c:pt>
                <c:pt idx="267">
                  <c:v>289.58208410339779</c:v>
                </c:pt>
                <c:pt idx="268">
                  <c:v>289.50425639035819</c:v>
                </c:pt>
                <c:pt idx="269">
                  <c:v>289.42609719673084</c:v>
                </c:pt>
                <c:pt idx="270">
                  <c:v>289.34760681869426</c:v>
                </c:pt>
                <c:pt idx="271">
                  <c:v>289.26878556463657</c:v>
                </c:pt>
                <c:pt idx="272">
                  <c:v>289.18963375520445</c:v>
                </c:pt>
                <c:pt idx="273">
                  <c:v>289.11015172334953</c:v>
                </c:pt>
                <c:pt idx="274">
                  <c:v>289.03033981437352</c:v>
                </c:pt>
                <c:pt idx="275">
                  <c:v>288.95019838597153</c:v>
                </c:pt>
                <c:pt idx="276">
                  <c:v>288.86972780827318</c:v>
                </c:pt>
                <c:pt idx="277">
                  <c:v>288.78892846388334</c:v>
                </c:pt>
                <c:pt idx="278">
                  <c:v>288.70780074792214</c:v>
                </c:pt>
                <c:pt idx="279">
                  <c:v>288.62634506806313</c:v>
                </c:pt>
                <c:pt idx="280">
                  <c:v>288.54456184457212</c:v>
                </c:pt>
                <c:pt idx="281">
                  <c:v>288.46245151034526</c:v>
                </c:pt>
                <c:pt idx="282">
                  <c:v>288.38001451094641</c:v>
                </c:pt>
                <c:pt idx="283">
                  <c:v>288.29725130464567</c:v>
                </c:pt>
                <c:pt idx="284">
                  <c:v>288.21416236245676</c:v>
                </c:pt>
                <c:pt idx="285">
                  <c:v>288.13074816817578</c:v>
                </c:pt>
                <c:pt idx="286">
                  <c:v>288.04700921842004</c:v>
                </c:pt>
                <c:pt idx="287">
                  <c:v>287.96294602266613</c:v>
                </c:pt>
                <c:pt idx="288">
                  <c:v>287.87855910329074</c:v>
                </c:pt>
                <c:pt idx="289">
                  <c:v>287.79384899560961</c:v>
                </c:pt>
                <c:pt idx="290">
                  <c:v>287.70881624791843</c:v>
                </c:pt>
                <c:pt idx="291">
                  <c:v>287.62346142153382</c:v>
                </c:pt>
                <c:pt idx="292">
                  <c:v>287.53778509083423</c:v>
                </c:pt>
                <c:pt idx="293">
                  <c:v>287.45178784330159</c:v>
                </c:pt>
                <c:pt idx="294">
                  <c:v>287.36547027956317</c:v>
                </c:pt>
                <c:pt idx="295">
                  <c:v>287.27883301343303</c:v>
                </c:pt>
                <c:pt idx="296">
                  <c:v>287.19187667195359</c:v>
                </c:pt>
                <c:pt idx="297">
                  <c:v>287.10460189543687</c:v>
                </c:pt>
                <c:pt idx="298">
                  <c:v>287.01700933750487</c:v>
                </c:pt>
                <c:pt idx="299">
                  <c:v>286.9290996651294</c:v>
                </c:pt>
                <c:pt idx="300">
                  <c:v>286.84087355867058</c:v>
                </c:pt>
                <c:pt idx="301">
                  <c:v>286.75233171191411</c:v>
                </c:pt>
                <c:pt idx="302">
                  <c:v>286.66347483210649</c:v>
                </c:pt>
                <c:pt idx="303">
                  <c:v>286.57430363998827</c:v>
                </c:pt>
                <c:pt idx="304">
                  <c:v>286.48481886982501</c:v>
                </c:pt>
                <c:pt idx="305">
                  <c:v>286.39502126943501</c:v>
                </c:pt>
                <c:pt idx="306">
                  <c:v>286.30491160021404</c:v>
                </c:pt>
                <c:pt idx="307">
                  <c:v>286.21449063715642</c:v>
                </c:pt>
                <c:pt idx="308">
                  <c:v>286.12375916887135</c:v>
                </c:pt>
                <c:pt idx="309">
                  <c:v>286.03271799759574</c:v>
                </c:pt>
                <c:pt idx="310">
                  <c:v>285.9413679392008</c:v>
                </c:pt>
                <c:pt idx="311">
                  <c:v>285.8497098231943</c:v>
                </c:pt>
                <c:pt idx="312">
                  <c:v>285.75774449271586</c:v>
                </c:pt>
                <c:pt idx="313">
                  <c:v>285.66547280452619</c:v>
                </c:pt>
                <c:pt idx="314">
                  <c:v>285.57289562898967</c:v>
                </c:pt>
                <c:pt idx="315">
                  <c:v>285.48001385004909</c:v>
                </c:pt>
                <c:pt idx="316">
                  <c:v>285.38682836519291</c:v>
                </c:pt>
                <c:pt idx="317">
                  <c:v>285.29334008541406</c:v>
                </c:pt>
                <c:pt idx="318">
                  <c:v>285.19954993515984</c:v>
                </c:pt>
                <c:pt idx="319">
                  <c:v>285.10545885227305</c:v>
                </c:pt>
                <c:pt idx="320">
                  <c:v>285.01106778792325</c:v>
                </c:pt>
                <c:pt idx="321">
                  <c:v>284.91637770652801</c:v>
                </c:pt>
                <c:pt idx="322">
                  <c:v>284.82138958566418</c:v>
                </c:pt>
                <c:pt idx="323">
                  <c:v>284.72610441596811</c:v>
                </c:pt>
                <c:pt idx="324">
                  <c:v>284.63052320102497</c:v>
                </c:pt>
                <c:pt idx="325">
                  <c:v>284.53464695724711</c:v>
                </c:pt>
                <c:pt idx="326">
                  <c:v>284.43847671374056</c:v>
                </c:pt>
                <c:pt idx="327">
                  <c:v>284.34201351215978</c:v>
                </c:pt>
                <c:pt idx="328">
                  <c:v>284.24525840655099</c:v>
                </c:pt>
                <c:pt idx="329">
                  <c:v>284.14821246318297</c:v>
                </c:pt>
                <c:pt idx="330">
                  <c:v>284.05087676036584</c:v>
                </c:pt>
                <c:pt idx="331">
                  <c:v>283.95325238825825</c:v>
                </c:pt>
                <c:pt idx="332">
                  <c:v>283.85534044866154</c:v>
                </c:pt>
                <c:pt idx="333">
                  <c:v>283.75714205480261</c:v>
                </c:pt>
                <c:pt idx="334">
                  <c:v>283.65865833110456</c:v>
                </c:pt>
                <c:pt idx="335">
                  <c:v>283.55989041294515</c:v>
                </c:pt>
                <c:pt idx="336">
                  <c:v>283.46083944640458</c:v>
                </c:pt>
                <c:pt idx="337">
                  <c:v>283.36150658800119</c:v>
                </c:pt>
                <c:pt idx="338">
                  <c:v>283.26189300441649</c:v>
                </c:pt>
                <c:pt idx="339">
                  <c:v>283.16199987220978</c:v>
                </c:pt>
                <c:pt idx="340">
                  <c:v>283.06182837752209</c:v>
                </c:pt>
                <c:pt idx="341">
                  <c:v>282.96137971577156</c:v>
                </c:pt>
                <c:pt idx="342">
                  <c:v>282.86065509133851</c:v>
                </c:pt>
                <c:pt idx="343">
                  <c:v>282.75965571724322</c:v>
                </c:pt>
                <c:pt idx="344">
                  <c:v>282.65838281481507</c:v>
                </c:pt>
                <c:pt idx="345">
                  <c:v>282.55683761335519</c:v>
                </c:pt>
                <c:pt idx="346">
                  <c:v>282.45502134979301</c:v>
                </c:pt>
                <c:pt idx="347">
                  <c:v>282.35293526833703</c:v>
                </c:pt>
                <c:pt idx="348">
                  <c:v>282.25058062012118</c:v>
                </c:pt>
                <c:pt idx="349">
                  <c:v>282.14795866284817</c:v>
                </c:pt>
                <c:pt idx="350">
                  <c:v>282.04507066042953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5C-4BD9-997F-E65836F2F90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Planilha1!$W$5:$W$355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Planilha1!$Y$5:$Y$355</c:f>
              <c:numCache>
                <c:formatCode>General</c:formatCode>
                <c:ptCount val="351"/>
                <c:pt idx="0">
                  <c:v>298.69717096540023</c:v>
                </c:pt>
                <c:pt idx="1">
                  <c:v>298.70585270920708</c:v>
                </c:pt>
                <c:pt idx="2">
                  <c:v>298.71421216394799</c:v>
                </c:pt>
                <c:pt idx="3">
                  <c:v>298.7222493296232</c:v>
                </c:pt>
                <c:pt idx="4">
                  <c:v>298.72996420623224</c:v>
                </c:pt>
                <c:pt idx="5">
                  <c:v>298.73735679377512</c:v>
                </c:pt>
                <c:pt idx="6">
                  <c:v>298.74442709225184</c:v>
                </c:pt>
                <c:pt idx="7">
                  <c:v>298.75117510166331</c:v>
                </c:pt>
                <c:pt idx="8">
                  <c:v>298.75760082200816</c:v>
                </c:pt>
                <c:pt idx="9">
                  <c:v>298.76370425328707</c:v>
                </c:pt>
                <c:pt idx="10">
                  <c:v>298.76948539549983</c:v>
                </c:pt>
                <c:pt idx="11">
                  <c:v>298.77494424864733</c:v>
                </c:pt>
                <c:pt idx="12">
                  <c:v>298.78008081272822</c:v>
                </c:pt>
                <c:pt idx="13">
                  <c:v>298.78489508774317</c:v>
                </c:pt>
                <c:pt idx="14">
                  <c:v>298.78938707369173</c:v>
                </c:pt>
                <c:pt idx="15">
                  <c:v>298.79355677057526</c:v>
                </c:pt>
                <c:pt idx="16">
                  <c:v>298.79740417839218</c:v>
                </c:pt>
                <c:pt idx="17">
                  <c:v>298.80092929714294</c:v>
                </c:pt>
                <c:pt idx="18">
                  <c:v>298.80413212682777</c:v>
                </c:pt>
                <c:pt idx="19">
                  <c:v>298.80701266744734</c:v>
                </c:pt>
                <c:pt idx="20">
                  <c:v>298.80957091900007</c:v>
                </c:pt>
                <c:pt idx="21">
                  <c:v>298.81180688148686</c:v>
                </c:pt>
                <c:pt idx="22">
                  <c:v>298.81372055490772</c:v>
                </c:pt>
                <c:pt idx="23">
                  <c:v>298.8153119392631</c:v>
                </c:pt>
                <c:pt idx="24">
                  <c:v>298.81658103455186</c:v>
                </c:pt>
                <c:pt idx="25">
                  <c:v>298.81752784077491</c:v>
                </c:pt>
                <c:pt idx="26">
                  <c:v>298.81815235793226</c:v>
                </c:pt>
                <c:pt idx="27">
                  <c:v>298.81845458602322</c:v>
                </c:pt>
                <c:pt idx="28">
                  <c:v>298.81843452504802</c:v>
                </c:pt>
                <c:pt idx="29">
                  <c:v>298.81809217500688</c:v>
                </c:pt>
                <c:pt idx="30">
                  <c:v>298.81742753590026</c:v>
                </c:pt>
                <c:pt idx="31">
                  <c:v>298.81644060772703</c:v>
                </c:pt>
                <c:pt idx="32">
                  <c:v>298.81513139048809</c:v>
                </c:pt>
                <c:pt idx="33">
                  <c:v>298.81349988418299</c:v>
                </c:pt>
                <c:pt idx="34">
                  <c:v>298.81154608881241</c:v>
                </c:pt>
                <c:pt idx="35">
                  <c:v>298.80927000437521</c:v>
                </c:pt>
                <c:pt idx="36">
                  <c:v>298.80667163087207</c:v>
                </c:pt>
                <c:pt idx="37">
                  <c:v>298.80375096830301</c:v>
                </c:pt>
                <c:pt idx="38">
                  <c:v>298.80050801666823</c:v>
                </c:pt>
                <c:pt idx="39">
                  <c:v>298.79694277596707</c:v>
                </c:pt>
                <c:pt idx="40">
                  <c:v>298.79305524619997</c:v>
                </c:pt>
                <c:pt idx="41">
                  <c:v>298.78884542736716</c:v>
                </c:pt>
                <c:pt idx="42">
                  <c:v>298.7843133194682</c:v>
                </c:pt>
                <c:pt idx="43">
                  <c:v>298.77945892250307</c:v>
                </c:pt>
                <c:pt idx="44">
                  <c:v>298.774282236472</c:v>
                </c:pt>
                <c:pt idx="45">
                  <c:v>298.76878326137523</c:v>
                </c:pt>
                <c:pt idx="46">
                  <c:v>298.76296199721207</c:v>
                </c:pt>
                <c:pt idx="47">
                  <c:v>298.75681844398298</c:v>
                </c:pt>
                <c:pt idx="48">
                  <c:v>298.75035260168795</c:v>
                </c:pt>
                <c:pt idx="49">
                  <c:v>298.74356447032721</c:v>
                </c:pt>
                <c:pt idx="50">
                  <c:v>298.73645404990009</c:v>
                </c:pt>
                <c:pt idx="51">
                  <c:v>298.72902134040703</c:v>
                </c:pt>
                <c:pt idx="52">
                  <c:v>298.72126634184781</c:v>
                </c:pt>
                <c:pt idx="53">
                  <c:v>298.71318905422311</c:v>
                </c:pt>
                <c:pt idx="54">
                  <c:v>298.70478947753202</c:v>
                </c:pt>
                <c:pt idx="55">
                  <c:v>298.69606761177499</c:v>
                </c:pt>
                <c:pt idx="56">
                  <c:v>298.68702345695181</c:v>
                </c:pt>
                <c:pt idx="57">
                  <c:v>298.67765701306314</c:v>
                </c:pt>
                <c:pt idx="58">
                  <c:v>298.66796828010808</c:v>
                </c:pt>
                <c:pt idx="59">
                  <c:v>298.65795725808709</c:v>
                </c:pt>
                <c:pt idx="60">
                  <c:v>298.64762394699994</c:v>
                </c:pt>
                <c:pt idx="61">
                  <c:v>298.63696834684731</c:v>
                </c:pt>
                <c:pt idx="62">
                  <c:v>298.62599045762806</c:v>
                </c:pt>
                <c:pt idx="63">
                  <c:v>298.61469027934288</c:v>
                </c:pt>
                <c:pt idx="64">
                  <c:v>298.60306781199222</c:v>
                </c:pt>
                <c:pt idx="65">
                  <c:v>298.59112305557517</c:v>
                </c:pt>
                <c:pt idx="66">
                  <c:v>298.57885601009195</c:v>
                </c:pt>
                <c:pt idx="67">
                  <c:v>298.56626667554281</c:v>
                </c:pt>
                <c:pt idx="68">
                  <c:v>298.55335505192818</c:v>
                </c:pt>
                <c:pt idx="69">
                  <c:v>298.54012113924716</c:v>
                </c:pt>
                <c:pt idx="70">
                  <c:v>298.52656493749998</c:v>
                </c:pt>
                <c:pt idx="71">
                  <c:v>298.51268644668687</c:v>
                </c:pt>
                <c:pt idx="72">
                  <c:v>298.49848566680828</c:v>
                </c:pt>
                <c:pt idx="73">
                  <c:v>298.48396259786307</c:v>
                </c:pt>
                <c:pt idx="74">
                  <c:v>298.46911723985193</c:v>
                </c:pt>
                <c:pt idx="75">
                  <c:v>298.45394959277485</c:v>
                </c:pt>
                <c:pt idx="76">
                  <c:v>298.43845965663229</c:v>
                </c:pt>
                <c:pt idx="77">
                  <c:v>298.42264743142312</c:v>
                </c:pt>
                <c:pt idx="78">
                  <c:v>298.40651291714778</c:v>
                </c:pt>
                <c:pt idx="79">
                  <c:v>298.39005611380674</c:v>
                </c:pt>
                <c:pt idx="80">
                  <c:v>298.37327702140021</c:v>
                </c:pt>
                <c:pt idx="81">
                  <c:v>298.35617563992707</c:v>
                </c:pt>
                <c:pt idx="82">
                  <c:v>298.338751969388</c:v>
                </c:pt>
                <c:pt idx="83">
                  <c:v>298.32100600978345</c:v>
                </c:pt>
                <c:pt idx="84">
                  <c:v>298.30293776111228</c:v>
                </c:pt>
                <c:pt idx="85">
                  <c:v>298.28454722337494</c:v>
                </c:pt>
                <c:pt idx="86">
                  <c:v>298.2658343965719</c:v>
                </c:pt>
                <c:pt idx="87">
                  <c:v>298.24679928070339</c:v>
                </c:pt>
                <c:pt idx="88">
                  <c:v>298.22744187576825</c:v>
                </c:pt>
                <c:pt idx="89">
                  <c:v>298.20776218176695</c:v>
                </c:pt>
                <c:pt idx="90">
                  <c:v>298.18776019869995</c:v>
                </c:pt>
                <c:pt idx="91">
                  <c:v>298.16743592656724</c:v>
                </c:pt>
                <c:pt idx="92">
                  <c:v>298.14678936536791</c:v>
                </c:pt>
                <c:pt idx="93">
                  <c:v>298.12582051510287</c:v>
                </c:pt>
                <c:pt idx="94">
                  <c:v>298.1045293757719</c:v>
                </c:pt>
                <c:pt idx="95">
                  <c:v>298.08291594737523</c:v>
                </c:pt>
                <c:pt idx="96">
                  <c:v>298.06098022991193</c:v>
                </c:pt>
                <c:pt idx="97">
                  <c:v>298.03872222338293</c:v>
                </c:pt>
                <c:pt idx="98">
                  <c:v>298.01614192778823</c:v>
                </c:pt>
                <c:pt idx="99">
                  <c:v>297.99323934312713</c:v>
                </c:pt>
                <c:pt idx="100">
                  <c:v>297.9700144694001</c:v>
                </c:pt>
                <c:pt idx="101">
                  <c:v>297.94646730660691</c:v>
                </c:pt>
                <c:pt idx="102">
                  <c:v>297.92259785474823</c:v>
                </c:pt>
                <c:pt idx="103">
                  <c:v>297.89840611382294</c:v>
                </c:pt>
                <c:pt idx="104">
                  <c:v>297.87389208383195</c:v>
                </c:pt>
                <c:pt idx="105">
                  <c:v>297.84905576477479</c:v>
                </c:pt>
                <c:pt idx="106">
                  <c:v>297.82389715665215</c:v>
                </c:pt>
                <c:pt idx="107">
                  <c:v>297.79841625946312</c:v>
                </c:pt>
                <c:pt idx="108">
                  <c:v>297.77261307320816</c:v>
                </c:pt>
                <c:pt idx="109">
                  <c:v>297.74648759788704</c:v>
                </c:pt>
                <c:pt idx="110">
                  <c:v>297.72003983350021</c:v>
                </c:pt>
                <c:pt idx="111">
                  <c:v>297.69326978004722</c:v>
                </c:pt>
                <c:pt idx="112">
                  <c:v>297.66617743752806</c:v>
                </c:pt>
                <c:pt idx="113">
                  <c:v>297.63876280594297</c:v>
                </c:pt>
                <c:pt idx="114">
                  <c:v>297.61102588529218</c:v>
                </c:pt>
                <c:pt idx="115">
                  <c:v>297.58296667557499</c:v>
                </c:pt>
                <c:pt idx="116">
                  <c:v>297.55458517679187</c:v>
                </c:pt>
                <c:pt idx="117">
                  <c:v>297.52588138894282</c:v>
                </c:pt>
                <c:pt idx="118">
                  <c:v>297.49685531202806</c:v>
                </c:pt>
                <c:pt idx="119">
                  <c:v>297.46750694604714</c:v>
                </c:pt>
                <c:pt idx="120">
                  <c:v>297.43783629099983</c:v>
                </c:pt>
                <c:pt idx="121">
                  <c:v>297.40784334688726</c:v>
                </c:pt>
                <c:pt idx="122">
                  <c:v>297.37752811370808</c:v>
                </c:pt>
                <c:pt idx="123">
                  <c:v>297.34689059146297</c:v>
                </c:pt>
                <c:pt idx="124">
                  <c:v>297.31593078015214</c:v>
                </c:pt>
                <c:pt idx="125">
                  <c:v>297.28464867977516</c:v>
                </c:pt>
                <c:pt idx="126">
                  <c:v>297.25304429033224</c:v>
                </c:pt>
                <c:pt idx="127">
                  <c:v>297.22111761182293</c:v>
                </c:pt>
                <c:pt idx="128">
                  <c:v>297.18886864424769</c:v>
                </c:pt>
                <c:pt idx="129">
                  <c:v>297.1562973876072</c:v>
                </c:pt>
                <c:pt idx="130">
                  <c:v>297.12340384190009</c:v>
                </c:pt>
                <c:pt idx="131">
                  <c:v>297.09018800712681</c:v>
                </c:pt>
                <c:pt idx="132">
                  <c:v>297.05664988328783</c:v>
                </c:pt>
                <c:pt idx="133">
                  <c:v>297.02278947038337</c:v>
                </c:pt>
                <c:pt idx="134">
                  <c:v>296.98860676841207</c:v>
                </c:pt>
                <c:pt idx="135">
                  <c:v>296.95410177737506</c:v>
                </c:pt>
                <c:pt idx="136">
                  <c:v>296.91927449727234</c:v>
                </c:pt>
                <c:pt idx="137">
                  <c:v>296.88412492810323</c:v>
                </c:pt>
                <c:pt idx="138">
                  <c:v>296.84865306986819</c:v>
                </c:pt>
                <c:pt idx="139">
                  <c:v>296.81285892256676</c:v>
                </c:pt>
                <c:pt idx="140">
                  <c:v>296.77674248620031</c:v>
                </c:pt>
                <c:pt idx="141">
                  <c:v>296.74030376076723</c:v>
                </c:pt>
                <c:pt idx="142">
                  <c:v>296.703542746268</c:v>
                </c:pt>
                <c:pt idx="143">
                  <c:v>296.66645944270283</c:v>
                </c:pt>
                <c:pt idx="144">
                  <c:v>296.62905385007218</c:v>
                </c:pt>
                <c:pt idx="145">
                  <c:v>296.59132596837514</c:v>
                </c:pt>
                <c:pt idx="146">
                  <c:v>296.55327579761195</c:v>
                </c:pt>
                <c:pt idx="147">
                  <c:v>296.51490333778281</c:v>
                </c:pt>
                <c:pt idx="148">
                  <c:v>296.4762085888882</c:v>
                </c:pt>
                <c:pt idx="149">
                  <c:v>296.4371915509272</c:v>
                </c:pt>
                <c:pt idx="150">
                  <c:v>296.39785222390003</c:v>
                </c:pt>
                <c:pt idx="151">
                  <c:v>296.35819060780693</c:v>
                </c:pt>
                <c:pt idx="152">
                  <c:v>296.31820670264813</c:v>
                </c:pt>
                <c:pt idx="153">
                  <c:v>296.27790050842293</c:v>
                </c:pt>
                <c:pt idx="154">
                  <c:v>296.23727202513203</c:v>
                </c:pt>
                <c:pt idx="155">
                  <c:v>296.19632125277519</c:v>
                </c:pt>
                <c:pt idx="156">
                  <c:v>296.15504819135219</c:v>
                </c:pt>
                <c:pt idx="157">
                  <c:v>296.11345284086303</c:v>
                </c:pt>
                <c:pt idx="158">
                  <c:v>296.07153520130794</c:v>
                </c:pt>
                <c:pt idx="159">
                  <c:v>296.02929527268736</c:v>
                </c:pt>
                <c:pt idx="160">
                  <c:v>295.98673305500017</c:v>
                </c:pt>
                <c:pt idx="161">
                  <c:v>295.94384854824705</c:v>
                </c:pt>
                <c:pt idx="162">
                  <c:v>295.90064175242799</c:v>
                </c:pt>
                <c:pt idx="163">
                  <c:v>295.85711266754322</c:v>
                </c:pt>
                <c:pt idx="164">
                  <c:v>295.81326129359206</c:v>
                </c:pt>
                <c:pt idx="165">
                  <c:v>295.76908763057497</c:v>
                </c:pt>
                <c:pt idx="166">
                  <c:v>295.72459167849195</c:v>
                </c:pt>
                <c:pt idx="167">
                  <c:v>295.67977343734321</c:v>
                </c:pt>
                <c:pt idx="168">
                  <c:v>295.63463290712809</c:v>
                </c:pt>
                <c:pt idx="169">
                  <c:v>295.58917008784704</c:v>
                </c:pt>
                <c:pt idx="170">
                  <c:v>295.54338497949982</c:v>
                </c:pt>
                <c:pt idx="171">
                  <c:v>295.49727758208712</c:v>
                </c:pt>
                <c:pt idx="172">
                  <c:v>295.45084789560804</c:v>
                </c:pt>
                <c:pt idx="173">
                  <c:v>295.40409592006301</c:v>
                </c:pt>
                <c:pt idx="174">
                  <c:v>295.35702165545206</c:v>
                </c:pt>
                <c:pt idx="175">
                  <c:v>295.30962510177517</c:v>
                </c:pt>
                <c:pt idx="176">
                  <c:v>295.26190625903212</c:v>
                </c:pt>
                <c:pt idx="177">
                  <c:v>295.2138651272229</c:v>
                </c:pt>
                <c:pt idx="178">
                  <c:v>295.16550170634821</c:v>
                </c:pt>
                <c:pt idx="179">
                  <c:v>295.11681599640713</c:v>
                </c:pt>
                <c:pt idx="180">
                  <c:v>295.06780799740011</c:v>
                </c:pt>
                <c:pt idx="181">
                  <c:v>295.01847770932693</c:v>
                </c:pt>
                <c:pt idx="182">
                  <c:v>294.96882513218827</c:v>
                </c:pt>
                <c:pt idx="183">
                  <c:v>294.91885026598322</c:v>
                </c:pt>
                <c:pt idx="184">
                  <c:v>294.86855311071201</c:v>
                </c:pt>
                <c:pt idx="185">
                  <c:v>294.81793366637487</c:v>
                </c:pt>
                <c:pt idx="186">
                  <c:v>294.76699193297225</c:v>
                </c:pt>
                <c:pt idx="187">
                  <c:v>294.71572791050323</c:v>
                </c:pt>
                <c:pt idx="188">
                  <c:v>294.66414159896806</c:v>
                </c:pt>
                <c:pt idx="189">
                  <c:v>294.61223299836672</c:v>
                </c:pt>
                <c:pt idx="190">
                  <c:v>294.56000210870013</c:v>
                </c:pt>
                <c:pt idx="191">
                  <c:v>294.50744892996715</c:v>
                </c:pt>
                <c:pt idx="192">
                  <c:v>294.45457346216779</c:v>
                </c:pt>
                <c:pt idx="193">
                  <c:v>294.40137570530339</c:v>
                </c:pt>
                <c:pt idx="194">
                  <c:v>294.34785565937216</c:v>
                </c:pt>
                <c:pt idx="195">
                  <c:v>294.29401332437499</c:v>
                </c:pt>
                <c:pt idx="196">
                  <c:v>294.23984870031188</c:v>
                </c:pt>
                <c:pt idx="197">
                  <c:v>294.1853617871833</c:v>
                </c:pt>
                <c:pt idx="198">
                  <c:v>294.1305525849881</c:v>
                </c:pt>
                <c:pt idx="199">
                  <c:v>294.07542109372719</c:v>
                </c:pt>
                <c:pt idx="200">
                  <c:v>294.01996731339989</c:v>
                </c:pt>
                <c:pt idx="201">
                  <c:v>293.96419124400734</c:v>
                </c:pt>
                <c:pt idx="202">
                  <c:v>293.90809288554817</c:v>
                </c:pt>
                <c:pt idx="203">
                  <c:v>293.85167223802284</c:v>
                </c:pt>
                <c:pt idx="204">
                  <c:v>293.79492930143181</c:v>
                </c:pt>
                <c:pt idx="205">
                  <c:v>293.73786407577529</c:v>
                </c:pt>
                <c:pt idx="206">
                  <c:v>293.68047656105193</c:v>
                </c:pt>
                <c:pt idx="207">
                  <c:v>293.62276675726309</c:v>
                </c:pt>
                <c:pt idx="208">
                  <c:v>293.56473466440787</c:v>
                </c:pt>
                <c:pt idx="209">
                  <c:v>293.50638028248738</c:v>
                </c:pt>
                <c:pt idx="210">
                  <c:v>293.44770361150006</c:v>
                </c:pt>
                <c:pt idx="211">
                  <c:v>293.38870465144703</c:v>
                </c:pt>
                <c:pt idx="212">
                  <c:v>293.32938340232784</c:v>
                </c:pt>
                <c:pt idx="213">
                  <c:v>293.26973986414316</c:v>
                </c:pt>
                <c:pt idx="214">
                  <c:v>293.2097740368921</c:v>
                </c:pt>
                <c:pt idx="215">
                  <c:v>293.14948592057488</c:v>
                </c:pt>
                <c:pt idx="216">
                  <c:v>293.08887551519217</c:v>
                </c:pt>
                <c:pt idx="217">
                  <c:v>293.02794282074308</c:v>
                </c:pt>
                <c:pt idx="218">
                  <c:v>292.96668783722805</c:v>
                </c:pt>
                <c:pt idx="219">
                  <c:v>292.90511056464686</c:v>
                </c:pt>
                <c:pt idx="220">
                  <c:v>292.84321100300019</c:v>
                </c:pt>
                <c:pt idx="221">
                  <c:v>292.78098915228691</c:v>
                </c:pt>
                <c:pt idx="222">
                  <c:v>292.71844501250791</c:v>
                </c:pt>
                <c:pt idx="223">
                  <c:v>292.65557858366276</c:v>
                </c:pt>
                <c:pt idx="224">
                  <c:v>292.59238986575235</c:v>
                </c:pt>
                <c:pt idx="225">
                  <c:v>292.5288788587751</c:v>
                </c:pt>
                <c:pt idx="226">
                  <c:v>292.46504556273192</c:v>
                </c:pt>
                <c:pt idx="227">
                  <c:v>292.4008899776228</c:v>
                </c:pt>
                <c:pt idx="228">
                  <c:v>292.3364121034482</c:v>
                </c:pt>
                <c:pt idx="229">
                  <c:v>292.27161194020698</c:v>
                </c:pt>
                <c:pt idx="230">
                  <c:v>292.20648948789983</c:v>
                </c:pt>
                <c:pt idx="231">
                  <c:v>292.1410447465272</c:v>
                </c:pt>
                <c:pt idx="232">
                  <c:v>292.07527771608818</c:v>
                </c:pt>
                <c:pt idx="233">
                  <c:v>292.00918839658323</c:v>
                </c:pt>
                <c:pt idx="234">
                  <c:v>291.94277678801211</c:v>
                </c:pt>
                <c:pt idx="235">
                  <c:v>291.87604289037529</c:v>
                </c:pt>
                <c:pt idx="236">
                  <c:v>291.8089867036723</c:v>
                </c:pt>
                <c:pt idx="237">
                  <c:v>291.74160822790316</c:v>
                </c:pt>
                <c:pt idx="238">
                  <c:v>291.67390746306785</c:v>
                </c:pt>
                <c:pt idx="239">
                  <c:v>291.60588440916729</c:v>
                </c:pt>
                <c:pt idx="240">
                  <c:v>291.53753906620011</c:v>
                </c:pt>
                <c:pt idx="241">
                  <c:v>291.468871434167</c:v>
                </c:pt>
                <c:pt idx="242">
                  <c:v>291.39988151306773</c:v>
                </c:pt>
                <c:pt idx="243">
                  <c:v>291.3305693029032</c:v>
                </c:pt>
                <c:pt idx="244">
                  <c:v>291.26093480367206</c:v>
                </c:pt>
                <c:pt idx="245">
                  <c:v>291.19097801537498</c:v>
                </c:pt>
                <c:pt idx="246">
                  <c:v>291.12069893801174</c:v>
                </c:pt>
                <c:pt idx="247">
                  <c:v>291.05009757158325</c:v>
                </c:pt>
                <c:pt idx="248">
                  <c:v>290.97917391608792</c:v>
                </c:pt>
                <c:pt idx="249">
                  <c:v>290.9079279715271</c:v>
                </c:pt>
                <c:pt idx="250">
                  <c:v>290.83635973790035</c:v>
                </c:pt>
                <c:pt idx="251">
                  <c:v>290.76446921520721</c:v>
                </c:pt>
                <c:pt idx="252">
                  <c:v>290.69225640344814</c:v>
                </c:pt>
                <c:pt idx="253">
                  <c:v>290.61972130262291</c:v>
                </c:pt>
                <c:pt idx="254">
                  <c:v>290.54686391273219</c:v>
                </c:pt>
                <c:pt idx="255">
                  <c:v>290.47368423377509</c:v>
                </c:pt>
                <c:pt idx="256">
                  <c:v>290.40018226575205</c:v>
                </c:pt>
                <c:pt idx="257">
                  <c:v>290.32635800866285</c:v>
                </c:pt>
                <c:pt idx="258">
                  <c:v>290.2522114625084</c:v>
                </c:pt>
                <c:pt idx="259">
                  <c:v>290.1777426272871</c:v>
                </c:pt>
                <c:pt idx="260">
                  <c:v>290.1029515030001</c:v>
                </c:pt>
                <c:pt idx="261">
                  <c:v>290.02783808964693</c:v>
                </c:pt>
                <c:pt idx="262">
                  <c:v>289.95240238722829</c:v>
                </c:pt>
                <c:pt idx="263">
                  <c:v>289.87664439574303</c:v>
                </c:pt>
                <c:pt idx="264">
                  <c:v>289.80056411519183</c:v>
                </c:pt>
                <c:pt idx="265">
                  <c:v>289.72416154557493</c:v>
                </c:pt>
                <c:pt idx="266">
                  <c:v>289.64743668689209</c:v>
                </c:pt>
                <c:pt idx="267">
                  <c:v>289.57038953914287</c:v>
                </c:pt>
                <c:pt idx="268">
                  <c:v>289.49302010232793</c:v>
                </c:pt>
                <c:pt idx="269">
                  <c:v>289.41532837644684</c:v>
                </c:pt>
                <c:pt idx="270">
                  <c:v>289.33731436150026</c:v>
                </c:pt>
                <c:pt idx="271">
                  <c:v>289.25897805748684</c:v>
                </c:pt>
                <c:pt idx="272">
                  <c:v>289.18031946440794</c:v>
                </c:pt>
                <c:pt idx="273">
                  <c:v>289.10133858226311</c:v>
                </c:pt>
                <c:pt idx="274">
                  <c:v>289.02203541105234</c:v>
                </c:pt>
                <c:pt idx="275">
                  <c:v>288.94240995077496</c:v>
                </c:pt>
                <c:pt idx="276">
                  <c:v>288.86246220143187</c:v>
                </c:pt>
                <c:pt idx="277">
                  <c:v>288.7821921630233</c:v>
                </c:pt>
                <c:pt idx="278">
                  <c:v>288.70159983554811</c:v>
                </c:pt>
                <c:pt idx="279">
                  <c:v>288.62068521900699</c:v>
                </c:pt>
                <c:pt idx="280">
                  <c:v>288.53944831339993</c:v>
                </c:pt>
                <c:pt idx="281">
                  <c:v>288.45788911872717</c:v>
                </c:pt>
                <c:pt idx="282">
                  <c:v>288.37600763498824</c:v>
                </c:pt>
                <c:pt idx="283">
                  <c:v>288.29380386218315</c:v>
                </c:pt>
                <c:pt idx="284">
                  <c:v>288.2112778003119</c:v>
                </c:pt>
                <c:pt idx="285">
                  <c:v>288.12842944937518</c:v>
                </c:pt>
                <c:pt idx="286">
                  <c:v>288.04525880937206</c:v>
                </c:pt>
                <c:pt idx="287">
                  <c:v>287.96176588030301</c:v>
                </c:pt>
                <c:pt idx="288">
                  <c:v>287.87795066216825</c:v>
                </c:pt>
                <c:pt idx="289">
                  <c:v>287.7938131549671</c:v>
                </c:pt>
                <c:pt idx="290">
                  <c:v>287.70935335870001</c:v>
                </c:pt>
                <c:pt idx="291">
                  <c:v>287.624571273367</c:v>
                </c:pt>
                <c:pt idx="292">
                  <c:v>287.53946689896827</c:v>
                </c:pt>
                <c:pt idx="293">
                  <c:v>287.45404023550316</c:v>
                </c:pt>
                <c:pt idx="294">
                  <c:v>287.36829128297211</c:v>
                </c:pt>
                <c:pt idx="295">
                  <c:v>287.2822200413749</c:v>
                </c:pt>
                <c:pt idx="296">
                  <c:v>287.19582651071221</c:v>
                </c:pt>
                <c:pt idx="297">
                  <c:v>287.10911069098313</c:v>
                </c:pt>
                <c:pt idx="298">
                  <c:v>287.02207258218789</c:v>
                </c:pt>
                <c:pt idx="299">
                  <c:v>286.93471218432694</c:v>
                </c:pt>
                <c:pt idx="300">
                  <c:v>286.84702949740029</c:v>
                </c:pt>
                <c:pt idx="301">
                  <c:v>286.75902452140701</c:v>
                </c:pt>
                <c:pt idx="302">
                  <c:v>286.67069725634803</c:v>
                </c:pt>
                <c:pt idx="303">
                  <c:v>286.58204770222267</c:v>
                </c:pt>
                <c:pt idx="304">
                  <c:v>286.49307585903227</c:v>
                </c:pt>
                <c:pt idx="305">
                  <c:v>286.40378172677504</c:v>
                </c:pt>
                <c:pt idx="306">
                  <c:v>286.31416530545187</c:v>
                </c:pt>
                <c:pt idx="307">
                  <c:v>286.22422659506344</c:v>
                </c:pt>
                <c:pt idx="308">
                  <c:v>286.13396559560795</c:v>
                </c:pt>
                <c:pt idx="309">
                  <c:v>286.0433823070872</c:v>
                </c:pt>
                <c:pt idx="310">
                  <c:v>285.95247672949984</c:v>
                </c:pt>
                <c:pt idx="311">
                  <c:v>285.86124886284722</c:v>
                </c:pt>
                <c:pt idx="312">
                  <c:v>285.76969870712821</c:v>
                </c:pt>
                <c:pt idx="313">
                  <c:v>285.67782626234305</c:v>
                </c:pt>
                <c:pt idx="314">
                  <c:v>285.58563152849194</c:v>
                </c:pt>
                <c:pt idx="315">
                  <c:v>285.49311450557514</c:v>
                </c:pt>
                <c:pt idx="316">
                  <c:v>285.40027519359217</c:v>
                </c:pt>
                <c:pt idx="317">
                  <c:v>285.30711359254281</c:v>
                </c:pt>
                <c:pt idx="318">
                  <c:v>285.21362970242797</c:v>
                </c:pt>
                <c:pt idx="319">
                  <c:v>285.11982352324719</c:v>
                </c:pt>
                <c:pt idx="320">
                  <c:v>285.02569505500003</c:v>
                </c:pt>
                <c:pt idx="321">
                  <c:v>284.93124429768693</c:v>
                </c:pt>
                <c:pt idx="322">
                  <c:v>284.8364712513079</c:v>
                </c:pt>
                <c:pt idx="323">
                  <c:v>284.74137591586316</c:v>
                </c:pt>
                <c:pt idx="324">
                  <c:v>284.64595829135226</c:v>
                </c:pt>
                <c:pt idx="325">
                  <c:v>284.55021837777497</c:v>
                </c:pt>
                <c:pt idx="326">
                  <c:v>284.4541561751322</c:v>
                </c:pt>
                <c:pt idx="327">
                  <c:v>284.35777168342327</c:v>
                </c:pt>
                <c:pt idx="328">
                  <c:v>284.26106490264795</c:v>
                </c:pt>
                <c:pt idx="329">
                  <c:v>284.16403583280692</c:v>
                </c:pt>
                <c:pt idx="330">
                  <c:v>284.06668447390018</c:v>
                </c:pt>
                <c:pt idx="331">
                  <c:v>283.96901082592706</c:v>
                </c:pt>
                <c:pt idx="332">
                  <c:v>283.871014888888</c:v>
                </c:pt>
                <c:pt idx="333">
                  <c:v>283.77269666278278</c:v>
                </c:pt>
                <c:pt idx="334">
                  <c:v>283.6740561476123</c:v>
                </c:pt>
                <c:pt idx="335">
                  <c:v>283.57509334337522</c:v>
                </c:pt>
                <c:pt idx="336">
                  <c:v>283.47580825007196</c:v>
                </c:pt>
                <c:pt idx="337">
                  <c:v>283.37620086770301</c:v>
                </c:pt>
                <c:pt idx="338">
                  <c:v>283.27627119626834</c:v>
                </c:pt>
                <c:pt idx="339">
                  <c:v>283.17601923576706</c:v>
                </c:pt>
                <c:pt idx="340">
                  <c:v>283.07544498620007</c:v>
                </c:pt>
                <c:pt idx="341">
                  <c:v>282.97454844756737</c:v>
                </c:pt>
                <c:pt idx="342">
                  <c:v>282.87332961986806</c:v>
                </c:pt>
                <c:pt idx="343">
                  <c:v>282.77178850310304</c:v>
                </c:pt>
                <c:pt idx="344">
                  <c:v>282.66992509727208</c:v>
                </c:pt>
                <c:pt idx="345">
                  <c:v>282.5677394023752</c:v>
                </c:pt>
                <c:pt idx="346">
                  <c:v>282.46523141841215</c:v>
                </c:pt>
                <c:pt idx="347">
                  <c:v>282.36240114538293</c:v>
                </c:pt>
                <c:pt idx="348">
                  <c:v>282.25924858328779</c:v>
                </c:pt>
                <c:pt idx="349">
                  <c:v>282.15577373212739</c:v>
                </c:pt>
                <c:pt idx="350">
                  <c:v>282.05197659190014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5C-4BD9-997F-E65836F2F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15184"/>
        <c:axId val="646115512"/>
      </c:scatterChart>
      <c:valAx>
        <c:axId val="6461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115512"/>
        <c:crosses val="autoZero"/>
        <c:crossBetween val="midCat"/>
      </c:valAx>
      <c:valAx>
        <c:axId val="64611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1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345078740157481E-2"/>
                  <c:y val="0.21294655876348789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Planilha1!$Z$5:$Z$351</c:f>
              <c:numCache>
                <c:formatCode>General</c:formatCode>
                <c:ptCount val="347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</c:numCache>
            </c:numRef>
          </c:xVal>
          <c:yVal>
            <c:numRef>
              <c:f>Planilha1!$AA$5:$AA$351</c:f>
              <c:numCache>
                <c:formatCode>General</c:formatCode>
                <c:ptCount val="347"/>
                <c:pt idx="0">
                  <c:v>1.7631346962811207</c:v>
                </c:pt>
                <c:pt idx="1">
                  <c:v>1.7652573530440616</c:v>
                </c:pt>
                <c:pt idx="2">
                  <c:v>1.7673845027560737</c:v>
                </c:pt>
                <c:pt idx="3">
                  <c:v>1.7695161438763729</c:v>
                </c:pt>
                <c:pt idx="4">
                  <c:v>1.7716522742816811</c:v>
                </c:pt>
                <c:pt idx="5">
                  <c:v>1.7737928912580045</c:v>
                </c:pt>
                <c:pt idx="6">
                  <c:v>1.7759379914920215</c:v>
                </c:pt>
                <c:pt idx="7">
                  <c:v>1.7780875710630282</c:v>
                </c:pt>
                <c:pt idx="8">
                  <c:v>1.7802416254338131</c:v>
                </c:pt>
                <c:pt idx="9">
                  <c:v>1.7824001494417632</c:v>
                </c:pt>
                <c:pt idx="10">
                  <c:v>1.7845631372894104</c:v>
                </c:pt>
                <c:pt idx="11">
                  <c:v>1.7867305825357227</c:v>
                </c:pt>
                <c:pt idx="12">
                  <c:v>1.7889024780859544</c:v>
                </c:pt>
                <c:pt idx="13">
                  <c:v>1.7910788161817364</c:v>
                </c:pt>
                <c:pt idx="14">
                  <c:v>1.7932595883920561</c:v>
                </c:pt>
                <c:pt idx="15">
                  <c:v>1.7954447856020022</c:v>
                </c:pt>
                <c:pt idx="16">
                  <c:v>1.7976343980025322</c:v>
                </c:pt>
                <c:pt idx="17">
                  <c:v>1.7998284150803283</c:v>
                </c:pt>
                <c:pt idx="18">
                  <c:v>1.8020268256068621</c:v>
                </c:pt>
                <c:pt idx="19">
                  <c:v>1.8042296176271759</c:v>
                </c:pt>
                <c:pt idx="20">
                  <c:v>1.8064367784484605</c:v>
                </c:pt>
                <c:pt idx="21">
                  <c:v>1.8086482946285181</c:v>
                </c:pt>
                <c:pt idx="22">
                  <c:v>1.8108641519643105</c:v>
                </c:pt>
                <c:pt idx="23">
                  <c:v>1.8130843354800226</c:v>
                </c:pt>
                <c:pt idx="24">
                  <c:v>1.8153088294142072</c:v>
                </c:pt>
                <c:pt idx="25">
                  <c:v>1.8175376172082183</c:v>
                </c:pt>
                <c:pt idx="26">
                  <c:v>1.8197706814928027</c:v>
                </c:pt>
                <c:pt idx="27">
                  <c:v>1.8220080040755819</c:v>
                </c:pt>
                <c:pt idx="28">
                  <c:v>1.8242495659276958</c:v>
                </c:pt>
                <c:pt idx="29">
                  <c:v>1.8264953471704424</c:v>
                </c:pt>
                <c:pt idx="30">
                  <c:v>1.8287453270614697</c:v>
                </c:pt>
                <c:pt idx="31">
                  <c:v>1.8309994839812187</c:v>
                </c:pt>
                <c:pt idx="32">
                  <c:v>1.8332577954183387</c:v>
                </c:pt>
                <c:pt idx="33">
                  <c:v>1.8355202379555342</c:v>
                </c:pt>
                <c:pt idx="34">
                  <c:v>1.8377867872547051</c:v>
                </c:pt>
                <c:pt idx="35">
                  <c:v>1.8400574180420912</c:v>
                </c:pt>
                <c:pt idx="36">
                  <c:v>1.8423321040936653</c:v>
                </c:pt>
                <c:pt idx="37">
                  <c:v>1.8446108182186418</c:v>
                </c:pt>
                <c:pt idx="38">
                  <c:v>1.8468935322441637</c:v>
                </c:pt>
                <c:pt idx="39">
                  <c:v>1.8491802170001501</c:v>
                </c:pt>
                <c:pt idx="40">
                  <c:v>1.8514708423022137</c:v>
                </c:pt>
                <c:pt idx="41">
                  <c:v>1.8537653769352687</c:v>
                </c:pt>
                <c:pt idx="42">
                  <c:v>1.8560637886376465</c:v>
                </c:pt>
                <c:pt idx="43">
                  <c:v>1.8583660440833143</c:v>
                </c:pt>
                <c:pt idx="44">
                  <c:v>1.8606721088651477</c:v>
                </c:pt>
                <c:pt idx="45">
                  <c:v>1.8629819474774858</c:v>
                </c:pt>
                <c:pt idx="46">
                  <c:v>1.865295523298401</c:v>
                </c:pt>
                <c:pt idx="47">
                  <c:v>1.8676127985716009</c:v>
                </c:pt>
                <c:pt idx="48">
                  <c:v>1.8699337343882487</c:v>
                </c:pt>
                <c:pt idx="49">
                  <c:v>1.8722582906687595</c:v>
                </c:pt>
                <c:pt idx="50">
                  <c:v>1.8745864261442771</c:v>
                </c:pt>
                <c:pt idx="51">
                  <c:v>1.8769180983378821</c:v>
                </c:pt>
                <c:pt idx="52">
                  <c:v>1.8792532635445267</c:v>
                </c:pt>
                <c:pt idx="53">
                  <c:v>1.8815918768131839</c:v>
                </c:pt>
                <c:pt idx="54">
                  <c:v>1.8839338919265332</c:v>
                </c:pt>
                <c:pt idx="55">
                  <c:v>1.8862792613806274</c:v>
                </c:pt>
                <c:pt idx="56">
                  <c:v>1.8886279363660159</c:v>
                </c:pt>
                <c:pt idx="57">
                  <c:v>1.8909798667462148</c:v>
                </c:pt>
                <c:pt idx="58">
                  <c:v>1.8933350010386458</c:v>
                </c:pt>
                <c:pt idx="59">
                  <c:v>1.8956932863926279</c:v>
                </c:pt>
                <c:pt idx="60">
                  <c:v>1.8980546685699307</c:v>
                </c:pt>
                <c:pt idx="61">
                  <c:v>1.9004190919221706</c:v>
                </c:pt>
                <c:pt idx="62">
                  <c:v>1.9027864993699981</c:v>
                </c:pt>
                <c:pt idx="63">
                  <c:v>1.9051568323825632</c:v>
                </c:pt>
                <c:pt idx="64">
                  <c:v>1.9075300309543937</c:v>
                </c:pt>
                <c:pt idx="65">
                  <c:v>1.9099060335844029</c:v>
                </c:pt>
                <c:pt idx="66">
                  <c:v>1.9122847772524565</c:v>
                </c:pt>
                <c:pt idx="67">
                  <c:v>1.9146661973988901</c:v>
                </c:pt>
                <c:pt idx="68">
                  <c:v>1.917050227900909</c:v>
                </c:pt>
                <c:pt idx="69">
                  <c:v>1.9194368010494096</c:v>
                </c:pt>
                <c:pt idx="70">
                  <c:v>1.9218258475267298</c:v>
                </c:pt>
                <c:pt idx="71">
                  <c:v>1.9242172963837934</c:v>
                </c:pt>
                <c:pt idx="72">
                  <c:v>1.9266110750155527</c:v>
                </c:pt>
                <c:pt idx="73">
                  <c:v>1.929007109138883</c:v>
                </c:pt>
                <c:pt idx="74">
                  <c:v>1.9314053227679218</c:v>
                </c:pt>
                <c:pt idx="75">
                  <c:v>1.9338056381898905</c:v>
                </c:pt>
                <c:pt idx="76">
                  <c:v>1.9362079759428137</c:v>
                </c:pt>
                <c:pt idx="77">
                  <c:v>1.9386122547882458</c:v>
                </c:pt>
                <c:pt idx="78">
                  <c:v>1.9410183916896979</c:v>
                </c:pt>
                <c:pt idx="79">
                  <c:v>1.9434263017853581</c:v>
                </c:pt>
                <c:pt idx="80">
                  <c:v>1.9458358983655151</c:v>
                </c:pt>
                <c:pt idx="81">
                  <c:v>1.9482470928460447</c:v>
                </c:pt>
                <c:pt idx="82">
                  <c:v>1.9506597947423245</c:v>
                </c:pt>
                <c:pt idx="83">
                  <c:v>1.953073911645743</c:v>
                </c:pt>
                <c:pt idx="84">
                  <c:v>1.9554893491967495</c:v>
                </c:pt>
                <c:pt idx="85">
                  <c:v>1.9579060110590922</c:v>
                </c:pt>
                <c:pt idx="86">
                  <c:v>1.9603237988928353</c:v>
                </c:pt>
                <c:pt idx="87">
                  <c:v>1.9627426123296927</c:v>
                </c:pt>
                <c:pt idx="88">
                  <c:v>1.9651623489459391</c:v>
                </c:pt>
                <c:pt idx="89">
                  <c:v>1.967582904233715</c:v>
                </c:pt>
                <c:pt idx="90">
                  <c:v>1.9700041715764876</c:v>
                </c:pt>
                <c:pt idx="91">
                  <c:v>1.9724260422199813</c:v>
                </c:pt>
                <c:pt idx="92">
                  <c:v>1.974848405244114</c:v>
                </c:pt>
                <c:pt idx="93">
                  <c:v>1.9772711475362685</c:v>
                </c:pt>
                <c:pt idx="94">
                  <c:v>1.9796941537634831</c:v>
                </c:pt>
                <c:pt idx="95">
                  <c:v>1.9821173063456148</c:v>
                </c:pt>
                <c:pt idx="96">
                  <c:v>1.9845404854225606</c:v>
                </c:pt>
                <c:pt idx="97">
                  <c:v>1.9869635688261211</c:v>
                </c:pt>
                <c:pt idx="98">
                  <c:v>1.9893864320560715</c:v>
                </c:pt>
                <c:pt idx="99">
                  <c:v>1.9918089482439225</c:v>
                </c:pt>
                <c:pt idx="100">
                  <c:v>1.9942309881262017</c:v>
                </c:pt>
                <c:pt idx="101">
                  <c:v>1.9966524200135864</c:v>
                </c:pt>
                <c:pt idx="102">
                  <c:v>1.9990731097626293</c:v>
                </c:pt>
                <c:pt idx="103">
                  <c:v>2.0014929207418608</c:v>
                </c:pt>
                <c:pt idx="104">
                  <c:v>2.0039117138007274</c:v>
                </c:pt>
                <c:pt idx="105">
                  <c:v>2.0063293472434345</c:v>
                </c:pt>
                <c:pt idx="106">
                  <c:v>2.008745676788108</c:v>
                </c:pt>
                <c:pt idx="107">
                  <c:v>2.0111605555410046</c:v>
                </c:pt>
                <c:pt idx="108">
                  <c:v>2.0135738339622078</c:v>
                </c:pt>
                <c:pt idx="109">
                  <c:v>2.0159853598302426</c:v>
                </c:pt>
                <c:pt idx="110">
                  <c:v>2.0183949782117159</c:v>
                </c:pt>
                <c:pt idx="111">
                  <c:v>2.0208025314279907</c:v>
                </c:pt>
                <c:pt idx="112">
                  <c:v>2.0232078590172877</c:v>
                </c:pt>
                <c:pt idx="113">
                  <c:v>2.0256107977020004</c:v>
                </c:pt>
                <c:pt idx="114">
                  <c:v>2.0280111813478152</c:v>
                </c:pt>
                <c:pt idx="115">
                  <c:v>2.0304088409373255</c:v>
                </c:pt>
                <c:pt idx="116">
                  <c:v>2.0328036045284676</c:v>
                </c:pt>
                <c:pt idx="117">
                  <c:v>2.0351952972154046</c:v>
                </c:pt>
                <c:pt idx="118">
                  <c:v>2.0375837410925417</c:v>
                </c:pt>
                <c:pt idx="119">
                  <c:v>2.0399687552174313</c:v>
                </c:pt>
                <c:pt idx="120">
                  <c:v>2.0423501555711718</c:v>
                </c:pt>
                <c:pt idx="121">
                  <c:v>2.0447277550147978</c:v>
                </c:pt>
                <c:pt idx="122">
                  <c:v>2.0471013632618722</c:v>
                </c:pt>
                <c:pt idx="123">
                  <c:v>2.049470786821292</c:v>
                </c:pt>
                <c:pt idx="124">
                  <c:v>2.0518358289667531</c:v>
                </c:pt>
                <c:pt idx="125">
                  <c:v>2.0541962896867441</c:v>
                </c:pt>
                <c:pt idx="126">
                  <c:v>2.0565519656452604</c:v>
                </c:pt>
                <c:pt idx="127">
                  <c:v>2.0589026501396819</c:v>
                </c:pt>
                <c:pt idx="128">
                  <c:v>2.0612481330589012</c:v>
                </c:pt>
                <c:pt idx="129">
                  <c:v>2.0635882008279718</c:v>
                </c:pt>
                <c:pt idx="130">
                  <c:v>2.0659226363620031</c:v>
                </c:pt>
                <c:pt idx="131">
                  <c:v>2.0682512190267985</c:v>
                </c:pt>
                <c:pt idx="132">
                  <c:v>2.0705737245881046</c:v>
                </c:pt>
                <c:pt idx="133">
                  <c:v>2.0728899251612289</c:v>
                </c:pt>
                <c:pt idx="134">
                  <c:v>2.0751995891511443</c:v>
                </c:pt>
                <c:pt idx="135">
                  <c:v>2.0775024812122287</c:v>
                </c:pt>
                <c:pt idx="136">
                  <c:v>2.0797983621903837</c:v>
                </c:pt>
                <c:pt idx="137">
                  <c:v>2.082086989085044</c:v>
                </c:pt>
                <c:pt idx="138">
                  <c:v>2.0843681149623725</c:v>
                </c:pt>
                <c:pt idx="139">
                  <c:v>2.0866414889229445</c:v>
                </c:pt>
                <c:pt idx="140">
                  <c:v>2.0889068560365449</c:v>
                </c:pt>
                <c:pt idx="141">
                  <c:v>2.0911639572804694</c:v>
                </c:pt>
                <c:pt idx="142">
                  <c:v>2.0934125294836554</c:v>
                </c:pt>
                <c:pt idx="143">
                  <c:v>2.0956523052547649</c:v>
                </c:pt>
                <c:pt idx="144">
                  <c:v>2.0978830129331478</c:v>
                </c:pt>
                <c:pt idx="145">
                  <c:v>2.1001043765174012</c:v>
                </c:pt>
                <c:pt idx="146">
                  <c:v>2.1023161155907357</c:v>
                </c:pt>
                <c:pt idx="147">
                  <c:v>2.1045179452658132</c:v>
                </c:pt>
                <c:pt idx="148">
                  <c:v>2.1067095761007959</c:v>
                </c:pt>
                <c:pt idx="149">
                  <c:v>2.1088907140260624</c:v>
                </c:pt>
                <c:pt idx="150">
                  <c:v>2.1110610602911675</c:v>
                </c:pt>
                <c:pt idx="151">
                  <c:v>2.113220311361431</c:v>
                </c:pt>
                <c:pt idx="152">
                  <c:v>2.1153681588683875</c:v>
                </c:pt>
                <c:pt idx="153">
                  <c:v>2.1175042894896419</c:v>
                </c:pt>
                <c:pt idx="154">
                  <c:v>2.1196283849107203</c:v>
                </c:pt>
                <c:pt idx="155">
                  <c:v>2.121740121716035</c:v>
                </c:pt>
                <c:pt idx="156">
                  <c:v>2.1238391713021545</c:v>
                </c:pt>
                <c:pt idx="157">
                  <c:v>2.1259251997783668</c:v>
                </c:pt>
                <c:pt idx="158">
                  <c:v>2.1279978679221863</c:v>
                </c:pt>
                <c:pt idx="159">
                  <c:v>2.130056831031899</c:v>
                </c:pt>
                <c:pt idx="160">
                  <c:v>2.1321017388682999</c:v>
                </c:pt>
                <c:pt idx="161">
                  <c:v>2.1341322355199166</c:v>
                </c:pt>
                <c:pt idx="162">
                  <c:v>2.1361479593428832</c:v>
                </c:pt>
                <c:pt idx="163">
                  <c:v>2.1381485428284397</c:v>
                </c:pt>
                <c:pt idx="164">
                  <c:v>2.1401336124936261</c:v>
                </c:pt>
                <c:pt idx="165">
                  <c:v>2.1421027888206745</c:v>
                </c:pt>
                <c:pt idx="166">
                  <c:v>2.1440556860543696</c:v>
                </c:pt>
                <c:pt idx="167">
                  <c:v>2.1459919122186077</c:v>
                </c:pt>
                <c:pt idx="168">
                  <c:v>2.1479110689079208</c:v>
                </c:pt>
                <c:pt idx="169">
                  <c:v>2.1498127511991538</c:v>
                </c:pt>
                <c:pt idx="170">
                  <c:v>2.1516965475427439</c:v>
                </c:pt>
                <c:pt idx="171">
                  <c:v>2.153562039599227</c:v>
                </c:pt>
                <c:pt idx="172">
                  <c:v>2.1554088022054692</c:v>
                </c:pt>
                <c:pt idx="173">
                  <c:v>2.157236403160594</c:v>
                </c:pt>
                <c:pt idx="174">
                  <c:v>2.1590444032123632</c:v>
                </c:pt>
                <c:pt idx="175">
                  <c:v>2.1608323558146805</c:v>
                </c:pt>
                <c:pt idx="176">
                  <c:v>2.1625998071195642</c:v>
                </c:pt>
                <c:pt idx="177">
                  <c:v>2.1643462957459345</c:v>
                </c:pt>
                <c:pt idx="178">
                  <c:v>2.1660713527985695</c:v>
                </c:pt>
                <c:pt idx="179">
                  <c:v>2.1677745016588483</c:v>
                </c:pt>
                <c:pt idx="180">
                  <c:v>2.1694552579730133</c:v>
                </c:pt>
                <c:pt idx="181">
                  <c:v>2.171113129392952</c:v>
                </c:pt>
                <c:pt idx="182">
                  <c:v>2.1727476156430967</c:v>
                </c:pt>
                <c:pt idx="183">
                  <c:v>2.174358208387416</c:v>
                </c:pt>
                <c:pt idx="184">
                  <c:v>2.1759443911279637</c:v>
                </c:pt>
                <c:pt idx="185">
                  <c:v>2.1775056391180279</c:v>
                </c:pt>
                <c:pt idx="186">
                  <c:v>2.1790414194808672</c:v>
                </c:pt>
                <c:pt idx="187">
                  <c:v>2.1805511909475346</c:v>
                </c:pt>
                <c:pt idx="188">
                  <c:v>2.1820344040581676</c:v>
                </c:pt>
                <c:pt idx="189">
                  <c:v>2.1834905011424182</c:v>
                </c:pt>
                <c:pt idx="190">
                  <c:v>2.1849189162847074</c:v>
                </c:pt>
                <c:pt idx="191">
                  <c:v>2.1863190755159074</c:v>
                </c:pt>
                <c:pt idx="192">
                  <c:v>2.1876903969147672</c:v>
                </c:pt>
                <c:pt idx="193">
                  <c:v>2.1890322906927633</c:v>
                </c:pt>
                <c:pt idx="194">
                  <c:v>2.1903441595881654</c:v>
                </c:pt>
                <c:pt idx="195">
                  <c:v>2.1916253990639905</c:v>
                </c:pt>
                <c:pt idx="196">
                  <c:v>2.1928753976036512</c:v>
                </c:pt>
                <c:pt idx="197">
                  <c:v>2.1940935372480439</c:v>
                </c:pt>
                <c:pt idx="198">
                  <c:v>2.1952791940734531</c:v>
                </c:pt>
                <c:pt idx="199">
                  <c:v>2.1964317388743071</c:v>
                </c:pt>
                <c:pt idx="200">
                  <c:v>2.1975505377522953</c:v>
                </c:pt>
                <c:pt idx="201">
                  <c:v>2.1986349531387464</c:v>
                </c:pt>
                <c:pt idx="202">
                  <c:v>2.1996843445814882</c:v>
                </c:pt>
                <c:pt idx="203">
                  <c:v>2.2006980699587624</c:v>
                </c:pt>
                <c:pt idx="204">
                  <c:v>2.201675486819306</c:v>
                </c:pt>
                <c:pt idx="205">
                  <c:v>2.2026159539065575</c:v>
                </c:pt>
                <c:pt idx="206">
                  <c:v>2.2035188324963313</c:v>
                </c:pt>
                <c:pt idx="207">
                  <c:v>2.2043834887118336</c:v>
                </c:pt>
                <c:pt idx="208">
                  <c:v>2.2052092951235998</c:v>
                </c:pt>
                <c:pt idx="209">
                  <c:v>2.2059956338269298</c:v>
                </c:pt>
                <c:pt idx="210">
                  <c:v>2.2067418983882905</c:v>
                </c:pt>
                <c:pt idx="211">
                  <c:v>2.2074474967354618</c:v>
                </c:pt>
                <c:pt idx="212">
                  <c:v>2.2081118544011424</c:v>
                </c:pt>
                <c:pt idx="213">
                  <c:v>2.2087344179209372</c:v>
                </c:pt>
                <c:pt idx="214">
                  <c:v>2.2093146587969321</c:v>
                </c:pt>
                <c:pt idx="215">
                  <c:v>2.2098520766775929</c:v>
                </c:pt>
                <c:pt idx="216">
                  <c:v>2.2103462042519073</c:v>
                </c:pt>
                <c:pt idx="217">
                  <c:v>2.2107966115842781</c:v>
                </c:pt>
                <c:pt idx="218">
                  <c:v>2.2112029096663925</c:v>
                </c:pt>
                <c:pt idx="219">
                  <c:v>2.2115647562802718</c:v>
                </c:pt>
                <c:pt idx="220">
                  <c:v>2.2118818599725407</c:v>
                </c:pt>
                <c:pt idx="221">
                  <c:v>2.212153985440624</c:v>
                </c:pt>
                <c:pt idx="222">
                  <c:v>2.2123809575660194</c:v>
                </c:pt>
                <c:pt idx="223">
                  <c:v>2.2125626657131687</c:v>
                </c:pt>
                <c:pt idx="224">
                  <c:v>2.2126990679848735</c:v>
                </c:pt>
                <c:pt idx="225">
                  <c:v>2.2127901945958248</c:v>
                </c:pt>
                <c:pt idx="226">
                  <c:v>2.2128361509674224</c:v>
                </c:pt>
                <c:pt idx="227">
                  <c:v>2.2128371191014287</c:v>
                </c:pt>
                <c:pt idx="228">
                  <c:v>2.2127933598976304</c:v>
                </c:pt>
                <c:pt idx="229">
                  <c:v>2.2127052128742304</c:v>
                </c:pt>
                <c:pt idx="230">
                  <c:v>2.2125730948163036</c:v>
                </c:pt>
                <c:pt idx="231">
                  <c:v>2.2123974973117635</c:v>
                </c:pt>
                <c:pt idx="232">
                  <c:v>2.2121789838870445</c:v>
                </c:pt>
                <c:pt idx="233">
                  <c:v>2.2119181846539866</c:v>
                </c:pt>
                <c:pt idx="234">
                  <c:v>2.2116157910901917</c:v>
                </c:pt>
                <c:pt idx="235">
                  <c:v>2.2112725483505393</c:v>
                </c:pt>
                <c:pt idx="236">
                  <c:v>2.2108892468110701</c:v>
                </c:pt>
                <c:pt idx="237">
                  <c:v>2.2104667141011056</c:v>
                </c:pt>
                <c:pt idx="238">
                  <c:v>2.210005803574278</c:v>
                </c:pt>
                <c:pt idx="239">
                  <c:v>2.2095073875548579</c:v>
                </c:pt>
                <c:pt idx="240">
                  <c:v>2.2089723429161365</c:v>
                </c:pt>
                <c:pt idx="241">
                  <c:v>2.2084015466225004</c:v>
                </c:pt>
                <c:pt idx="242">
                  <c:v>2.2077958620386848</c:v>
                </c:pt>
                <c:pt idx="243">
                  <c:v>2.207156134254614</c:v>
                </c:pt>
                <c:pt idx="244">
                  <c:v>2.2064831783695533</c:v>
                </c:pt>
                <c:pt idx="245">
                  <c:v>2.2057777761355357</c:v>
                </c:pt>
                <c:pt idx="246">
                  <c:v>2.2050406698892826</c:v>
                </c:pt>
                <c:pt idx="247">
                  <c:v>2.204272556996699</c:v>
                </c:pt>
                <c:pt idx="248">
                  <c:v>2.2034740876809922</c:v>
                </c:pt>
                <c:pt idx="249">
                  <c:v>2.202645863545361</c:v>
                </c:pt>
                <c:pt idx="250">
                  <c:v>2.2017884378496944</c:v>
                </c:pt>
                <c:pt idx="251">
                  <c:v>2.2009023120817108</c:v>
                </c:pt>
                <c:pt idx="252">
                  <c:v>2.1999879412174947</c:v>
                </c:pt>
                <c:pt idx="253">
                  <c:v>2.1990457335977394</c:v>
                </c:pt>
                <c:pt idx="254">
                  <c:v>2.198076051376272</c:v>
                </c:pt>
                <c:pt idx="255">
                  <c:v>2.1970792155790999</c:v>
                </c:pt>
                <c:pt idx="256">
                  <c:v>2.1960555085398812</c:v>
                </c:pt>
                <c:pt idx="257">
                  <c:v>2.1950051777517552</c:v>
                </c:pt>
                <c:pt idx="258">
                  <c:v>2.1939284360525173</c:v>
                </c:pt>
                <c:pt idx="259">
                  <c:v>2.1928254681748762</c:v>
                </c:pt>
                <c:pt idx="260">
                  <c:v>2.1916964317572574</c:v>
                </c:pt>
                <c:pt idx="261">
                  <c:v>2.190541462200672</c:v>
                </c:pt>
                <c:pt idx="262">
                  <c:v>2.1893606730666813</c:v>
                </c:pt>
                <c:pt idx="263">
                  <c:v>2.1881541609980042</c:v>
                </c:pt>
                <c:pt idx="264">
                  <c:v>2.1869220062058661</c:v>
                </c:pt>
                <c:pt idx="265">
                  <c:v>2.1856642760252027</c:v>
                </c:pt>
                <c:pt idx="266">
                  <c:v>2.1843810277877278</c:v>
                </c:pt>
                <c:pt idx="267">
                  <c:v>2.1830723078142862</c:v>
                </c:pt>
                <c:pt idx="268">
                  <c:v>2.18173815566775</c:v>
                </c:pt>
                <c:pt idx="269">
                  <c:v>2.1803786040168873</c:v>
                </c:pt>
                <c:pt idx="270">
                  <c:v>2.1789936808252111</c:v>
                </c:pt>
                <c:pt idx="271">
                  <c:v>2.1775834098350519</c:v>
                </c:pt>
                <c:pt idx="272">
                  <c:v>2.1761478118613882</c:v>
                </c:pt>
                <c:pt idx="273">
                  <c:v>2.1746869062251131</c:v>
                </c:pt>
                <c:pt idx="274">
                  <c:v>2.1732007108635374</c:v>
                </c:pt>
                <c:pt idx="275">
                  <c:v>2.1716892427182506</c:v>
                </c:pt>
                <c:pt idx="276">
                  <c:v>2.1701525189835396</c:v>
                </c:pt>
                <c:pt idx="277">
                  <c:v>2.1685905575613273</c:v>
                </c:pt>
                <c:pt idx="278">
                  <c:v>2.1670033765518943</c:v>
                </c:pt>
                <c:pt idx="279">
                  <c:v>2.1653909963166007</c:v>
                </c:pt>
                <c:pt idx="280">
                  <c:v>2.1637534380017209</c:v>
                </c:pt>
                <c:pt idx="281">
                  <c:v>2.1620907247879022</c:v>
                </c:pt>
                <c:pt idx="282">
                  <c:v>2.1604028824735275</c:v>
                </c:pt>
                <c:pt idx="283">
                  <c:v>2.1586899389770569</c:v>
                </c:pt>
                <c:pt idx="284">
                  <c:v>2.1569519241524646</c:v>
                </c:pt>
                <c:pt idx="285">
                  <c:v>2.1551888710885962</c:v>
                </c:pt>
                <c:pt idx="286">
                  <c:v>2.1534008156092881</c:v>
                </c:pt>
                <c:pt idx="287">
                  <c:v>2.1515877961513907</c:v>
                </c:pt>
                <c:pt idx="288">
                  <c:v>2.1497498545788591</c:v>
                </c:pt>
                <c:pt idx="289">
                  <c:v>2.1478870357796911</c:v>
                </c:pt>
                <c:pt idx="290">
                  <c:v>2.1459993878976822</c:v>
                </c:pt>
                <c:pt idx="291">
                  <c:v>2.1440869618067615</c:v>
                </c:pt>
                <c:pt idx="292">
                  <c:v>2.1421498122640186</c:v>
                </c:pt>
                <c:pt idx="293">
                  <c:v>2.140187997182184</c:v>
                </c:pt>
                <c:pt idx="294">
                  <c:v>2.1382015769776945</c:v>
                </c:pt>
                <c:pt idx="295">
                  <c:v>2.1361906171607781</c:v>
                </c:pt>
                <c:pt idx="296">
                  <c:v>2.1341551850440075</c:v>
                </c:pt>
                <c:pt idx="297">
                  <c:v>2.1320953526980286</c:v>
                </c:pt>
                <c:pt idx="298">
                  <c:v>2.1300111945545255</c:v>
                </c:pt>
                <c:pt idx="299">
                  <c:v>2.1279027892076683</c:v>
                </c:pt>
                <c:pt idx="300">
                  <c:v>2.125770218313686</c:v>
                </c:pt>
                <c:pt idx="301">
                  <c:v>2.1236135681463968</c:v>
                </c:pt>
                <c:pt idx="302">
                  <c:v>2.1214329264607059</c:v>
                </c:pt>
                <c:pt idx="303">
                  <c:v>2.1192283863693802</c:v>
                </c:pt>
                <c:pt idx="304">
                  <c:v>2.1170000434996936</c:v>
                </c:pt>
                <c:pt idx="305">
                  <c:v>2.1147479969303054</c:v>
                </c:pt>
                <c:pt idx="306">
                  <c:v>2.1124723497800364</c:v>
                </c:pt>
                <c:pt idx="307">
                  <c:v>2.1101732081882196</c:v>
                </c:pt>
                <c:pt idx="308">
                  <c:v>2.1078506820537228</c:v>
                </c:pt>
                <c:pt idx="309">
                  <c:v>2.1055048844329836</c:v>
                </c:pt>
                <c:pt idx="310">
                  <c:v>2.1031359319823268</c:v>
                </c:pt>
                <c:pt idx="311">
                  <c:v>2.1007439446359153</c:v>
                </c:pt>
                <c:pt idx="312">
                  <c:v>2.098329045913613</c:v>
                </c:pt>
                <c:pt idx="313">
                  <c:v>2.0958913622900841</c:v>
                </c:pt>
                <c:pt idx="314">
                  <c:v>2.0934310243963759</c:v>
                </c:pt>
                <c:pt idx="315">
                  <c:v>2.0909481651652273</c:v>
                </c:pt>
                <c:pt idx="316">
                  <c:v>2.0884429209312922</c:v>
                </c:pt>
                <c:pt idx="317">
                  <c:v>2.0859154322836591</c:v>
                </c:pt>
                <c:pt idx="318">
                  <c:v>2.0833658422504171</c:v>
                </c:pt>
                <c:pt idx="319">
                  <c:v>2.0807942969722841</c:v>
                </c:pt>
                <c:pt idx="320">
                  <c:v>2.0782009461821875</c:v>
                </c:pt>
                <c:pt idx="321">
                  <c:v>2.0755859423894747</c:v>
                </c:pt>
                <c:pt idx="322">
                  <c:v>2.0729494412391785</c:v>
                </c:pt>
                <c:pt idx="323">
                  <c:v>2.0702916016466419</c:v>
                </c:pt>
                <c:pt idx="324">
                  <c:v>2.0676125853211795</c:v>
                </c:pt>
                <c:pt idx="325">
                  <c:v>2.0649125572046647</c:v>
                </c:pt>
                <c:pt idx="326">
                  <c:v>2.0621916847545232</c:v>
                </c:pt>
                <c:pt idx="327">
                  <c:v>2.0594501388221622</c:v>
                </c:pt>
                <c:pt idx="328">
                  <c:v>2.0566880927024287</c:v>
                </c:pt>
                <c:pt idx="329">
                  <c:v>2.0539057227951187</c:v>
                </c:pt>
                <c:pt idx="330">
                  <c:v>2.051103207976523</c:v>
                </c:pt>
                <c:pt idx="331">
                  <c:v>2.0482807301852892</c:v>
                </c:pt>
                <c:pt idx="332">
                  <c:v>2.0454384738078986</c:v>
                </c:pt>
                <c:pt idx="333">
                  <c:v>2.042576625933731</c:v>
                </c:pt>
                <c:pt idx="334">
                  <c:v>2.0396953760914087</c:v>
                </c:pt>
                <c:pt idx="335">
                  <c:v>2.0367949165604071</c:v>
                </c:pt>
                <c:pt idx="336">
                  <c:v>2.0338754419419391</c:v>
                </c:pt>
                <c:pt idx="337">
                  <c:v>2.0309371495366606</c:v>
                </c:pt>
                <c:pt idx="338">
                  <c:v>2.0279802389945205</c:v>
                </c:pt>
                <c:pt idx="339">
                  <c:v>2.0250049118628852</c:v>
                </c:pt>
                <c:pt idx="340">
                  <c:v>2.0220113723337301</c:v>
                </c:pt>
                <c:pt idx="341">
                  <c:v>2.0189998267425624</c:v>
                </c:pt>
                <c:pt idx="342">
                  <c:v>2.0159704836014658</c:v>
                </c:pt>
                <c:pt idx="343">
                  <c:v>2.0129235535685335</c:v>
                </c:pt>
                <c:pt idx="344">
                  <c:v>2.0098592504194945</c:v>
                </c:pt>
                <c:pt idx="345">
                  <c:v>2.0067777881928479</c:v>
                </c:pt>
                <c:pt idx="346">
                  <c:v>2.0036793833757587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E4-495C-9BAF-344E8D3FEFC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Planilha1!$Z$5:$Z$351</c:f>
              <c:numCache>
                <c:formatCode>General</c:formatCode>
                <c:ptCount val="347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</c:numCache>
            </c:numRef>
          </c:xVal>
          <c:yVal>
            <c:numRef>
              <c:f>Planilha1!$AB$5:$AB$351</c:f>
              <c:numCache>
                <c:formatCode>General</c:formatCode>
                <c:ptCount val="347"/>
                <c:pt idx="0">
                  <c:v>1.7610279958414594</c:v>
                </c:pt>
                <c:pt idx="1">
                  <c:v>1.7630435685493921</c:v>
                </c:pt>
                <c:pt idx="2">
                  <c:v>1.7650727504701536</c:v>
                </c:pt>
                <c:pt idx="3">
                  <c:v>1.7671153531109667</c:v>
                </c:pt>
                <c:pt idx="4">
                  <c:v>1.7691711879783725</c:v>
                </c:pt>
                <c:pt idx="5">
                  <c:v>1.7712400665793666</c:v>
                </c:pt>
                <c:pt idx="6">
                  <c:v>1.7733218004211722</c:v>
                </c:pt>
                <c:pt idx="7">
                  <c:v>1.7754162010098753</c:v>
                </c:pt>
                <c:pt idx="8">
                  <c:v>1.7775230798529265</c:v>
                </c:pt>
                <c:pt idx="9">
                  <c:v>1.7796422484564118</c:v>
                </c:pt>
                <c:pt idx="10">
                  <c:v>1.781773518328464</c:v>
                </c:pt>
                <c:pt idx="11">
                  <c:v>1.7839167009747143</c:v>
                </c:pt>
                <c:pt idx="12">
                  <c:v>1.7860716079023859</c:v>
                </c:pt>
                <c:pt idx="13">
                  <c:v>1.7882380506184745</c:v>
                </c:pt>
                <c:pt idx="14">
                  <c:v>1.7904158406299757</c:v>
                </c:pt>
                <c:pt idx="15">
                  <c:v>1.7926047894432031</c:v>
                </c:pt>
                <c:pt idx="16">
                  <c:v>1.7948047085653798</c:v>
                </c:pt>
                <c:pt idx="17">
                  <c:v>1.797015409503274</c:v>
                </c:pt>
                <c:pt idx="18">
                  <c:v>1.7992367037636541</c:v>
                </c:pt>
                <c:pt idx="19">
                  <c:v>1.8014684028532884</c:v>
                </c:pt>
                <c:pt idx="20">
                  <c:v>1.8037103182796272</c:v>
                </c:pt>
                <c:pt idx="21">
                  <c:v>1.8059622615489843</c:v>
                </c:pt>
                <c:pt idx="22">
                  <c:v>1.8082240441679005</c:v>
                </c:pt>
                <c:pt idx="23">
                  <c:v>1.8104954776435989</c:v>
                </c:pt>
                <c:pt idx="24">
                  <c:v>1.8127763734835298</c:v>
                </c:pt>
                <c:pt idx="25">
                  <c:v>1.8150665431928701</c:v>
                </c:pt>
                <c:pt idx="26">
                  <c:v>1.8173657982802069</c:v>
                </c:pt>
                <c:pt idx="27">
                  <c:v>1.8196739502513992</c:v>
                </c:pt>
                <c:pt idx="28">
                  <c:v>1.8219908106138973</c:v>
                </c:pt>
                <c:pt idx="29">
                  <c:v>1.8243161908740149</c:v>
                </c:pt>
                <c:pt idx="30">
                  <c:v>1.8266499025385201</c:v>
                </c:pt>
                <c:pt idx="31">
                  <c:v>1.8289917571150909</c:v>
                </c:pt>
                <c:pt idx="32">
                  <c:v>1.831341566109586</c:v>
                </c:pt>
                <c:pt idx="33">
                  <c:v>1.8336991410292285</c:v>
                </c:pt>
                <c:pt idx="34">
                  <c:v>1.8360642933814688</c:v>
                </c:pt>
                <c:pt idx="35">
                  <c:v>1.8384368346721658</c:v>
                </c:pt>
                <c:pt idx="36">
                  <c:v>1.8408165764085425</c:v>
                </c:pt>
                <c:pt idx="37">
                  <c:v>1.8432033300978219</c:v>
                </c:pt>
                <c:pt idx="38">
                  <c:v>1.8455969072460903</c:v>
                </c:pt>
                <c:pt idx="39">
                  <c:v>1.8479971193610254</c:v>
                </c:pt>
                <c:pt idx="40">
                  <c:v>1.8504037779487135</c:v>
                </c:pt>
                <c:pt idx="41">
                  <c:v>1.8528166945163775</c:v>
                </c:pt>
                <c:pt idx="42">
                  <c:v>1.8552356805712407</c:v>
                </c:pt>
                <c:pt idx="43">
                  <c:v>1.857660547619389</c:v>
                </c:pt>
                <c:pt idx="44">
                  <c:v>1.8600911071678183</c:v>
                </c:pt>
                <c:pt idx="45">
                  <c:v>1.862527170723979</c:v>
                </c:pt>
                <c:pt idx="46">
                  <c:v>1.864968549794412</c:v>
                </c:pt>
                <c:pt idx="47">
                  <c:v>1.8674150558852034</c:v>
                </c:pt>
                <c:pt idx="48">
                  <c:v>1.8698665005042585</c:v>
                </c:pt>
                <c:pt idx="49">
                  <c:v>1.8723226951583456</c:v>
                </c:pt>
                <c:pt idx="50">
                  <c:v>1.8747834513530961</c:v>
                </c:pt>
                <c:pt idx="51">
                  <c:v>1.8772485805968699</c:v>
                </c:pt>
                <c:pt idx="52">
                  <c:v>1.8797178943955259</c:v>
                </c:pt>
                <c:pt idx="53">
                  <c:v>1.8821912042565145</c:v>
                </c:pt>
                <c:pt idx="54">
                  <c:v>1.8846683216863767</c:v>
                </c:pt>
                <c:pt idx="55">
                  <c:v>1.8871490581918806</c:v>
                </c:pt>
                <c:pt idx="56">
                  <c:v>1.8896332252800221</c:v>
                </c:pt>
                <c:pt idx="57">
                  <c:v>1.892120634457342</c:v>
                </c:pt>
                <c:pt idx="58">
                  <c:v>1.8946110972315182</c:v>
                </c:pt>
                <c:pt idx="59">
                  <c:v>1.8971044251084095</c:v>
                </c:pt>
                <c:pt idx="60">
                  <c:v>1.8996004295954663</c:v>
                </c:pt>
                <c:pt idx="61">
                  <c:v>1.9020989221990021</c:v>
                </c:pt>
                <c:pt idx="62">
                  <c:v>1.9045997144264675</c:v>
                </c:pt>
                <c:pt idx="63">
                  <c:v>1.9071026177844033</c:v>
                </c:pt>
                <c:pt idx="64">
                  <c:v>1.9096074437795778</c:v>
                </c:pt>
                <c:pt idx="65">
                  <c:v>1.9121140039192142</c:v>
                </c:pt>
                <c:pt idx="66">
                  <c:v>1.9146221097096259</c:v>
                </c:pt>
                <c:pt idx="67">
                  <c:v>1.9171315726578086</c:v>
                </c:pt>
                <c:pt idx="68">
                  <c:v>1.9196422042709855</c:v>
                </c:pt>
                <c:pt idx="69">
                  <c:v>1.9221538160554701</c:v>
                </c:pt>
                <c:pt idx="70">
                  <c:v>1.9246662195184854</c:v>
                </c:pt>
                <c:pt idx="71">
                  <c:v>1.9271792261667997</c:v>
                </c:pt>
                <c:pt idx="72">
                  <c:v>1.9296926475071814</c:v>
                </c:pt>
                <c:pt idx="73">
                  <c:v>1.9322062950461714</c:v>
                </c:pt>
                <c:pt idx="74">
                  <c:v>1.9347199802914474</c:v>
                </c:pt>
                <c:pt idx="75">
                  <c:v>1.937233514748641</c:v>
                </c:pt>
                <c:pt idx="76">
                  <c:v>1.9397467099258847</c:v>
                </c:pt>
                <c:pt idx="77">
                  <c:v>1.9422593773294921</c:v>
                </c:pt>
                <c:pt idx="78">
                  <c:v>1.9447713284657766</c:v>
                </c:pt>
                <c:pt idx="79">
                  <c:v>1.9472823748426435</c:v>
                </c:pt>
                <c:pt idx="80">
                  <c:v>1.9497923279657243</c:v>
                </c:pt>
                <c:pt idx="81">
                  <c:v>1.9523009993431515</c:v>
                </c:pt>
                <c:pt idx="82">
                  <c:v>1.9548082004805565</c:v>
                </c:pt>
                <c:pt idx="83">
                  <c:v>1.9573137428853897</c:v>
                </c:pt>
                <c:pt idx="84">
                  <c:v>1.9598174380646469</c:v>
                </c:pt>
                <c:pt idx="85">
                  <c:v>1.962319097524869</c:v>
                </c:pt>
                <c:pt idx="86">
                  <c:v>1.9648185327725969</c:v>
                </c:pt>
                <c:pt idx="87">
                  <c:v>1.9673155553157358</c:v>
                </c:pt>
                <c:pt idx="88">
                  <c:v>1.9698099766599171</c:v>
                </c:pt>
                <c:pt idx="89">
                  <c:v>1.972301608313046</c:v>
                </c:pt>
                <c:pt idx="90">
                  <c:v>1.9747902617809814</c:v>
                </c:pt>
                <c:pt idx="91">
                  <c:v>1.9772757485711736</c:v>
                </c:pt>
                <c:pt idx="92">
                  <c:v>1.9797578801906184</c:v>
                </c:pt>
                <c:pt idx="93">
                  <c:v>1.9822364681451745</c:v>
                </c:pt>
                <c:pt idx="94">
                  <c:v>1.9847113239427472</c:v>
                </c:pt>
                <c:pt idx="95">
                  <c:v>1.9871822590901047</c:v>
                </c:pt>
                <c:pt idx="96">
                  <c:v>1.9896490850931059</c:v>
                </c:pt>
                <c:pt idx="97">
                  <c:v>1.9921116134601107</c:v>
                </c:pt>
                <c:pt idx="98">
                  <c:v>1.9945696556962957</c:v>
                </c:pt>
                <c:pt idx="99">
                  <c:v>1.997023023310021</c:v>
                </c:pt>
                <c:pt idx="100">
                  <c:v>1.9994715278071453</c:v>
                </c:pt>
                <c:pt idx="101">
                  <c:v>2.0019149806946643</c:v>
                </c:pt>
                <c:pt idx="102">
                  <c:v>2.0043531934795737</c:v>
                </c:pt>
                <c:pt idx="103">
                  <c:v>2.0067859776690966</c:v>
                </c:pt>
                <c:pt idx="104">
                  <c:v>2.0092131447695465</c:v>
                </c:pt>
                <c:pt idx="105">
                  <c:v>2.0116345062876917</c:v>
                </c:pt>
                <c:pt idx="106">
                  <c:v>2.0140498737309827</c:v>
                </c:pt>
                <c:pt idx="107">
                  <c:v>2.0164590586050508</c:v>
                </c:pt>
                <c:pt idx="108">
                  <c:v>2.0188618724184835</c:v>
                </c:pt>
                <c:pt idx="109">
                  <c:v>2.0212581266764573</c:v>
                </c:pt>
                <c:pt idx="110">
                  <c:v>2.0236476328873323</c:v>
                </c:pt>
                <c:pt idx="111">
                  <c:v>2.0260302025565124</c:v>
                </c:pt>
                <c:pt idx="112">
                  <c:v>2.028405647191903</c:v>
                </c:pt>
                <c:pt idx="113">
                  <c:v>2.0307737783000448</c:v>
                </c:pt>
                <c:pt idx="114">
                  <c:v>2.0331344073874789</c:v>
                </c:pt>
                <c:pt idx="115">
                  <c:v>2.0354873459612008</c:v>
                </c:pt>
                <c:pt idx="116">
                  <c:v>2.0378324055282064</c:v>
                </c:pt>
                <c:pt idx="117">
                  <c:v>2.0401693975952639</c:v>
                </c:pt>
                <c:pt idx="118">
                  <c:v>2.0424981336693691</c:v>
                </c:pt>
                <c:pt idx="119">
                  <c:v>2.044818425256608</c:v>
                </c:pt>
                <c:pt idx="120">
                  <c:v>2.0471300838651132</c:v>
                </c:pt>
                <c:pt idx="121">
                  <c:v>2.0494329210007436</c:v>
                </c:pt>
                <c:pt idx="122">
                  <c:v>2.0517267481707222</c:v>
                </c:pt>
                <c:pt idx="123">
                  <c:v>2.05401137688159</c:v>
                </c:pt>
                <c:pt idx="124">
                  <c:v>2.0562866186403426</c:v>
                </c:pt>
                <c:pt idx="125">
                  <c:v>2.0585522849539757</c:v>
                </c:pt>
                <c:pt idx="126">
                  <c:v>2.0608081873292576</c:v>
                </c:pt>
                <c:pt idx="127">
                  <c:v>2.0630541372731841</c:v>
                </c:pt>
                <c:pt idx="128">
                  <c:v>2.065289946292296</c:v>
                </c:pt>
                <c:pt idx="129">
                  <c:v>2.0675154258935891</c:v>
                </c:pt>
                <c:pt idx="130">
                  <c:v>2.0697303875836042</c:v>
                </c:pt>
                <c:pt idx="131">
                  <c:v>2.0719346428697918</c:v>
                </c:pt>
                <c:pt idx="132">
                  <c:v>2.0741280032586928</c:v>
                </c:pt>
                <c:pt idx="133">
                  <c:v>2.0763102802570756</c:v>
                </c:pt>
                <c:pt idx="134">
                  <c:v>2.0784812853717085</c:v>
                </c:pt>
                <c:pt idx="135">
                  <c:v>2.0806408301093597</c:v>
                </c:pt>
                <c:pt idx="136">
                  <c:v>2.0827887259774798</c:v>
                </c:pt>
                <c:pt idx="137">
                  <c:v>2.0849247844823822</c:v>
                </c:pt>
                <c:pt idx="138">
                  <c:v>2.0870488171310626</c:v>
                </c:pt>
                <c:pt idx="139">
                  <c:v>2.0891606354302894</c:v>
                </c:pt>
                <c:pt idx="140">
                  <c:v>2.0912600508868309</c:v>
                </c:pt>
                <c:pt idx="141">
                  <c:v>2.0933468750076827</c:v>
                </c:pt>
                <c:pt idx="142">
                  <c:v>2.0954209192998405</c:v>
                </c:pt>
                <c:pt idx="143">
                  <c:v>2.097481995269618</c:v>
                </c:pt>
                <c:pt idx="144">
                  <c:v>2.0995299144244655</c:v>
                </c:pt>
                <c:pt idx="145">
                  <c:v>2.1015644882709239</c:v>
                </c:pt>
                <c:pt idx="146">
                  <c:v>2.1035855283157616</c:v>
                </c:pt>
                <c:pt idx="147">
                  <c:v>2.1055928460662017</c:v>
                </c:pt>
                <c:pt idx="148">
                  <c:v>2.1075862530285576</c:v>
                </c:pt>
                <c:pt idx="149">
                  <c:v>2.1095655607098251</c:v>
                </c:pt>
                <c:pt idx="150">
                  <c:v>2.1115305806172273</c:v>
                </c:pt>
                <c:pt idx="151">
                  <c:v>2.1134811242573051</c:v>
                </c:pt>
                <c:pt idx="152">
                  <c:v>2.1154170031368267</c:v>
                </c:pt>
                <c:pt idx="153">
                  <c:v>2.1173380287630152</c:v>
                </c:pt>
                <c:pt idx="154">
                  <c:v>2.1192440126421843</c:v>
                </c:pt>
                <c:pt idx="155">
                  <c:v>2.1211347662813296</c:v>
                </c:pt>
                <c:pt idx="156">
                  <c:v>2.1230101011876741</c:v>
                </c:pt>
                <c:pt idx="157">
                  <c:v>2.1248698288675314</c:v>
                </c:pt>
                <c:pt idx="158">
                  <c:v>2.1267137608281246</c:v>
                </c:pt>
                <c:pt idx="159">
                  <c:v>2.1285417085759946</c:v>
                </c:pt>
                <c:pt idx="160">
                  <c:v>2.1303534836185918</c:v>
                </c:pt>
                <c:pt idx="161">
                  <c:v>2.1321488974617751</c:v>
                </c:pt>
                <c:pt idx="162">
                  <c:v>2.1339277616134495</c:v>
                </c:pt>
                <c:pt idx="163">
                  <c:v>2.1356898875797015</c:v>
                </c:pt>
                <c:pt idx="164">
                  <c:v>2.1374350868677539</c:v>
                </c:pt>
                <c:pt idx="165">
                  <c:v>2.139163170984375</c:v>
                </c:pt>
                <c:pt idx="166">
                  <c:v>2.1408739514361059</c:v>
                </c:pt>
                <c:pt idx="167">
                  <c:v>2.1425672397301696</c:v>
                </c:pt>
                <c:pt idx="168">
                  <c:v>2.144242847373107</c:v>
                </c:pt>
                <c:pt idx="169">
                  <c:v>2.1459005858721412</c:v>
                </c:pt>
                <c:pt idx="170">
                  <c:v>2.1475402667340404</c:v>
                </c:pt>
                <c:pt idx="171">
                  <c:v>2.1491617014653457</c:v>
                </c:pt>
                <c:pt idx="172">
                  <c:v>2.1507647015728253</c:v>
                </c:pt>
                <c:pt idx="173">
                  <c:v>2.1523490785639297</c:v>
                </c:pt>
                <c:pt idx="174">
                  <c:v>2.1539146439449723</c:v>
                </c:pt>
                <c:pt idx="175">
                  <c:v>2.1554612092231764</c:v>
                </c:pt>
                <c:pt idx="176">
                  <c:v>2.1569885859046281</c:v>
                </c:pt>
                <c:pt idx="177">
                  <c:v>2.1584965854970051</c:v>
                </c:pt>
                <c:pt idx="178">
                  <c:v>2.1599850195075305</c:v>
                </c:pt>
                <c:pt idx="179">
                  <c:v>2.1614536994418359</c:v>
                </c:pt>
                <c:pt idx="180">
                  <c:v>2.1629024368066894</c:v>
                </c:pt>
                <c:pt idx="181">
                  <c:v>2.164331043110451</c:v>
                </c:pt>
                <c:pt idx="182">
                  <c:v>2.1657393298585248</c:v>
                </c:pt>
                <c:pt idx="183">
                  <c:v>2.1671271085585886</c:v>
                </c:pt>
                <c:pt idx="184">
                  <c:v>2.1684941907171833</c:v>
                </c:pt>
                <c:pt idx="185">
                  <c:v>2.1698403878410772</c:v>
                </c:pt>
                <c:pt idx="186">
                  <c:v>2.171165511436584</c:v>
                </c:pt>
                <c:pt idx="187">
                  <c:v>2.1724693730120634</c:v>
                </c:pt>
                <c:pt idx="188">
                  <c:v>2.1737517840729197</c:v>
                </c:pt>
                <c:pt idx="189">
                  <c:v>2.1750125561272853</c:v>
                </c:pt>
                <c:pt idx="190">
                  <c:v>2.1762515006807917</c:v>
                </c:pt>
                <c:pt idx="191">
                  <c:v>2.1774684292404345</c:v>
                </c:pt>
                <c:pt idx="192">
                  <c:v>2.1786631533138916</c:v>
                </c:pt>
                <c:pt idx="193">
                  <c:v>2.1798354844067944</c:v>
                </c:pt>
                <c:pt idx="194">
                  <c:v>2.1809852340270481</c:v>
                </c:pt>
                <c:pt idx="195">
                  <c:v>2.1821122136814211</c:v>
                </c:pt>
                <c:pt idx="196">
                  <c:v>2.1832162348759994</c:v>
                </c:pt>
                <c:pt idx="197">
                  <c:v>2.1842971091186882</c:v>
                </c:pt>
                <c:pt idx="198">
                  <c:v>2.1853546479153465</c:v>
                </c:pt>
                <c:pt idx="199">
                  <c:v>2.1863886627725151</c:v>
                </c:pt>
                <c:pt idx="200">
                  <c:v>2.1873989651985539</c:v>
                </c:pt>
                <c:pt idx="201">
                  <c:v>2.1883853666993218</c:v>
                </c:pt>
                <c:pt idx="202">
                  <c:v>2.1893476787815871</c:v>
                </c:pt>
                <c:pt idx="203">
                  <c:v>2.1902857129528002</c:v>
                </c:pt>
                <c:pt idx="204">
                  <c:v>2.1911992807185925</c:v>
                </c:pt>
                <c:pt idx="205">
                  <c:v>2.192088193587324</c:v>
                </c:pt>
                <c:pt idx="206">
                  <c:v>2.1929522630650808</c:v>
                </c:pt>
                <c:pt idx="207">
                  <c:v>2.1937913006586314</c:v>
                </c:pt>
                <c:pt idx="208">
                  <c:v>2.1946051178749713</c:v>
                </c:pt>
                <c:pt idx="209">
                  <c:v>2.1953935262210962</c:v>
                </c:pt>
                <c:pt idx="210">
                  <c:v>2.1961563372037745</c:v>
                </c:pt>
                <c:pt idx="211">
                  <c:v>2.1968933623290923</c:v>
                </c:pt>
                <c:pt idx="212">
                  <c:v>2.1976044131054095</c:v>
                </c:pt>
                <c:pt idx="213">
                  <c:v>2.1982893010381304</c:v>
                </c:pt>
                <c:pt idx="214">
                  <c:v>2.1989478376351599</c:v>
                </c:pt>
                <c:pt idx="215">
                  <c:v>2.1995798344030391</c:v>
                </c:pt>
                <c:pt idx="216">
                  <c:v>2.2001851028476267</c:v>
                </c:pt>
                <c:pt idx="217">
                  <c:v>2.2007634544772827</c:v>
                </c:pt>
                <c:pt idx="218">
                  <c:v>2.2013147007976386</c:v>
                </c:pt>
                <c:pt idx="219">
                  <c:v>2.2018386533161447</c:v>
                </c:pt>
                <c:pt idx="220">
                  <c:v>2.202335123539342</c:v>
                </c:pt>
                <c:pt idx="221">
                  <c:v>2.2028039229751357</c:v>
                </c:pt>
                <c:pt idx="222">
                  <c:v>2.2032448631289299</c:v>
                </c:pt>
                <c:pt idx="223">
                  <c:v>2.2036577555079475</c:v>
                </c:pt>
                <c:pt idx="224">
                  <c:v>2.2040424116194117</c:v>
                </c:pt>
                <c:pt idx="225">
                  <c:v>2.2043986429703182</c:v>
                </c:pt>
                <c:pt idx="226">
                  <c:v>2.2047262610665257</c:v>
                </c:pt>
                <c:pt idx="227">
                  <c:v>2.2050250774159394</c:v>
                </c:pt>
                <c:pt idx="228">
                  <c:v>2.2052949035253278</c:v>
                </c:pt>
                <c:pt idx="229">
                  <c:v>2.2055355509010042</c:v>
                </c:pt>
                <c:pt idx="230">
                  <c:v>2.205746831049737</c:v>
                </c:pt>
                <c:pt idx="231">
                  <c:v>2.205928555478522</c:v>
                </c:pt>
                <c:pt idx="232">
                  <c:v>2.2060805356950368</c:v>
                </c:pt>
                <c:pt idx="233">
                  <c:v>2.2062025832042309</c:v>
                </c:pt>
                <c:pt idx="234">
                  <c:v>2.206294509515601</c:v>
                </c:pt>
                <c:pt idx="235">
                  <c:v>2.206356126133187</c:v>
                </c:pt>
                <c:pt idx="236">
                  <c:v>2.2063872445660309</c:v>
                </c:pt>
                <c:pt idx="237">
                  <c:v>2.2063876763197641</c:v>
                </c:pt>
                <c:pt idx="238">
                  <c:v>2.2063572329013823</c:v>
                </c:pt>
                <c:pt idx="239">
                  <c:v>2.2062957258185634</c:v>
                </c:pt>
                <c:pt idx="240">
                  <c:v>2.2062029665769387</c:v>
                </c:pt>
                <c:pt idx="241">
                  <c:v>2.2060787666839587</c:v>
                </c:pt>
                <c:pt idx="242">
                  <c:v>2.2059229376473013</c:v>
                </c:pt>
                <c:pt idx="243">
                  <c:v>2.2057352909719157</c:v>
                </c:pt>
                <c:pt idx="244">
                  <c:v>2.2055156381659344</c:v>
                </c:pt>
                <c:pt idx="245">
                  <c:v>2.2052637907358985</c:v>
                </c:pt>
                <c:pt idx="246">
                  <c:v>2.2049795601888036</c:v>
                </c:pt>
                <c:pt idx="247">
                  <c:v>2.2046627580311906</c:v>
                </c:pt>
                <c:pt idx="248">
                  <c:v>2.2043131957702826</c:v>
                </c:pt>
                <c:pt idx="249">
                  <c:v>2.2039306849123932</c:v>
                </c:pt>
                <c:pt idx="250">
                  <c:v>2.2035150369652001</c:v>
                </c:pt>
                <c:pt idx="251">
                  <c:v>2.2030660634345622</c:v>
                </c:pt>
                <c:pt idx="252">
                  <c:v>2.2025835758283847</c:v>
                </c:pt>
                <c:pt idx="253">
                  <c:v>2.2020673856527537</c:v>
                </c:pt>
                <c:pt idx="254">
                  <c:v>2.2015173044144376</c:v>
                </c:pt>
                <c:pt idx="255">
                  <c:v>2.2009331436206594</c:v>
                </c:pt>
                <c:pt idx="256">
                  <c:v>2.2003147147781874</c:v>
                </c:pt>
                <c:pt idx="257">
                  <c:v>2.1996618293935626</c:v>
                </c:pt>
                <c:pt idx="258">
                  <c:v>2.198974298974008</c:v>
                </c:pt>
                <c:pt idx="259">
                  <c:v>2.1982519350262919</c:v>
                </c:pt>
                <c:pt idx="260">
                  <c:v>2.1974945490571827</c:v>
                </c:pt>
                <c:pt idx="261">
                  <c:v>2.1967019525734486</c:v>
                </c:pt>
                <c:pt idx="262">
                  <c:v>2.1958739570823127</c:v>
                </c:pt>
                <c:pt idx="263">
                  <c:v>2.195010374090316</c:v>
                </c:pt>
                <c:pt idx="264">
                  <c:v>2.1941110151039993</c:v>
                </c:pt>
                <c:pt idx="265">
                  <c:v>2.1931756916310405</c:v>
                </c:pt>
                <c:pt idx="266">
                  <c:v>2.1922042151772985</c:v>
                </c:pt>
                <c:pt idx="267">
                  <c:v>2.1911963972502235</c:v>
                </c:pt>
                <c:pt idx="268">
                  <c:v>2.190152049356584</c:v>
                </c:pt>
                <c:pt idx="269">
                  <c:v>2.1890709830031483</c:v>
                </c:pt>
                <c:pt idx="270">
                  <c:v>2.1879530096966846</c:v>
                </c:pt>
                <c:pt idx="271">
                  <c:v>2.186797940944416</c:v>
                </c:pt>
                <c:pt idx="272">
                  <c:v>2.1856055882526562</c:v>
                </c:pt>
                <c:pt idx="273">
                  <c:v>2.1843757631281733</c:v>
                </c:pt>
                <c:pt idx="274">
                  <c:v>2.1831082770784178</c:v>
                </c:pt>
                <c:pt idx="275">
                  <c:v>2.1818029416101581</c:v>
                </c:pt>
                <c:pt idx="276">
                  <c:v>2.180459568229935</c:v>
                </c:pt>
                <c:pt idx="277">
                  <c:v>2.179077968444517</c:v>
                </c:pt>
                <c:pt idx="278">
                  <c:v>2.1776579537608995</c:v>
                </c:pt>
                <c:pt idx="279">
                  <c:v>2.1761993356865332</c:v>
                </c:pt>
                <c:pt idx="280">
                  <c:v>2.1747019257265947</c:v>
                </c:pt>
                <c:pt idx="281">
                  <c:v>2.1731655353896713</c:v>
                </c:pt>
                <c:pt idx="282">
                  <c:v>2.1715899761818491</c:v>
                </c:pt>
                <c:pt idx="283">
                  <c:v>2.1699750596096692</c:v>
                </c:pt>
                <c:pt idx="284">
                  <c:v>2.1683205971808093</c:v>
                </c:pt>
                <c:pt idx="285">
                  <c:v>2.1666264004015829</c:v>
                </c:pt>
                <c:pt idx="286">
                  <c:v>2.1648922807787585</c:v>
                </c:pt>
                <c:pt idx="287">
                  <c:v>2.1631180498200138</c:v>
                </c:pt>
                <c:pt idx="288">
                  <c:v>2.161303519030298</c:v>
                </c:pt>
                <c:pt idx="289">
                  <c:v>2.1594484999191081</c:v>
                </c:pt>
                <c:pt idx="290">
                  <c:v>2.1575528039909386</c:v>
                </c:pt>
                <c:pt idx="291">
                  <c:v>2.1556162427536947</c:v>
                </c:pt>
                <c:pt idx="292">
                  <c:v>2.1536386277139172</c:v>
                </c:pt>
                <c:pt idx="293">
                  <c:v>2.1516197703783746</c:v>
                </c:pt>
                <c:pt idx="294">
                  <c:v>2.1495594822547446</c:v>
                </c:pt>
                <c:pt idx="295">
                  <c:v>2.1474575748491134</c:v>
                </c:pt>
                <c:pt idx="296">
                  <c:v>2.1453138596682493</c:v>
                </c:pt>
                <c:pt idx="297">
                  <c:v>2.1431281482189206</c:v>
                </c:pt>
                <c:pt idx="298">
                  <c:v>2.1409002520092599</c:v>
                </c:pt>
                <c:pt idx="299">
                  <c:v>2.1386299825442165</c:v>
                </c:pt>
                <c:pt idx="300">
                  <c:v>2.1363171513316956</c:v>
                </c:pt>
                <c:pt idx="301">
                  <c:v>2.1339615698791476</c:v>
                </c:pt>
                <c:pt idx="302">
                  <c:v>2.1315630496917493</c:v>
                </c:pt>
                <c:pt idx="303">
                  <c:v>2.1291214022774057</c:v>
                </c:pt>
                <c:pt idx="304">
                  <c:v>2.1266364391433399</c:v>
                </c:pt>
                <c:pt idx="305">
                  <c:v>2.124107971794956</c:v>
                </c:pt>
                <c:pt idx="306">
                  <c:v>2.121535811740614</c:v>
                </c:pt>
                <c:pt idx="307">
                  <c:v>2.1189197704864</c:v>
                </c:pt>
                <c:pt idx="308">
                  <c:v>2.1162596595397645</c:v>
                </c:pt>
                <c:pt idx="309">
                  <c:v>2.1135552904063388</c:v>
                </c:pt>
                <c:pt idx="310">
                  <c:v>2.1108064745935735</c:v>
                </c:pt>
                <c:pt idx="311">
                  <c:v>2.1080130236093737</c:v>
                </c:pt>
                <c:pt idx="312">
                  <c:v>2.1051747489584614</c:v>
                </c:pt>
                <c:pt idx="313">
                  <c:v>2.1022914621496511</c:v>
                </c:pt>
                <c:pt idx="314">
                  <c:v>2.0993629746897113</c:v>
                </c:pt>
                <c:pt idx="315">
                  <c:v>2.0963890980833639</c:v>
                </c:pt>
                <c:pt idx="316">
                  <c:v>2.0933696438394236</c:v>
                </c:pt>
                <c:pt idx="317">
                  <c:v>2.090304423464886</c:v>
                </c:pt>
                <c:pt idx="318">
                  <c:v>2.0871932484647004</c:v>
                </c:pt>
                <c:pt idx="319">
                  <c:v>2.0840359303472269</c:v>
                </c:pt>
                <c:pt idx="320">
                  <c:v>2.0808322806199158</c:v>
                </c:pt>
                <c:pt idx="321">
                  <c:v>2.077582110787489</c:v>
                </c:pt>
                <c:pt idx="322">
                  <c:v>2.0742852323587613</c:v>
                </c:pt>
                <c:pt idx="323">
                  <c:v>2.070941456839364</c:v>
                </c:pt>
                <c:pt idx="324">
                  <c:v>2.0675505957367477</c:v>
                </c:pt>
                <c:pt idx="325">
                  <c:v>2.0641124605572259</c:v>
                </c:pt>
                <c:pt idx="326">
                  <c:v>2.0606268628082489</c:v>
                </c:pt>
                <c:pt idx="327">
                  <c:v>2.0570936139968126</c:v>
                </c:pt>
                <c:pt idx="328">
                  <c:v>2.053512525629003</c:v>
                </c:pt>
                <c:pt idx="329">
                  <c:v>2.0498834092115885</c:v>
                </c:pt>
                <c:pt idx="330">
                  <c:v>2.0462060762527017</c:v>
                </c:pt>
                <c:pt idx="331">
                  <c:v>2.0424803382577466</c:v>
                </c:pt>
                <c:pt idx="332">
                  <c:v>2.0387060067339462</c:v>
                </c:pt>
                <c:pt idx="333">
                  <c:v>2.0348828931892058</c:v>
                </c:pt>
                <c:pt idx="334">
                  <c:v>2.0310108091284746</c:v>
                </c:pt>
                <c:pt idx="335">
                  <c:v>2.0270895660598853</c:v>
                </c:pt>
                <c:pt idx="336">
                  <c:v>2.0231189754904335</c:v>
                </c:pt>
                <c:pt idx="337">
                  <c:v>2.0190988489264328</c:v>
                </c:pt>
                <c:pt idx="338">
                  <c:v>2.0150289978748788</c:v>
                </c:pt>
                <c:pt idx="339">
                  <c:v>2.0109092338420851</c:v>
                </c:pt>
                <c:pt idx="340">
                  <c:v>2.0067393683359569</c:v>
                </c:pt>
                <c:pt idx="341">
                  <c:v>2.002519212862353</c:v>
                </c:pt>
                <c:pt idx="342">
                  <c:v>1.9982485789289512</c:v>
                </c:pt>
                <c:pt idx="343">
                  <c:v>1.9939272780420652</c:v>
                </c:pt>
                <c:pt idx="344">
                  <c:v>1.9895551217080083</c:v>
                </c:pt>
                <c:pt idx="345">
                  <c:v>1.9851319214351406</c:v>
                </c:pt>
                <c:pt idx="346">
                  <c:v>1.9806574887295483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E4-495C-9BAF-344E8D3FE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54440"/>
        <c:axId val="445452800"/>
      </c:scatterChart>
      <c:valAx>
        <c:axId val="44545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452800"/>
        <c:crosses val="autoZero"/>
        <c:crossBetween val="midCat"/>
      </c:valAx>
      <c:valAx>
        <c:axId val="4454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45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9486111111111112"/>
          <c:w val="0.87755796150481191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1074234470691163"/>
                  <c:y val="0.374054389034704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Planilha1!$AC$5:$AC$355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Planilha1!$AD$5:$AD$355</c:f>
              <c:numCache>
                <c:formatCode>General</c:formatCode>
                <c:ptCount val="351"/>
                <c:pt idx="0">
                  <c:v>1.7205125318812504</c:v>
                </c:pt>
                <c:pt idx="1">
                  <c:v>1.7225874110471473</c:v>
                </c:pt>
                <c:pt idx="2">
                  <c:v>1.724667060290874</c:v>
                </c:pt>
                <c:pt idx="3">
                  <c:v>1.7267514886563085</c:v>
                </c:pt>
                <c:pt idx="4">
                  <c:v>1.728840704789264</c:v>
                </c:pt>
                <c:pt idx="5">
                  <c:v>1.7309347169330336</c:v>
                </c:pt>
                <c:pt idx="6">
                  <c:v>1.7330335329237845</c:v>
                </c:pt>
                <c:pt idx="7">
                  <c:v>1.7351371601857788</c:v>
                </c:pt>
                <c:pt idx="8">
                  <c:v>1.737245605726683</c:v>
                </c:pt>
                <c:pt idx="9">
                  <c:v>1.7393588761327363</c:v>
                </c:pt>
                <c:pt idx="10">
                  <c:v>1.7414769775634515</c:v>
                </c:pt>
                <c:pt idx="11">
                  <c:v>1.7435999157464617</c:v>
                </c:pt>
                <c:pt idx="12">
                  <c:v>1.7457276959723218</c:v>
                </c:pt>
                <c:pt idx="13">
                  <c:v>1.7478603230888217</c:v>
                </c:pt>
                <c:pt idx="14">
                  <c:v>1.7499978014954649</c:v>
                </c:pt>
                <c:pt idx="15">
                  <c:v>1.7521401351377763</c:v>
                </c:pt>
                <c:pt idx="16">
                  <c:v>1.754287327500988</c:v>
                </c:pt>
                <c:pt idx="17">
                  <c:v>1.7564393816048145</c:v>
                </c:pt>
                <c:pt idx="18">
                  <c:v>1.7585962999968323</c:v>
                </c:pt>
                <c:pt idx="19">
                  <c:v>1.7607580847464142</c:v>
                </c:pt>
                <c:pt idx="20">
                  <c:v>1.7629247374376353</c:v>
                </c:pt>
                <c:pt idx="21">
                  <c:v>1.7650962591638755</c:v>
                </c:pt>
                <c:pt idx="22">
                  <c:v>1.7672726505203722</c:v>
                </c:pt>
                <c:pt idx="23">
                  <c:v>1.7694539115966823</c:v>
                </c:pt>
                <c:pt idx="24">
                  <c:v>1.7716400419716458</c:v>
                </c:pt>
                <c:pt idx="25">
                  <c:v>1.7738310407045841</c:v>
                </c:pt>
                <c:pt idx="26">
                  <c:v>1.7760269063279785</c:v>
                </c:pt>
                <c:pt idx="27">
                  <c:v>1.7782276368408034</c:v>
                </c:pt>
                <c:pt idx="28">
                  <c:v>1.7804332297008867</c:v>
                </c:pt>
                <c:pt idx="29">
                  <c:v>1.7826436818169975</c:v>
                </c:pt>
                <c:pt idx="30">
                  <c:v>1.784858989540737</c:v>
                </c:pt>
                <c:pt idx="31">
                  <c:v>1.7870791486582032</c:v>
                </c:pt>
                <c:pt idx="32">
                  <c:v>1.7893041543822203</c:v>
                </c:pt>
                <c:pt idx="33">
                  <c:v>1.791534001344522</c:v>
                </c:pt>
                <c:pt idx="34">
                  <c:v>1.7937686835853577</c:v>
                </c:pt>
                <c:pt idx="35">
                  <c:v>1.7960081945469217</c:v>
                </c:pt>
                <c:pt idx="36">
                  <c:v>1.7982525270628227</c:v>
                </c:pt>
                <c:pt idx="37">
                  <c:v>1.8005016733499293</c:v>
                </c:pt>
                <c:pt idx="38">
                  <c:v>1.8027556249987526</c:v>
                </c:pt>
                <c:pt idx="39">
                  <c:v>1.8050143729642922</c:v>
                </c:pt>
                <c:pt idx="40">
                  <c:v>1.8072779075558325</c:v>
                </c:pt>
                <c:pt idx="41">
                  <c:v>1.8095462184283251</c:v>
                </c:pt>
                <c:pt idx="42">
                  <c:v>1.8118192945713656</c:v>
                </c:pt>
                <c:pt idx="43">
                  <c:v>1.8140971242998301</c:v>
                </c:pt>
                <c:pt idx="44">
                  <c:v>1.8163796952431566</c:v>
                </c:pt>
                <c:pt idx="45">
                  <c:v>1.8186669943343619</c:v>
                </c:pt>
                <c:pt idx="46">
                  <c:v>1.820959007801878</c:v>
                </c:pt>
                <c:pt idx="47">
                  <c:v>1.8232557211560632</c:v>
                </c:pt>
                <c:pt idx="48">
                  <c:v>1.825557119178034</c:v>
                </c:pt>
                <c:pt idx="49">
                  <c:v>1.8278631859113716</c:v>
                </c:pt>
                <c:pt idx="50">
                  <c:v>1.8301739046487637</c:v>
                </c:pt>
                <c:pt idx="51">
                  <c:v>1.832489257919528</c:v>
                </c:pt>
                <c:pt idx="52">
                  <c:v>1.83480922748093</c:v>
                </c:pt>
                <c:pt idx="53">
                  <c:v>1.8371337943037556</c:v>
                </c:pt>
                <c:pt idx="54">
                  <c:v>1.8394629385613814</c:v>
                </c:pt>
                <c:pt idx="55">
                  <c:v>1.8417966396176506</c:v>
                </c:pt>
                <c:pt idx="56">
                  <c:v>1.8441348760146559</c:v>
                </c:pt>
                <c:pt idx="57">
                  <c:v>1.8464776254598192</c:v>
                </c:pt>
                <c:pt idx="58">
                  <c:v>1.8488248648128558</c:v>
                </c:pt>
                <c:pt idx="59">
                  <c:v>1.851176570073229</c:v>
                </c:pt>
                <c:pt idx="60">
                  <c:v>1.8535327163672923</c:v>
                </c:pt>
                <c:pt idx="61">
                  <c:v>1.8558932779369308</c:v>
                </c:pt>
                <c:pt idx="62">
                  <c:v>1.8582582281212159</c:v>
                </c:pt>
                <c:pt idx="63">
                  <c:v>1.8606275393480933</c:v>
                </c:pt>
                <c:pt idx="64">
                  <c:v>1.8630011831197297</c:v>
                </c:pt>
                <c:pt idx="65">
                  <c:v>1.8653791299951763</c:v>
                </c:pt>
                <c:pt idx="66">
                  <c:v>1.8677613495819028</c:v>
                </c:pt>
                <c:pt idx="67">
                  <c:v>1.8701478105154943</c:v>
                </c:pt>
                <c:pt idx="68">
                  <c:v>1.8725384804518459</c:v>
                </c:pt>
                <c:pt idx="69">
                  <c:v>1.8749333260461616</c:v>
                </c:pt>
                <c:pt idx="70">
                  <c:v>1.8773323129454937</c:v>
                </c:pt>
                <c:pt idx="71">
                  <c:v>1.8797354057687081</c:v>
                </c:pt>
                <c:pt idx="72">
                  <c:v>1.8821425680910149</c:v>
                </c:pt>
                <c:pt idx="73">
                  <c:v>1.8845537624348494</c:v>
                </c:pt>
                <c:pt idx="74">
                  <c:v>1.8869689502485234</c:v>
                </c:pt>
                <c:pt idx="75">
                  <c:v>1.8893880918966131</c:v>
                </c:pt>
                <c:pt idx="76">
                  <c:v>1.8918111466364396</c:v>
                </c:pt>
                <c:pt idx="77">
                  <c:v>1.8942380726106485</c:v>
                </c:pt>
                <c:pt idx="78">
                  <c:v>1.8966688268291554</c:v>
                </c:pt>
                <c:pt idx="79">
                  <c:v>1.8991033651502969</c:v>
                </c:pt>
                <c:pt idx="80">
                  <c:v>1.9015416422663713</c:v>
                </c:pt>
                <c:pt idx="81">
                  <c:v>1.9039836116913404</c:v>
                </c:pt>
                <c:pt idx="82">
                  <c:v>1.906429225737037</c:v>
                </c:pt>
                <c:pt idx="83">
                  <c:v>1.9088784355037827</c:v>
                </c:pt>
                <c:pt idx="84">
                  <c:v>1.9113311908613007</c:v>
                </c:pt>
                <c:pt idx="85">
                  <c:v>1.9137874404264084</c:v>
                </c:pt>
                <c:pt idx="86">
                  <c:v>1.9162471315601537</c:v>
                </c:pt>
                <c:pt idx="87">
                  <c:v>1.9187102103327289</c:v>
                </c:pt>
                <c:pt idx="88">
                  <c:v>1.9211766215235078</c:v>
                </c:pt>
                <c:pt idx="89">
                  <c:v>1.9236463085882272</c:v>
                </c:pt>
                <c:pt idx="90">
                  <c:v>1.9261192136537557</c:v>
                </c:pt>
                <c:pt idx="91">
                  <c:v>1.9285952774974924</c:v>
                </c:pt>
                <c:pt idx="92">
                  <c:v>1.9310744395209531</c:v>
                </c:pt>
                <c:pt idx="93">
                  <c:v>1.9335566377428455</c:v>
                </c:pt>
                <c:pt idx="94">
                  <c:v>1.9360418087758091</c:v>
                </c:pt>
                <c:pt idx="95">
                  <c:v>1.9385298878112154</c:v>
                </c:pt>
                <c:pt idx="96">
                  <c:v>1.9410208085923348</c:v>
                </c:pt>
                <c:pt idx="97">
                  <c:v>1.94351450340379</c:v>
                </c:pt>
                <c:pt idx="98">
                  <c:v>1.9460109030565083</c:v>
                </c:pt>
                <c:pt idx="99">
                  <c:v>1.9485099368533316</c:v>
                </c:pt>
                <c:pt idx="100">
                  <c:v>1.9510115325854782</c:v>
                </c:pt>
                <c:pt idx="101">
                  <c:v>1.9535156165075285</c:v>
                </c:pt>
                <c:pt idx="102">
                  <c:v>1.956022113312134</c:v>
                </c:pt>
                <c:pt idx="103">
                  <c:v>1.9585309461136846</c:v>
                </c:pt>
                <c:pt idx="104">
                  <c:v>1.9610420364242083</c:v>
                </c:pt>
                <c:pt idx="105">
                  <c:v>1.9635553041534066</c:v>
                </c:pt>
                <c:pt idx="106">
                  <c:v>1.9660706675676398</c:v>
                </c:pt>
                <c:pt idx="107">
                  <c:v>1.9685880432539673</c:v>
                </c:pt>
                <c:pt idx="108">
                  <c:v>1.9711073461456332</c:v>
                </c:pt>
                <c:pt idx="109">
                  <c:v>1.9736284894599141</c:v>
                </c:pt>
                <c:pt idx="110">
                  <c:v>1.9761513846927641</c:v>
                </c:pt>
                <c:pt idx="111">
                  <c:v>1.9786759415854127</c:v>
                </c:pt>
                <c:pt idx="112">
                  <c:v>1.9812020681233389</c:v>
                </c:pt>
                <c:pt idx="113">
                  <c:v>1.9837296704990697</c:v>
                </c:pt>
                <c:pt idx="114">
                  <c:v>1.9862586530691866</c:v>
                </c:pt>
                <c:pt idx="115">
                  <c:v>1.9887889183902858</c:v>
                </c:pt>
                <c:pt idx="116">
                  <c:v>1.9913203671278275</c:v>
                </c:pt>
                <c:pt idx="117">
                  <c:v>1.9938528980692425</c:v>
                </c:pt>
                <c:pt idx="118">
                  <c:v>1.9963864081006788</c:v>
                </c:pt>
                <c:pt idx="119">
                  <c:v>1.9989207921582191</c:v>
                </c:pt>
                <c:pt idx="120">
                  <c:v>2.0014559432153352</c:v>
                </c:pt>
                <c:pt idx="121">
                  <c:v>2.0039917522745627</c:v>
                </c:pt>
                <c:pt idx="122">
                  <c:v>2.0065281083146349</c:v>
                </c:pt>
                <c:pt idx="123">
                  <c:v>2.0090648982980541</c:v>
                </c:pt>
                <c:pt idx="124">
                  <c:v>2.0116020070752736</c:v>
                </c:pt>
                <c:pt idx="125">
                  <c:v>2.0141393174279592</c:v>
                </c:pt>
                <c:pt idx="126">
                  <c:v>2.0166767100234297</c:v>
                </c:pt>
                <c:pt idx="127">
                  <c:v>2.0192140633677007</c:v>
                </c:pt>
                <c:pt idx="128">
                  <c:v>2.0217512537796885</c:v>
                </c:pt>
                <c:pt idx="129">
                  <c:v>2.0242881553705381</c:v>
                </c:pt>
                <c:pt idx="130">
                  <c:v>2.0268246400277645</c:v>
                </c:pt>
                <c:pt idx="131">
                  <c:v>2.0293605773026204</c:v>
                </c:pt>
                <c:pt idx="132">
                  <c:v>2.031895834524295</c:v>
                </c:pt>
                <c:pt idx="133">
                  <c:v>2.0344302766247391</c:v>
                </c:pt>
                <c:pt idx="134">
                  <c:v>2.0369637662035132</c:v>
                </c:pt>
                <c:pt idx="135">
                  <c:v>2.039496163431993</c:v>
                </c:pt>
                <c:pt idx="136">
                  <c:v>2.0420273260313295</c:v>
                </c:pt>
                <c:pt idx="137">
                  <c:v>2.044557109232767</c:v>
                </c:pt>
                <c:pt idx="138">
                  <c:v>2.0470853658061507</c:v>
                </c:pt>
                <c:pt idx="139">
                  <c:v>2.0496119459635436</c:v>
                </c:pt>
                <c:pt idx="140">
                  <c:v>2.0521366972820907</c:v>
                </c:pt>
                <c:pt idx="141">
                  <c:v>2.0546594647246601</c:v>
                </c:pt>
                <c:pt idx="142">
                  <c:v>2.0571800905905206</c:v>
                </c:pt>
                <c:pt idx="143">
                  <c:v>2.0596984145176185</c:v>
                </c:pt>
                <c:pt idx="144">
                  <c:v>2.0622142733228532</c:v>
                </c:pt>
                <c:pt idx="145">
                  <c:v>2.0647275010558506</c:v>
                </c:pt>
                <c:pt idx="146">
                  <c:v>2.0672379288362781</c:v>
                </c:pt>
                <c:pt idx="147">
                  <c:v>2.0697453850806706</c:v>
                </c:pt>
                <c:pt idx="148">
                  <c:v>2.072249695122518</c:v>
                </c:pt>
                <c:pt idx="149">
                  <c:v>2.0747506813589869</c:v>
                </c:pt>
                <c:pt idx="150">
                  <c:v>2.0772481631678654</c:v>
                </c:pt>
                <c:pt idx="151">
                  <c:v>2.0797419568132516</c:v>
                </c:pt>
                <c:pt idx="152">
                  <c:v>2.0822318754803915</c:v>
                </c:pt>
                <c:pt idx="153">
                  <c:v>2.0847177290723131</c:v>
                </c:pt>
                <c:pt idx="154">
                  <c:v>2.0871993242875901</c:v>
                </c:pt>
                <c:pt idx="155">
                  <c:v>2.0896764645673946</c:v>
                </c:pt>
                <c:pt idx="156">
                  <c:v>2.0921489499039838</c:v>
                </c:pt>
                <c:pt idx="157">
                  <c:v>2.0946165769534923</c:v>
                </c:pt>
                <c:pt idx="158">
                  <c:v>2.097079138886691</c:v>
                </c:pt>
                <c:pt idx="159">
                  <c:v>2.0995364251877127</c:v>
                </c:pt>
                <c:pt idx="160">
                  <c:v>2.1019882219044668</c:v>
                </c:pt>
                <c:pt idx="161">
                  <c:v>2.1044343112088759</c:v>
                </c:pt>
                <c:pt idx="162">
                  <c:v>2.1068744717815839</c:v>
                </c:pt>
                <c:pt idx="163">
                  <c:v>2.1093084781710525</c:v>
                </c:pt>
                <c:pt idx="164">
                  <c:v>2.1117361011950595</c:v>
                </c:pt>
                <c:pt idx="165">
                  <c:v>2.1141571076842238</c:v>
                </c:pt>
                <c:pt idx="166">
                  <c:v>2.1165712604698736</c:v>
                </c:pt>
                <c:pt idx="167">
                  <c:v>2.118978317913661</c:v>
                </c:pt>
                <c:pt idx="168">
                  <c:v>2.121378034529986</c:v>
                </c:pt>
                <c:pt idx="169">
                  <c:v>2.1237701602377523</c:v>
                </c:pt>
                <c:pt idx="170">
                  <c:v>2.1261544408016286</c:v>
                </c:pt>
                <c:pt idx="171">
                  <c:v>2.1285306171794272</c:v>
                </c:pt>
                <c:pt idx="172">
                  <c:v>2.1308984259391663</c:v>
                </c:pt>
                <c:pt idx="173">
                  <c:v>2.1332575989550624</c:v>
                </c:pt>
                <c:pt idx="174">
                  <c:v>2.1356078629383002</c:v>
                </c:pt>
                <c:pt idx="175">
                  <c:v>2.1379489403569485</c:v>
                </c:pt>
                <c:pt idx="176">
                  <c:v>2.1402805476611393</c:v>
                </c:pt>
                <c:pt idx="177">
                  <c:v>2.1426023968769452</c:v>
                </c:pt>
                <c:pt idx="178">
                  <c:v>2.1449141945182078</c:v>
                </c:pt>
                <c:pt idx="179">
                  <c:v>2.1472156416161368</c:v>
                </c:pt>
                <c:pt idx="180">
                  <c:v>2.1495064339873573</c:v>
                </c:pt>
                <c:pt idx="181">
                  <c:v>2.1517862610783571</c:v>
                </c:pt>
                <c:pt idx="182">
                  <c:v>2.1540548072415304</c:v>
                </c:pt>
                <c:pt idx="183">
                  <c:v>2.1563117499794093</c:v>
                </c:pt>
                <c:pt idx="184">
                  <c:v>2.1585567616270316</c:v>
                </c:pt>
                <c:pt idx="185">
                  <c:v>2.1607895072784973</c:v>
                </c:pt>
                <c:pt idx="186">
                  <c:v>2.1630096464526245</c:v>
                </c:pt>
                <c:pt idx="187">
                  <c:v>2.1652168308670641</c:v>
                </c:pt>
                <c:pt idx="188">
                  <c:v>2.1674107061870509</c:v>
                </c:pt>
                <c:pt idx="189">
                  <c:v>2.1695909101981576</c:v>
                </c:pt>
                <c:pt idx="190">
                  <c:v>2.171757074709928</c:v>
                </c:pt>
                <c:pt idx="191">
                  <c:v>2.1739088226081886</c:v>
                </c:pt>
                <c:pt idx="192">
                  <c:v>2.1760457694530304</c:v>
                </c:pt>
                <c:pt idx="193">
                  <c:v>2.1781675230155364</c:v>
                </c:pt>
                <c:pt idx="194">
                  <c:v>2.1802736829736129</c:v>
                </c:pt>
                <c:pt idx="195">
                  <c:v>2.1823638390054518</c:v>
                </c:pt>
                <c:pt idx="196">
                  <c:v>2.1844375739993427</c:v>
                </c:pt>
                <c:pt idx="197">
                  <c:v>2.1864944597687805</c:v>
                </c:pt>
                <c:pt idx="198">
                  <c:v>2.1885340589873037</c:v>
                </c:pt>
                <c:pt idx="199">
                  <c:v>2.1905559251762492</c:v>
                </c:pt>
                <c:pt idx="200">
                  <c:v>2.1925596005594752</c:v>
                </c:pt>
                <c:pt idx="201">
                  <c:v>2.1945446168670824</c:v>
                </c:pt>
                <c:pt idx="202">
                  <c:v>2.1965104954151808</c:v>
                </c:pt>
                <c:pt idx="203">
                  <c:v>2.1984567442449308</c:v>
                </c:pt>
                <c:pt idx="204">
                  <c:v>2.2003828600407846</c:v>
                </c:pt>
                <c:pt idx="205">
                  <c:v>2.2022883272293643</c:v>
                </c:pt>
                <c:pt idx="206">
                  <c:v>2.2041726158196582</c:v>
                </c:pt>
                <c:pt idx="207">
                  <c:v>2.2060351821882644</c:v>
                </c:pt>
                <c:pt idx="208">
                  <c:v>2.2078754673551493</c:v>
                </c:pt>
                <c:pt idx="209">
                  <c:v>2.2096928982028281</c:v>
                </c:pt>
                <c:pt idx="210">
                  <c:v>2.2114868836330173</c:v>
                </c:pt>
                <c:pt idx="211">
                  <c:v>2.2132568174050609</c:v>
                </c:pt>
                <c:pt idx="212">
                  <c:v>2.2150020744318257</c:v>
                </c:pt>
                <c:pt idx="213">
                  <c:v>2.21672201028453</c:v>
                </c:pt>
                <c:pt idx="214">
                  <c:v>2.2184159602160203</c:v>
                </c:pt>
                <c:pt idx="215">
                  <c:v>2.2200832419609435</c:v>
                </c:pt>
                <c:pt idx="216">
                  <c:v>2.2217231468552852</c:v>
                </c:pt>
                <c:pt idx="217">
                  <c:v>2.2233349485550602</c:v>
                </c:pt>
                <c:pt idx="218">
                  <c:v>2.2249178891684962</c:v>
                </c:pt>
                <c:pt idx="219">
                  <c:v>2.2264711928993046</c:v>
                </c:pt>
                <c:pt idx="220">
                  <c:v>2.227994057690708</c:v>
                </c:pt>
                <c:pt idx="221">
                  <c:v>2.2294856536075214</c:v>
                </c:pt>
                <c:pt idx="222">
                  <c:v>2.230945123541439</c:v>
                </c:pt>
                <c:pt idx="223">
                  <c:v>2.2323715797286008</c:v>
                </c:pt>
                <c:pt idx="224">
                  <c:v>2.2337641149230709</c:v>
                </c:pt>
                <c:pt idx="225">
                  <c:v>2.2351217864788442</c:v>
                </c:pt>
                <c:pt idx="226">
                  <c:v>2.2364436260011078</c:v>
                </c:pt>
                <c:pt idx="227">
                  <c:v>2.2377286510942271</c:v>
                </c:pt>
                <c:pt idx="228">
                  <c:v>2.238975842895162</c:v>
                </c:pt>
                <c:pt idx="229">
                  <c:v>2.2401841713493513</c:v>
                </c:pt>
                <c:pt idx="230">
                  <c:v>2.2413525827411274</c:v>
                </c:pt>
                <c:pt idx="231">
                  <c:v>2.2424800191114884</c:v>
                </c:pt>
                <c:pt idx="232">
                  <c:v>2.2435654186592928</c:v>
                </c:pt>
                <c:pt idx="233">
                  <c:v>2.2446077199201633</c:v>
                </c:pt>
                <c:pt idx="234">
                  <c:v>2.2456058756363309</c:v>
                </c:pt>
                <c:pt idx="235">
                  <c:v>2.2465588592230228</c:v>
                </c:pt>
                <c:pt idx="236">
                  <c:v>2.2474656880021397</c:v>
                </c:pt>
                <c:pt idx="237">
                  <c:v>2.2483254141719153</c:v>
                </c:pt>
                <c:pt idx="238">
                  <c:v>2.2491371584777551</c:v>
                </c:pt>
                <c:pt idx="239">
                  <c:v>2.2499001241799639</c:v>
                </c:pt>
                <c:pt idx="240">
                  <c:v>2.2506136109636019</c:v>
                </c:pt>
                <c:pt idx="241">
                  <c:v>2.2512770195918166</c:v>
                </c:pt>
                <c:pt idx="242">
                  <c:v>2.2518898819911559</c:v>
                </c:pt>
                <c:pt idx="243">
                  <c:v>2.2524518573841701</c:v>
                </c:pt>
                <c:pt idx="244">
                  <c:v>2.2529627609223328</c:v>
                </c:pt>
                <c:pt idx="245">
                  <c:v>2.2534225692830061</c:v>
                </c:pt>
                <c:pt idx="246">
                  <c:v>2.2538314096807608</c:v>
                </c:pt>
                <c:pt idx="247">
                  <c:v>2.2541896006863453</c:v>
                </c:pt>
                <c:pt idx="248">
                  <c:v>2.2544975830815064</c:v>
                </c:pt>
                <c:pt idx="249">
                  <c:v>2.2547560149167349</c:v>
                </c:pt>
                <c:pt idx="250">
                  <c:v>2.2549656305860544</c:v>
                </c:pt>
                <c:pt idx="251">
                  <c:v>2.2551273589243199</c:v>
                </c:pt>
                <c:pt idx="252">
                  <c:v>2.2552421926104262</c:v>
                </c:pt>
                <c:pt idx="253">
                  <c:v>2.2553112777172046</c:v>
                </c:pt>
                <c:pt idx="254">
                  <c:v>2.2553357910027443</c:v>
                </c:pt>
                <c:pt idx="255">
                  <c:v>2.2553169726149505</c:v>
                </c:pt>
                <c:pt idx="256">
                  <c:v>2.2552561126625226</c:v>
                </c:pt>
                <c:pt idx="257">
                  <c:v>2.2551544987338694</c:v>
                </c:pt>
                <c:pt idx="258">
                  <c:v>2.2550134029186699</c:v>
                </c:pt>
                <c:pt idx="259">
                  <c:v>2.2548340547528718</c:v>
                </c:pt>
                <c:pt idx="260">
                  <c:v>2.2546176912839018</c:v>
                </c:pt>
                <c:pt idx="261">
                  <c:v>2.2543654313999024</c:v>
                </c:pt>
                <c:pt idx="262">
                  <c:v>2.2540783547002565</c:v>
                </c:pt>
                <c:pt idx="263">
                  <c:v>2.2537574920055068</c:v>
                </c:pt>
                <c:pt idx="264">
                  <c:v>2.2534037595792085</c:v>
                </c:pt>
                <c:pt idx="265">
                  <c:v>2.2530180001483089</c:v>
                </c:pt>
                <c:pt idx="266">
                  <c:v>2.252600964258177</c:v>
                </c:pt>
                <c:pt idx="267">
                  <c:v>2.2521533655180752</c:v>
                </c:pt>
                <c:pt idx="268">
                  <c:v>2.2516757890131118</c:v>
                </c:pt>
                <c:pt idx="269">
                  <c:v>2.2511687768443105</c:v>
                </c:pt>
                <c:pt idx="270">
                  <c:v>2.2506327732633369</c:v>
                </c:pt>
                <c:pt idx="271">
                  <c:v>2.2500681936128983</c:v>
                </c:pt>
                <c:pt idx="272">
                  <c:v>2.2494753588400913</c:v>
                </c:pt>
                <c:pt idx="273">
                  <c:v>2.2488545647291667</c:v>
                </c:pt>
                <c:pt idx="274">
                  <c:v>2.2482060374291288</c:v>
                </c:pt>
                <c:pt idx="275">
                  <c:v>2.2475299470065964</c:v>
                </c:pt>
                <c:pt idx="276">
                  <c:v>2.2468264671449214</c:v>
                </c:pt>
                <c:pt idx="277">
                  <c:v>2.2460956966078713</c:v>
                </c:pt>
                <c:pt idx="278">
                  <c:v>2.2453377283680291</c:v>
                </c:pt>
                <c:pt idx="279">
                  <c:v>2.2445526149959418</c:v>
                </c:pt>
                <c:pt idx="280">
                  <c:v>2.2437403962055922</c:v>
                </c:pt>
                <c:pt idx="281">
                  <c:v>2.242901087278879</c:v>
                </c:pt>
                <c:pt idx="282">
                  <c:v>2.2420346783739609</c:v>
                </c:pt>
                <c:pt idx="283">
                  <c:v>2.2411411558106624</c:v>
                </c:pt>
                <c:pt idx="284">
                  <c:v>2.2402204979876732</c:v>
                </c:pt>
                <c:pt idx="285">
                  <c:v>2.2392726628845221</c:v>
                </c:pt>
                <c:pt idx="286">
                  <c:v>2.2382976013932754</c:v>
                </c:pt>
                <c:pt idx="287">
                  <c:v>2.2372952723373247</c:v>
                </c:pt>
                <c:pt idx="288">
                  <c:v>2.2362656030277277</c:v>
                </c:pt>
                <c:pt idx="289">
                  <c:v>2.2352085452371591</c:v>
                </c:pt>
                <c:pt idx="290">
                  <c:v>2.2341240320901399</c:v>
                </c:pt>
                <c:pt idx="291">
                  <c:v>2.2330119896790661</c:v>
                </c:pt>
                <c:pt idx="292">
                  <c:v>2.2318723542550321</c:v>
                </c:pt>
                <c:pt idx="293">
                  <c:v>2.2307050668490236</c:v>
                </c:pt>
                <c:pt idx="294">
                  <c:v>2.2295100503129772</c:v>
                </c:pt>
                <c:pt idx="295">
                  <c:v>2.2282872385588761</c:v>
                </c:pt>
                <c:pt idx="296">
                  <c:v>2.2270365701494219</c:v>
                </c:pt>
                <c:pt idx="297">
                  <c:v>2.2257579737104138</c:v>
                </c:pt>
                <c:pt idx="298">
                  <c:v>2.2244513878069312</c:v>
                </c:pt>
                <c:pt idx="299">
                  <c:v>2.2231167506194094</c:v>
                </c:pt>
                <c:pt idx="300">
                  <c:v>2.2217540120500052</c:v>
                </c:pt>
                <c:pt idx="301">
                  <c:v>2.2203631068861953</c:v>
                </c:pt>
                <c:pt idx="302">
                  <c:v>2.2189439857193363</c:v>
                </c:pt>
                <c:pt idx="303">
                  <c:v>2.2174966128790312</c:v>
                </c:pt>
                <c:pt idx="304">
                  <c:v>2.2160209145852003</c:v>
                </c:pt>
                <c:pt idx="305">
                  <c:v>2.2145168751626718</c:v>
                </c:pt>
                <c:pt idx="306">
                  <c:v>2.2129844339331437</c:v>
                </c:pt>
                <c:pt idx="307">
                  <c:v>2.2114235740788959</c:v>
                </c:pt>
                <c:pt idx="308">
                  <c:v>2.2098342526836912</c:v>
                </c:pt>
                <c:pt idx="309">
                  <c:v>2.2082164494944641</c:v>
                </c:pt>
                <c:pt idx="310">
                  <c:v>2.2065701229218977</c:v>
                </c:pt>
                <c:pt idx="311">
                  <c:v>2.2048952876810701</c:v>
                </c:pt>
                <c:pt idx="312">
                  <c:v>2.2031918973710072</c:v>
                </c:pt>
                <c:pt idx="313">
                  <c:v>2.2014599586030132</c:v>
                </c:pt>
                <c:pt idx="314">
                  <c:v>2.1996994657755731</c:v>
                </c:pt>
                <c:pt idx="315">
                  <c:v>2.1979104080052281</c:v>
                </c:pt>
                <c:pt idx="316">
                  <c:v>2.1960927963828296</c:v>
                </c:pt>
                <c:pt idx="317">
                  <c:v>2.1942466336569959</c:v>
                </c:pt>
                <c:pt idx="318">
                  <c:v>2.1923719374824717</c:v>
                </c:pt>
                <c:pt idx="319">
                  <c:v>2.1904687222683679</c:v>
                </c:pt>
                <c:pt idx="320">
                  <c:v>2.1885370126063002</c:v>
                </c:pt>
                <c:pt idx="321">
                  <c:v>2.1865768322753656</c:v>
                </c:pt>
                <c:pt idx="322">
                  <c:v>2.1845882206127318</c:v>
                </c:pt>
                <c:pt idx="323">
                  <c:v>2.1825712004419411</c:v>
                </c:pt>
                <c:pt idx="324">
                  <c:v>2.1805258322144678</c:v>
                </c:pt>
                <c:pt idx="325">
                  <c:v>2.1784521605339542</c:v>
                </c:pt>
                <c:pt idx="326">
                  <c:v>2.1763502198216687</c:v>
                </c:pt>
                <c:pt idx="327">
                  <c:v>2.1742200824428224</c:v>
                </c:pt>
                <c:pt idx="328">
                  <c:v>2.1720618123412674</c:v>
                </c:pt>
                <c:pt idx="329">
                  <c:v>2.1698754692917053</c:v>
                </c:pt>
                <c:pt idx="330">
                  <c:v>2.1676611330220217</c:v>
                </c:pt>
                <c:pt idx="331">
                  <c:v>2.1654188807641339</c:v>
                </c:pt>
                <c:pt idx="332">
                  <c:v>2.1631487918084575</c:v>
                </c:pt>
                <c:pt idx="333">
                  <c:v>2.1608509592262291</c:v>
                </c:pt>
                <c:pt idx="334">
                  <c:v>2.1585254718738605</c:v>
                </c:pt>
                <c:pt idx="335">
                  <c:v>2.1561724373867919</c:v>
                </c:pt>
                <c:pt idx="336">
                  <c:v>2.1537919498220957</c:v>
                </c:pt>
                <c:pt idx="337">
                  <c:v>2.1513841274772054</c:v>
                </c:pt>
                <c:pt idx="338">
                  <c:v>2.1489490787877958</c:v>
                </c:pt>
                <c:pt idx="339">
                  <c:v>2.1464869302018315</c:v>
                </c:pt>
                <c:pt idx="340">
                  <c:v>2.1439977991636088</c:v>
                </c:pt>
                <c:pt idx="341">
                  <c:v>2.1414818215090841</c:v>
                </c:pt>
                <c:pt idx="342">
                  <c:v>2.1389391310141908</c:v>
                </c:pt>
                <c:pt idx="343">
                  <c:v>2.1363698721254738</c:v>
                </c:pt>
                <c:pt idx="344">
                  <c:v>2.1337741848297767</c:v>
                </c:pt>
                <c:pt idx="345">
                  <c:v>2.1311522248619497</c:v>
                </c:pt>
                <c:pt idx="346">
                  <c:v>2.128504139712784</c:v>
                </c:pt>
                <c:pt idx="347">
                  <c:v>2.1258300903460485</c:v>
                </c:pt>
                <c:pt idx="348">
                  <c:v>2.1231302607100941</c:v>
                </c:pt>
                <c:pt idx="349">
                  <c:v>2.1204048063292662</c:v>
                </c:pt>
                <c:pt idx="350">
                  <c:v>2.1176539070614941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D-4BEC-A6ED-715EA3C39E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Planilha1!$AC$5:$AC$355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Planilha1!$AE$5:$AE$355</c:f>
              <c:numCache>
                <c:formatCode>General</c:formatCode>
                <c:ptCount val="351"/>
                <c:pt idx="0">
                  <c:v>1.7293354609005291</c:v>
                </c:pt>
                <c:pt idx="1">
                  <c:v>1.7307561436057313</c:v>
                </c:pt>
                <c:pt idx="2">
                  <c:v>1.7322000033134373</c:v>
                </c:pt>
                <c:pt idx="3">
                  <c:v>1.7336668229002044</c:v>
                </c:pt>
                <c:pt idx="4">
                  <c:v>1.7351563852409981</c:v>
                </c:pt>
                <c:pt idx="5">
                  <c:v>1.736668473213058</c:v>
                </c:pt>
                <c:pt idx="6">
                  <c:v>1.7382028696918042</c:v>
                </c:pt>
                <c:pt idx="7">
                  <c:v>1.7397593575531118</c:v>
                </c:pt>
                <c:pt idx="8">
                  <c:v>1.7413377196744477</c:v>
                </c:pt>
                <c:pt idx="9">
                  <c:v>1.7429377389312322</c:v>
                </c:pt>
                <c:pt idx="10">
                  <c:v>1.7445591982002497</c:v>
                </c:pt>
                <c:pt idx="11">
                  <c:v>1.7462018803569208</c:v>
                </c:pt>
                <c:pt idx="12">
                  <c:v>1.7478655682778026</c:v>
                </c:pt>
                <c:pt idx="13">
                  <c:v>1.7495500448387702</c:v>
                </c:pt>
                <c:pt idx="14">
                  <c:v>1.7512550929170629</c:v>
                </c:pt>
                <c:pt idx="15">
                  <c:v>1.7529804953878738</c:v>
                </c:pt>
                <c:pt idx="16">
                  <c:v>1.7547260351273053</c:v>
                </c:pt>
                <c:pt idx="17">
                  <c:v>1.7564914950125967</c:v>
                </c:pt>
                <c:pt idx="18">
                  <c:v>1.7582766579187137</c:v>
                </c:pt>
                <c:pt idx="19">
                  <c:v>1.7600813067222134</c:v>
                </c:pt>
                <c:pt idx="20">
                  <c:v>1.7619052243001079</c:v>
                </c:pt>
                <c:pt idx="21">
                  <c:v>1.7637481935280448</c:v>
                </c:pt>
                <c:pt idx="22">
                  <c:v>1.7656099972818993</c:v>
                </c:pt>
                <c:pt idx="23">
                  <c:v>1.7674904184382285</c:v>
                </c:pt>
                <c:pt idx="24">
                  <c:v>1.769389239873135</c:v>
                </c:pt>
                <c:pt idx="25">
                  <c:v>1.7713062444624939</c:v>
                </c:pt>
                <c:pt idx="26">
                  <c:v>1.773241215083317</c:v>
                </c:pt>
                <c:pt idx="27">
                  <c:v>1.7751939346112522</c:v>
                </c:pt>
                <c:pt idx="28">
                  <c:v>1.7771641859226293</c:v>
                </c:pt>
                <c:pt idx="29">
                  <c:v>1.7791517518937781</c:v>
                </c:pt>
                <c:pt idx="30">
                  <c:v>1.7811564154003463</c:v>
                </c:pt>
                <c:pt idx="31">
                  <c:v>1.7831779593195733</c:v>
                </c:pt>
                <c:pt idx="32">
                  <c:v>1.7852161665255153</c:v>
                </c:pt>
                <c:pt idx="33">
                  <c:v>1.7872708198970031</c:v>
                </c:pt>
                <c:pt idx="34">
                  <c:v>1.7893417023090024</c:v>
                </c:pt>
                <c:pt idx="35">
                  <c:v>1.7914285966376156</c:v>
                </c:pt>
                <c:pt idx="36">
                  <c:v>1.7935312857593999</c:v>
                </c:pt>
                <c:pt idx="37">
                  <c:v>1.7956495525504579</c:v>
                </c:pt>
                <c:pt idx="38">
                  <c:v>1.7977831798864372</c:v>
                </c:pt>
                <c:pt idx="39">
                  <c:v>1.7999319506445772</c:v>
                </c:pt>
                <c:pt idx="40">
                  <c:v>1.8020956477000709</c:v>
                </c:pt>
                <c:pt idx="41">
                  <c:v>1.8042740539297029</c:v>
                </c:pt>
                <c:pt idx="42">
                  <c:v>1.8064669522098029</c:v>
                </c:pt>
                <c:pt idx="43">
                  <c:v>1.8086741254162462</c:v>
                </c:pt>
                <c:pt idx="44">
                  <c:v>1.8108953564246804</c:v>
                </c:pt>
                <c:pt idx="45">
                  <c:v>1.8131304281127996</c:v>
                </c:pt>
                <c:pt idx="46">
                  <c:v>1.8153791233555694</c:v>
                </c:pt>
                <c:pt idx="47">
                  <c:v>1.8176412250290923</c:v>
                </c:pt>
                <c:pt idx="48">
                  <c:v>1.8199165160106077</c:v>
                </c:pt>
                <c:pt idx="49">
                  <c:v>1.8222047791759906</c:v>
                </c:pt>
                <c:pt idx="50">
                  <c:v>1.8245057973997518</c:v>
                </c:pt>
                <c:pt idx="51">
                  <c:v>1.8268193535607224</c:v>
                </c:pt>
                <c:pt idx="52">
                  <c:v>1.8291452305336406</c:v>
                </c:pt>
                <c:pt idx="53">
                  <c:v>1.831483211195291</c:v>
                </c:pt>
                <c:pt idx="54">
                  <c:v>1.8338330784210939</c:v>
                </c:pt>
                <c:pt idx="55">
                  <c:v>1.8361946150878339</c:v>
                </c:pt>
                <c:pt idx="56">
                  <c:v>1.8385676040713861</c:v>
                </c:pt>
                <c:pt idx="57">
                  <c:v>1.8409518282480803</c:v>
                </c:pt>
                <c:pt idx="58">
                  <c:v>1.8433470704942465</c:v>
                </c:pt>
                <c:pt idx="59">
                  <c:v>1.8457531136866692</c:v>
                </c:pt>
                <c:pt idx="60">
                  <c:v>1.8481697407003139</c:v>
                </c:pt>
                <c:pt idx="61">
                  <c:v>1.8505967344119654</c:v>
                </c:pt>
                <c:pt idx="62">
                  <c:v>1.8530338776979534</c:v>
                </c:pt>
                <c:pt idx="63">
                  <c:v>1.8554809534336982</c:v>
                </c:pt>
                <c:pt idx="64">
                  <c:v>1.8579377444968941</c:v>
                </c:pt>
                <c:pt idx="65">
                  <c:v>1.8604040337625065</c:v>
                </c:pt>
                <c:pt idx="66">
                  <c:v>1.8628796041073201</c:v>
                </c:pt>
                <c:pt idx="67">
                  <c:v>1.8653642384076647</c:v>
                </c:pt>
                <c:pt idx="68">
                  <c:v>1.8678577195389607</c:v>
                </c:pt>
                <c:pt idx="69">
                  <c:v>1.8703598303775379</c:v>
                </c:pt>
                <c:pt idx="70">
                  <c:v>1.872870353800181</c:v>
                </c:pt>
                <c:pt idx="71">
                  <c:v>1.8753890726832196</c:v>
                </c:pt>
                <c:pt idx="72">
                  <c:v>1.8779157699020743</c:v>
                </c:pt>
                <c:pt idx="73">
                  <c:v>1.8804502283335296</c:v>
                </c:pt>
                <c:pt idx="74">
                  <c:v>1.8829922308532332</c:v>
                </c:pt>
                <c:pt idx="75">
                  <c:v>1.8855415603372876</c:v>
                </c:pt>
                <c:pt idx="76">
                  <c:v>1.8880979996636142</c:v>
                </c:pt>
                <c:pt idx="77">
                  <c:v>1.8906613317062693</c:v>
                </c:pt>
                <c:pt idx="78">
                  <c:v>1.893231339342492</c:v>
                </c:pt>
                <c:pt idx="79">
                  <c:v>1.8958078054486123</c:v>
                </c:pt>
                <c:pt idx="80">
                  <c:v>1.8983905129000505</c:v>
                </c:pt>
                <c:pt idx="81">
                  <c:v>1.9009792445738185</c:v>
                </c:pt>
                <c:pt idx="82">
                  <c:v>1.9035737833457915</c:v>
                </c:pt>
                <c:pt idx="83">
                  <c:v>1.9061739120922994</c:v>
                </c:pt>
                <c:pt idx="84">
                  <c:v>1.9087794136887624</c:v>
                </c:pt>
                <c:pt idx="85">
                  <c:v>1.9113900710128746</c:v>
                </c:pt>
                <c:pt idx="86">
                  <c:v>1.9140056669393744</c:v>
                </c:pt>
                <c:pt idx="87">
                  <c:v>1.9166259843452735</c:v>
                </c:pt>
                <c:pt idx="88">
                  <c:v>1.9192508061062199</c:v>
                </c:pt>
                <c:pt idx="89">
                  <c:v>1.9218799150992254</c:v>
                </c:pt>
                <c:pt idx="90">
                  <c:v>1.9245130942003925</c:v>
                </c:pt>
                <c:pt idx="91">
                  <c:v>1.9271501262851416</c:v>
                </c:pt>
                <c:pt idx="92">
                  <c:v>1.9297907942300299</c:v>
                </c:pt>
                <c:pt idx="93">
                  <c:v>1.9324348809111598</c:v>
                </c:pt>
                <c:pt idx="94">
                  <c:v>1.9350821692048612</c:v>
                </c:pt>
                <c:pt idx="95">
                  <c:v>1.937732441987464</c:v>
                </c:pt>
                <c:pt idx="96">
                  <c:v>1.9403854821355253</c:v>
                </c:pt>
                <c:pt idx="97">
                  <c:v>1.9430410725246929</c:v>
                </c:pt>
                <c:pt idx="98">
                  <c:v>1.9456989960306146</c:v>
                </c:pt>
                <c:pt idx="99">
                  <c:v>1.9483590355309843</c:v>
                </c:pt>
                <c:pt idx="100">
                  <c:v>1.951020973900313</c:v>
                </c:pt>
                <c:pt idx="101">
                  <c:v>1.95368459401584</c:v>
                </c:pt>
                <c:pt idx="102">
                  <c:v>1.9563496787538952</c:v>
                </c:pt>
                <c:pt idx="103">
                  <c:v>1.959016010990581</c:v>
                </c:pt>
                <c:pt idx="104">
                  <c:v>1.9616833736013177</c:v>
                </c:pt>
                <c:pt idx="105">
                  <c:v>1.96435154946289</c:v>
                </c:pt>
                <c:pt idx="106">
                  <c:v>1.9670203214514004</c:v>
                </c:pt>
                <c:pt idx="107">
                  <c:v>1.9696894724431786</c:v>
                </c:pt>
                <c:pt idx="108">
                  <c:v>1.9723587853143272</c:v>
                </c:pt>
                <c:pt idx="109">
                  <c:v>1.9750280429414033</c:v>
                </c:pt>
                <c:pt idx="110">
                  <c:v>1.9776970282002821</c:v>
                </c:pt>
                <c:pt idx="111">
                  <c:v>1.9803655239670661</c:v>
                </c:pt>
                <c:pt idx="112">
                  <c:v>1.9830333131174029</c:v>
                </c:pt>
                <c:pt idx="113">
                  <c:v>1.9857001785289867</c:v>
                </c:pt>
                <c:pt idx="114">
                  <c:v>1.9883659030772378</c:v>
                </c:pt>
                <c:pt idx="115">
                  <c:v>1.9910302696375766</c:v>
                </c:pt>
                <c:pt idx="116">
                  <c:v>1.9936930610874697</c:v>
                </c:pt>
                <c:pt idx="117">
                  <c:v>1.9963540603027923</c:v>
                </c:pt>
                <c:pt idx="118">
                  <c:v>1.9990130501589647</c:v>
                </c:pt>
                <c:pt idx="119">
                  <c:v>2.0016698135325441</c:v>
                </c:pt>
                <c:pt idx="120">
                  <c:v>2.0043241333003152</c:v>
                </c:pt>
                <c:pt idx="121">
                  <c:v>2.006975792338153</c:v>
                </c:pt>
                <c:pt idx="122">
                  <c:v>2.0096245735219327</c:v>
                </c:pt>
                <c:pt idx="123">
                  <c:v>2.012270259727984</c:v>
                </c:pt>
                <c:pt idx="124">
                  <c:v>2.0149126338330916</c:v>
                </c:pt>
                <c:pt idx="125">
                  <c:v>2.0175514787126758</c:v>
                </c:pt>
                <c:pt idx="126">
                  <c:v>2.0201865772430665</c:v>
                </c:pt>
                <c:pt idx="127">
                  <c:v>2.0228177123012756</c:v>
                </c:pt>
                <c:pt idx="128">
                  <c:v>2.0254446667624961</c:v>
                </c:pt>
                <c:pt idx="129">
                  <c:v>2.02806722350374</c:v>
                </c:pt>
                <c:pt idx="130">
                  <c:v>2.030685165400655</c:v>
                </c:pt>
                <c:pt idx="131">
                  <c:v>2.0332982753286615</c:v>
                </c:pt>
                <c:pt idx="132">
                  <c:v>2.0359063361654535</c:v>
                </c:pt>
                <c:pt idx="133">
                  <c:v>2.0385091307869061</c:v>
                </c:pt>
                <c:pt idx="134">
                  <c:v>2.0411064420688945</c:v>
                </c:pt>
                <c:pt idx="135">
                  <c:v>2.0436980528877484</c:v>
                </c:pt>
                <c:pt idx="136">
                  <c:v>2.0462837461195704</c:v>
                </c:pt>
                <c:pt idx="137">
                  <c:v>2.0488633046400082</c:v>
                </c:pt>
                <c:pt idx="138">
                  <c:v>2.0514365113263011</c:v>
                </c:pt>
                <c:pt idx="139">
                  <c:v>2.054003149054779</c:v>
                </c:pt>
                <c:pt idx="140">
                  <c:v>2.0565630007004074</c:v>
                </c:pt>
                <c:pt idx="141">
                  <c:v>2.059115849139971</c:v>
                </c:pt>
                <c:pt idx="142">
                  <c:v>2.0616614772504818</c:v>
                </c:pt>
                <c:pt idx="143">
                  <c:v>2.0641996679057684</c:v>
                </c:pt>
                <c:pt idx="144">
                  <c:v>2.0667302039851165</c:v>
                </c:pt>
                <c:pt idx="145">
                  <c:v>2.0692528683625824</c:v>
                </c:pt>
                <c:pt idx="146">
                  <c:v>2.07176744391586</c:v>
                </c:pt>
                <c:pt idx="147">
                  <c:v>2.0742737135192328</c:v>
                </c:pt>
                <c:pt idx="148">
                  <c:v>2.0767714600508498</c:v>
                </c:pt>
                <c:pt idx="149">
                  <c:v>2.079260466385449</c:v>
                </c:pt>
                <c:pt idx="150">
                  <c:v>2.0817405154000426</c:v>
                </c:pt>
                <c:pt idx="151">
                  <c:v>2.0842113899709602</c:v>
                </c:pt>
                <c:pt idx="152">
                  <c:v>2.0866728729736224</c:v>
                </c:pt>
                <c:pt idx="153">
                  <c:v>2.0891247472852683</c:v>
                </c:pt>
                <c:pt idx="154">
                  <c:v>2.0915667957810911</c:v>
                </c:pt>
                <c:pt idx="155">
                  <c:v>2.0939988013376478</c:v>
                </c:pt>
                <c:pt idx="156">
                  <c:v>2.0964205468314958</c:v>
                </c:pt>
                <c:pt idx="157">
                  <c:v>2.0988318151382828</c:v>
                </c:pt>
                <c:pt idx="158">
                  <c:v>2.1012323891343385</c:v>
                </c:pt>
                <c:pt idx="159">
                  <c:v>2.1036220516964477</c:v>
                </c:pt>
                <c:pt idx="160">
                  <c:v>2.1060005857000306</c:v>
                </c:pt>
                <c:pt idx="161">
                  <c:v>2.1083677740220992</c:v>
                </c:pt>
                <c:pt idx="162">
                  <c:v>2.1107233995378465</c:v>
                </c:pt>
                <c:pt idx="163">
                  <c:v>2.1130672451238297</c:v>
                </c:pt>
                <c:pt idx="164">
                  <c:v>2.1153990936570608</c:v>
                </c:pt>
                <c:pt idx="165">
                  <c:v>2.1177187280127328</c:v>
                </c:pt>
                <c:pt idx="166">
                  <c:v>2.1200259310674028</c:v>
                </c:pt>
                <c:pt idx="167">
                  <c:v>2.1223204856976281</c:v>
                </c:pt>
                <c:pt idx="168">
                  <c:v>2.1246021747786017</c:v>
                </c:pt>
                <c:pt idx="169">
                  <c:v>2.1268707811873355</c:v>
                </c:pt>
                <c:pt idx="170">
                  <c:v>2.1291260878001594</c:v>
                </c:pt>
                <c:pt idx="171">
                  <c:v>2.1313678774929485</c:v>
                </c:pt>
                <c:pt idx="172">
                  <c:v>2.1335959331420327</c:v>
                </c:pt>
                <c:pt idx="173">
                  <c:v>2.1358100376235143</c:v>
                </c:pt>
                <c:pt idx="174">
                  <c:v>2.1380099738130411</c:v>
                </c:pt>
                <c:pt idx="175">
                  <c:v>2.1401955245876252</c:v>
                </c:pt>
                <c:pt idx="176">
                  <c:v>2.1423664728233689</c:v>
                </c:pt>
                <c:pt idx="177">
                  <c:v>2.1445226013963747</c:v>
                </c:pt>
                <c:pt idx="178">
                  <c:v>2.1466636931825178</c:v>
                </c:pt>
                <c:pt idx="179">
                  <c:v>2.1487895310585827</c:v>
                </c:pt>
                <c:pt idx="180">
                  <c:v>2.1508998979004446</c:v>
                </c:pt>
                <c:pt idx="181">
                  <c:v>2.1529945765839784</c:v>
                </c:pt>
                <c:pt idx="182">
                  <c:v>2.1550733499859689</c:v>
                </c:pt>
                <c:pt idx="183">
                  <c:v>2.1571360009822911</c:v>
                </c:pt>
                <c:pt idx="184">
                  <c:v>2.1591823124492748</c:v>
                </c:pt>
                <c:pt idx="185">
                  <c:v>2.1612120672630226</c:v>
                </c:pt>
                <c:pt idx="186">
                  <c:v>2.1632250482996369</c:v>
                </c:pt>
                <c:pt idx="187">
                  <c:v>2.1652210384352202</c:v>
                </c:pt>
                <c:pt idx="188">
                  <c:v>2.1671998205463296</c:v>
                </c:pt>
                <c:pt idx="189">
                  <c:v>2.1691611775097499</c:v>
                </c:pt>
                <c:pt idx="190">
                  <c:v>2.1711048922004466</c:v>
                </c:pt>
                <c:pt idx="191">
                  <c:v>2.1730307474947494</c:v>
                </c:pt>
                <c:pt idx="192">
                  <c:v>2.1749385262703527</c:v>
                </c:pt>
                <c:pt idx="193">
                  <c:v>2.1768280114008576</c:v>
                </c:pt>
                <c:pt idx="194">
                  <c:v>2.1786989857648678</c:v>
                </c:pt>
                <c:pt idx="195">
                  <c:v>2.1805512322378036</c:v>
                </c:pt>
                <c:pt idx="196">
                  <c:v>2.1823845336955401</c:v>
                </c:pt>
                <c:pt idx="197">
                  <c:v>2.1841986730144072</c:v>
                </c:pt>
                <c:pt idx="198">
                  <c:v>2.1859934330707347</c:v>
                </c:pt>
                <c:pt idx="199">
                  <c:v>2.1877685967406251</c:v>
                </c:pt>
                <c:pt idx="200">
                  <c:v>2.1895239469001808</c:v>
                </c:pt>
                <c:pt idx="201">
                  <c:v>2.1912592664259591</c:v>
                </c:pt>
                <c:pt idx="202">
                  <c:v>2.1929743381936078</c:v>
                </c:pt>
                <c:pt idx="203">
                  <c:v>2.1946689450801387</c:v>
                </c:pt>
                <c:pt idx="204">
                  <c:v>2.1963428699611995</c:v>
                </c:pt>
                <c:pt idx="205">
                  <c:v>2.1979958957128929</c:v>
                </c:pt>
                <c:pt idx="206">
                  <c:v>2.1996278052113212</c:v>
                </c:pt>
                <c:pt idx="207">
                  <c:v>2.201238381333269</c:v>
                </c:pt>
                <c:pt idx="208">
                  <c:v>2.2028274069543841</c:v>
                </c:pt>
                <c:pt idx="209">
                  <c:v>2.2043946649516784</c:v>
                </c:pt>
                <c:pt idx="210">
                  <c:v>2.2059399382003448</c:v>
                </c:pt>
                <c:pt idx="211">
                  <c:v>2.2074630095769407</c:v>
                </c:pt>
                <c:pt idx="212">
                  <c:v>2.2089636619575685</c:v>
                </c:pt>
                <c:pt idx="213">
                  <c:v>2.2104416782192402</c:v>
                </c:pt>
                <c:pt idx="214">
                  <c:v>2.2118968412371487</c:v>
                </c:pt>
                <c:pt idx="215">
                  <c:v>2.2133289338876239</c:v>
                </c:pt>
                <c:pt idx="216">
                  <c:v>2.2147377390472229</c:v>
                </c:pt>
                <c:pt idx="217">
                  <c:v>2.2161230395929579</c:v>
                </c:pt>
                <c:pt idx="218">
                  <c:v>2.2174846183986574</c:v>
                </c:pt>
                <c:pt idx="219">
                  <c:v>2.2188222583424704</c:v>
                </c:pt>
                <c:pt idx="220">
                  <c:v>2.2201357423002719</c:v>
                </c:pt>
                <c:pt idx="221">
                  <c:v>2.221424853147937</c:v>
                </c:pt>
                <c:pt idx="222">
                  <c:v>2.2226893737622504</c:v>
                </c:pt>
                <c:pt idx="223">
                  <c:v>2.2239290870181776</c:v>
                </c:pt>
                <c:pt idx="224">
                  <c:v>2.225143775792958</c:v>
                </c:pt>
                <c:pt idx="225">
                  <c:v>2.2263332229624666</c:v>
                </c:pt>
                <c:pt idx="226">
                  <c:v>2.2274972114034881</c:v>
                </c:pt>
                <c:pt idx="227">
                  <c:v>2.2286355239909881</c:v>
                </c:pt>
                <c:pt idx="228">
                  <c:v>2.2297479436026606</c:v>
                </c:pt>
                <c:pt idx="229">
                  <c:v>2.2308342531136987</c:v>
                </c:pt>
                <c:pt idx="230">
                  <c:v>2.2318942354002047</c:v>
                </c:pt>
                <c:pt idx="231">
                  <c:v>2.2329276733389634</c:v>
                </c:pt>
                <c:pt idx="232">
                  <c:v>2.2339343498058497</c:v>
                </c:pt>
                <c:pt idx="233">
                  <c:v>2.2349140476769662</c:v>
                </c:pt>
                <c:pt idx="234">
                  <c:v>2.2358665498288701</c:v>
                </c:pt>
                <c:pt idx="235">
                  <c:v>2.2367916391378913</c:v>
                </c:pt>
                <c:pt idx="236">
                  <c:v>2.23768909847945</c:v>
                </c:pt>
                <c:pt idx="237">
                  <c:v>2.2385587107303309</c:v>
                </c:pt>
                <c:pt idx="238">
                  <c:v>2.239400258766409</c:v>
                </c:pt>
                <c:pt idx="239">
                  <c:v>2.2402135254644691</c:v>
                </c:pt>
                <c:pt idx="240">
                  <c:v>2.2409982937003861</c:v>
                </c:pt>
                <c:pt idx="241">
                  <c:v>2.2417543463500351</c:v>
                </c:pt>
                <c:pt idx="242">
                  <c:v>2.2424814662902008</c:v>
                </c:pt>
                <c:pt idx="243">
                  <c:v>2.2431794363963036</c:v>
                </c:pt>
                <c:pt idx="244">
                  <c:v>2.2438480395446732</c:v>
                </c:pt>
                <c:pt idx="245">
                  <c:v>2.2444870586125489</c:v>
                </c:pt>
                <c:pt idx="246">
                  <c:v>2.2450962764755786</c:v>
                </c:pt>
                <c:pt idx="247">
                  <c:v>2.24567547600941</c:v>
                </c:pt>
                <c:pt idx="248">
                  <c:v>2.2462244400910549</c:v>
                </c:pt>
                <c:pt idx="249">
                  <c:v>2.2467429515952517</c:v>
                </c:pt>
                <c:pt idx="250">
                  <c:v>2.2472307934001492</c:v>
                </c:pt>
                <c:pt idx="251">
                  <c:v>2.2476877483807129</c:v>
                </c:pt>
                <c:pt idx="252">
                  <c:v>2.2481135994137276</c:v>
                </c:pt>
                <c:pt idx="253">
                  <c:v>2.2485081293755229</c:v>
                </c:pt>
                <c:pt idx="254">
                  <c:v>2.248871121141292</c:v>
                </c:pt>
                <c:pt idx="255">
                  <c:v>2.2492023575873645</c:v>
                </c:pt>
                <c:pt idx="256">
                  <c:v>2.2495016215914347</c:v>
                </c:pt>
                <c:pt idx="257">
                  <c:v>2.2497686960280134</c:v>
                </c:pt>
                <c:pt idx="258">
                  <c:v>2.2500033637745673</c:v>
                </c:pt>
                <c:pt idx="259">
                  <c:v>2.2502054077065168</c:v>
                </c:pt>
                <c:pt idx="260">
                  <c:v>2.2503746107001916</c:v>
                </c:pt>
                <c:pt idx="261">
                  <c:v>2.250510755631467</c:v>
                </c:pt>
                <c:pt idx="262">
                  <c:v>2.2506136253775821</c:v>
                </c:pt>
                <c:pt idx="263">
                  <c:v>2.2506830028139575</c:v>
                </c:pt>
                <c:pt idx="264">
                  <c:v>2.2507186708173776</c:v>
                </c:pt>
                <c:pt idx="265">
                  <c:v>2.2507204122628082</c:v>
                </c:pt>
                <c:pt idx="266">
                  <c:v>2.2506880100277158</c:v>
                </c:pt>
                <c:pt idx="267">
                  <c:v>2.2506212469877482</c:v>
                </c:pt>
                <c:pt idx="268">
                  <c:v>2.2505199060183259</c:v>
                </c:pt>
                <c:pt idx="269">
                  <c:v>2.2503837699975975</c:v>
                </c:pt>
                <c:pt idx="270">
                  <c:v>2.2502126218003013</c:v>
                </c:pt>
                <c:pt idx="271">
                  <c:v>2.2500062443029947</c:v>
                </c:pt>
                <c:pt idx="272">
                  <c:v>2.2497644203820073</c:v>
                </c:pt>
                <c:pt idx="273">
                  <c:v>2.2494869329132143</c:v>
                </c:pt>
                <c:pt idx="274">
                  <c:v>2.2491735647727182</c:v>
                </c:pt>
                <c:pt idx="275">
                  <c:v>2.2488240988379857</c:v>
                </c:pt>
                <c:pt idx="276">
                  <c:v>2.2484383179833003</c:v>
                </c:pt>
                <c:pt idx="277">
                  <c:v>2.2480160050865834</c:v>
                </c:pt>
                <c:pt idx="278">
                  <c:v>2.2475569430228006</c:v>
                </c:pt>
                <c:pt idx="279">
                  <c:v>2.247060914668964</c:v>
                </c:pt>
                <c:pt idx="280">
                  <c:v>2.2465277029002664</c:v>
                </c:pt>
                <c:pt idx="281">
                  <c:v>2.2459570905939472</c:v>
                </c:pt>
                <c:pt idx="282">
                  <c:v>2.2453488606258816</c:v>
                </c:pt>
                <c:pt idx="283">
                  <c:v>2.2447027958721719</c:v>
                </c:pt>
                <c:pt idx="284">
                  <c:v>2.2440186792089207</c:v>
                </c:pt>
                <c:pt idx="285">
                  <c:v>2.2432962935129126</c:v>
                </c:pt>
                <c:pt idx="286">
                  <c:v>2.2425354216593405</c:v>
                </c:pt>
                <c:pt idx="287">
                  <c:v>2.2417358465252164</c:v>
                </c:pt>
                <c:pt idx="288">
                  <c:v>2.2408973509866428</c:v>
                </c:pt>
                <c:pt idx="289">
                  <c:v>2.2400197179197221</c:v>
                </c:pt>
                <c:pt idx="290">
                  <c:v>2.2391027302005568</c:v>
                </c:pt>
                <c:pt idx="291">
                  <c:v>2.2381461707047947</c:v>
                </c:pt>
                <c:pt idx="292">
                  <c:v>2.2371498223101298</c:v>
                </c:pt>
                <c:pt idx="293">
                  <c:v>2.236113467891073</c:v>
                </c:pt>
                <c:pt idx="294">
                  <c:v>2.235036890325091</c:v>
                </c:pt>
                <c:pt idx="295">
                  <c:v>2.2339198724876042</c:v>
                </c:pt>
                <c:pt idx="296">
                  <c:v>2.2327621972556244</c:v>
                </c:pt>
                <c:pt idx="297">
                  <c:v>2.2315636475043448</c:v>
                </c:pt>
                <c:pt idx="298">
                  <c:v>2.2303240061107772</c:v>
                </c:pt>
                <c:pt idx="299">
                  <c:v>2.229043055950342</c:v>
                </c:pt>
                <c:pt idx="300">
                  <c:v>2.2277205799002786</c:v>
                </c:pt>
                <c:pt idx="301">
                  <c:v>2.2263563608360073</c:v>
                </c:pt>
                <c:pt idx="302">
                  <c:v>2.2249501816338579</c:v>
                </c:pt>
                <c:pt idx="303">
                  <c:v>2.2235018251706151</c:v>
                </c:pt>
                <c:pt idx="304">
                  <c:v>2.2220110743212445</c:v>
                </c:pt>
                <c:pt idx="305">
                  <c:v>2.2204777119627579</c:v>
                </c:pt>
                <c:pt idx="306">
                  <c:v>2.2189015209712579</c:v>
                </c:pt>
                <c:pt idx="307">
                  <c:v>2.2172822842233018</c:v>
                </c:pt>
                <c:pt idx="308">
                  <c:v>2.2156197845945371</c:v>
                </c:pt>
                <c:pt idx="309">
                  <c:v>2.2139138049615212</c:v>
                </c:pt>
                <c:pt idx="310">
                  <c:v>2.2121641282003566</c:v>
                </c:pt>
                <c:pt idx="311">
                  <c:v>2.2103705371866909</c:v>
                </c:pt>
                <c:pt idx="312">
                  <c:v>2.208532814797536</c:v>
                </c:pt>
                <c:pt idx="313">
                  <c:v>2.2066507439089946</c:v>
                </c:pt>
                <c:pt idx="314">
                  <c:v>2.2047241073971691</c:v>
                </c:pt>
                <c:pt idx="315">
                  <c:v>2.2027526881377071</c:v>
                </c:pt>
                <c:pt idx="316">
                  <c:v>2.2007362690076206</c:v>
                </c:pt>
                <c:pt idx="317">
                  <c:v>2.1986746328830122</c:v>
                </c:pt>
                <c:pt idx="318">
                  <c:v>2.1965675626386201</c:v>
                </c:pt>
                <c:pt idx="319">
                  <c:v>2.1944148411523656</c:v>
                </c:pt>
                <c:pt idx="320">
                  <c:v>2.1922162513003514</c:v>
                </c:pt>
                <c:pt idx="321">
                  <c:v>2.1899715759579976</c:v>
                </c:pt>
                <c:pt idx="322">
                  <c:v>2.1876805980023164</c:v>
                </c:pt>
                <c:pt idx="323">
                  <c:v>2.1853431003085007</c:v>
                </c:pt>
                <c:pt idx="324">
                  <c:v>2.1829588657526529</c:v>
                </c:pt>
                <c:pt idx="325">
                  <c:v>2.1805276772126945</c:v>
                </c:pt>
                <c:pt idx="326">
                  <c:v>2.1780493175631364</c:v>
                </c:pt>
                <c:pt idx="327">
                  <c:v>2.1755235696812179</c:v>
                </c:pt>
                <c:pt idx="328">
                  <c:v>2.1729502164428141</c:v>
                </c:pt>
                <c:pt idx="329">
                  <c:v>2.1703290407235727</c:v>
                </c:pt>
                <c:pt idx="330">
                  <c:v>2.167659825400051</c:v>
                </c:pt>
                <c:pt idx="331">
                  <c:v>2.1649423533488061</c:v>
                </c:pt>
                <c:pt idx="332">
                  <c:v>2.1621764074459406</c:v>
                </c:pt>
                <c:pt idx="333">
                  <c:v>2.1593617705673296</c:v>
                </c:pt>
                <c:pt idx="334">
                  <c:v>2.1564982255890754</c:v>
                </c:pt>
                <c:pt idx="335">
                  <c:v>2.1535855553881902</c:v>
                </c:pt>
                <c:pt idx="336">
                  <c:v>2.1506235428391847</c:v>
                </c:pt>
                <c:pt idx="337">
                  <c:v>2.147611970819753</c:v>
                </c:pt>
                <c:pt idx="338">
                  <c:v>2.1445506222064523</c:v>
                </c:pt>
                <c:pt idx="339">
                  <c:v>2.1414392798749304</c:v>
                </c:pt>
                <c:pt idx="340">
                  <c:v>2.1382777267001529</c:v>
                </c:pt>
                <c:pt idx="341">
                  <c:v>2.1350657455602686</c:v>
                </c:pt>
                <c:pt idx="342">
                  <c:v>2.1318031193297884</c:v>
                </c:pt>
                <c:pt idx="343">
                  <c:v>2.1284896308861789</c:v>
                </c:pt>
                <c:pt idx="344">
                  <c:v>2.125125063105088</c:v>
                </c:pt>
                <c:pt idx="345">
                  <c:v>2.1217091988630727</c:v>
                </c:pt>
                <c:pt idx="346">
                  <c:v>2.118241821035781</c:v>
                </c:pt>
                <c:pt idx="347">
                  <c:v>2.1147227124997698</c:v>
                </c:pt>
                <c:pt idx="348">
                  <c:v>2.1111516561311419</c:v>
                </c:pt>
                <c:pt idx="349">
                  <c:v>2.1075284348053174</c:v>
                </c:pt>
                <c:pt idx="350">
                  <c:v>2.1038528313999905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5D-4BEC-A6ED-715EA3C39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33880"/>
        <c:axId val="646129288"/>
      </c:scatterChart>
      <c:valAx>
        <c:axId val="64613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129288"/>
        <c:crosses val="autoZero"/>
        <c:crossBetween val="midCat"/>
      </c:valAx>
      <c:valAx>
        <c:axId val="64612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13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[3]Planilha2!$A$2:$A$582</c:f>
              <c:numCache>
                <c:formatCode>General</c:formatCode>
                <c:ptCount val="581"/>
                <c:pt idx="0">
                  <c:v>300.00000000000398</c:v>
                </c:pt>
                <c:pt idx="1">
                  <c:v>299.90000000000401</c:v>
                </c:pt>
                <c:pt idx="2">
                  <c:v>299.80000000000399</c:v>
                </c:pt>
                <c:pt idx="3">
                  <c:v>299.70000000000402</c:v>
                </c:pt>
                <c:pt idx="4">
                  <c:v>299.600000000004</c:v>
                </c:pt>
                <c:pt idx="5">
                  <c:v>299.50000000000398</c:v>
                </c:pt>
                <c:pt idx="6">
                  <c:v>299.40000000000401</c:v>
                </c:pt>
                <c:pt idx="7">
                  <c:v>299.30000000000399</c:v>
                </c:pt>
                <c:pt idx="8">
                  <c:v>299.20000000000402</c:v>
                </c:pt>
                <c:pt idx="9">
                  <c:v>299.100000000004</c:v>
                </c:pt>
                <c:pt idx="10">
                  <c:v>299.00000000000398</c:v>
                </c:pt>
                <c:pt idx="11">
                  <c:v>298.90000000000401</c:v>
                </c:pt>
                <c:pt idx="12">
                  <c:v>298.80000000000399</c:v>
                </c:pt>
                <c:pt idx="13">
                  <c:v>298.70000000000402</c:v>
                </c:pt>
                <c:pt idx="14">
                  <c:v>298.600000000004</c:v>
                </c:pt>
                <c:pt idx="15">
                  <c:v>298.50000000000398</c:v>
                </c:pt>
                <c:pt idx="16">
                  <c:v>298.40000000000401</c:v>
                </c:pt>
                <c:pt idx="17">
                  <c:v>298.30000000000399</c:v>
                </c:pt>
                <c:pt idx="18">
                  <c:v>298.20000000000402</c:v>
                </c:pt>
                <c:pt idx="19">
                  <c:v>298.100000000004</c:v>
                </c:pt>
                <c:pt idx="20">
                  <c:v>298.00000000000398</c:v>
                </c:pt>
                <c:pt idx="21">
                  <c:v>297.90000000000401</c:v>
                </c:pt>
                <c:pt idx="22">
                  <c:v>297.80000000000399</c:v>
                </c:pt>
                <c:pt idx="23">
                  <c:v>297.70000000000402</c:v>
                </c:pt>
                <c:pt idx="24">
                  <c:v>297.600000000004</c:v>
                </c:pt>
                <c:pt idx="25">
                  <c:v>297.50000000000398</c:v>
                </c:pt>
                <c:pt idx="26">
                  <c:v>297.40000000000401</c:v>
                </c:pt>
                <c:pt idx="27">
                  <c:v>297.30000000000501</c:v>
                </c:pt>
                <c:pt idx="28">
                  <c:v>297.20000000000499</c:v>
                </c:pt>
                <c:pt idx="29">
                  <c:v>297.10000000000502</c:v>
                </c:pt>
                <c:pt idx="30">
                  <c:v>297.000000000005</c:v>
                </c:pt>
                <c:pt idx="31">
                  <c:v>296.90000000000498</c:v>
                </c:pt>
                <c:pt idx="32">
                  <c:v>296.80000000000501</c:v>
                </c:pt>
                <c:pt idx="33">
                  <c:v>296.70000000000499</c:v>
                </c:pt>
                <c:pt idx="34">
                  <c:v>296.60000000000502</c:v>
                </c:pt>
                <c:pt idx="35">
                  <c:v>296.500000000005</c:v>
                </c:pt>
                <c:pt idx="36">
                  <c:v>296.40000000000498</c:v>
                </c:pt>
                <c:pt idx="37">
                  <c:v>296.30000000000501</c:v>
                </c:pt>
                <c:pt idx="38">
                  <c:v>296.20000000000499</c:v>
                </c:pt>
                <c:pt idx="39">
                  <c:v>296.10000000000502</c:v>
                </c:pt>
                <c:pt idx="40">
                  <c:v>296.000000000005</c:v>
                </c:pt>
                <c:pt idx="41">
                  <c:v>295.90000000000498</c:v>
                </c:pt>
                <c:pt idx="42">
                  <c:v>295.80000000000501</c:v>
                </c:pt>
                <c:pt idx="43">
                  <c:v>295.70000000000499</c:v>
                </c:pt>
                <c:pt idx="44">
                  <c:v>295.60000000000502</c:v>
                </c:pt>
                <c:pt idx="45">
                  <c:v>295.500000000005</c:v>
                </c:pt>
                <c:pt idx="46">
                  <c:v>295.40000000000498</c:v>
                </c:pt>
                <c:pt idx="47">
                  <c:v>295.30000000000501</c:v>
                </c:pt>
                <c:pt idx="48">
                  <c:v>295.20000000000499</c:v>
                </c:pt>
                <c:pt idx="49">
                  <c:v>295.10000000000502</c:v>
                </c:pt>
                <c:pt idx="50">
                  <c:v>295.000000000005</c:v>
                </c:pt>
                <c:pt idx="51">
                  <c:v>294.90000000000498</c:v>
                </c:pt>
                <c:pt idx="52">
                  <c:v>294.80000000000501</c:v>
                </c:pt>
                <c:pt idx="53">
                  <c:v>294.70000000000499</c:v>
                </c:pt>
                <c:pt idx="54">
                  <c:v>294.60000000000502</c:v>
                </c:pt>
                <c:pt idx="55">
                  <c:v>294.500000000005</c:v>
                </c:pt>
                <c:pt idx="56">
                  <c:v>294.40000000000498</c:v>
                </c:pt>
                <c:pt idx="57">
                  <c:v>294.30000000000501</c:v>
                </c:pt>
                <c:pt idx="58">
                  <c:v>294.20000000000499</c:v>
                </c:pt>
                <c:pt idx="59">
                  <c:v>294.10000000000502</c:v>
                </c:pt>
                <c:pt idx="60">
                  <c:v>294.000000000005</c:v>
                </c:pt>
                <c:pt idx="61">
                  <c:v>293.90000000000498</c:v>
                </c:pt>
                <c:pt idx="62">
                  <c:v>293.80000000000501</c:v>
                </c:pt>
                <c:pt idx="63">
                  <c:v>293.70000000000499</c:v>
                </c:pt>
                <c:pt idx="64">
                  <c:v>293.60000000000502</c:v>
                </c:pt>
                <c:pt idx="65">
                  <c:v>293.500000000005</c:v>
                </c:pt>
                <c:pt idx="66">
                  <c:v>293.40000000000498</c:v>
                </c:pt>
                <c:pt idx="67">
                  <c:v>293.30000000000501</c:v>
                </c:pt>
                <c:pt idx="68">
                  <c:v>293.20000000000499</c:v>
                </c:pt>
                <c:pt idx="69">
                  <c:v>293.10000000000502</c:v>
                </c:pt>
                <c:pt idx="70">
                  <c:v>293.000000000005</c:v>
                </c:pt>
                <c:pt idx="71">
                  <c:v>292.90000000000498</c:v>
                </c:pt>
                <c:pt idx="72">
                  <c:v>292.80000000000501</c:v>
                </c:pt>
                <c:pt idx="73">
                  <c:v>292.70000000000499</c:v>
                </c:pt>
                <c:pt idx="74">
                  <c:v>292.60000000000502</c:v>
                </c:pt>
                <c:pt idx="75">
                  <c:v>292.500000000005</c:v>
                </c:pt>
                <c:pt idx="76">
                  <c:v>292.40000000000498</c:v>
                </c:pt>
                <c:pt idx="77">
                  <c:v>292.30000000000501</c:v>
                </c:pt>
                <c:pt idx="78">
                  <c:v>292.20000000000499</c:v>
                </c:pt>
                <c:pt idx="79">
                  <c:v>292.10000000000502</c:v>
                </c:pt>
                <c:pt idx="80">
                  <c:v>292.000000000005</c:v>
                </c:pt>
                <c:pt idx="81">
                  <c:v>291.90000000000498</c:v>
                </c:pt>
                <c:pt idx="82">
                  <c:v>291.80000000000501</c:v>
                </c:pt>
                <c:pt idx="83">
                  <c:v>291.70000000000402</c:v>
                </c:pt>
                <c:pt idx="84">
                  <c:v>291.600000000004</c:v>
                </c:pt>
                <c:pt idx="85">
                  <c:v>291.50000000000398</c:v>
                </c:pt>
                <c:pt idx="86">
                  <c:v>291.40000000000401</c:v>
                </c:pt>
                <c:pt idx="87">
                  <c:v>291.30000000000399</c:v>
                </c:pt>
                <c:pt idx="88">
                  <c:v>291.20000000000402</c:v>
                </c:pt>
                <c:pt idx="89">
                  <c:v>291.100000000004</c:v>
                </c:pt>
                <c:pt idx="90">
                  <c:v>291.00000000000398</c:v>
                </c:pt>
                <c:pt idx="91">
                  <c:v>290.90000000000401</c:v>
                </c:pt>
                <c:pt idx="92">
                  <c:v>290.80000000000399</c:v>
                </c:pt>
                <c:pt idx="93">
                  <c:v>290.70000000000402</c:v>
                </c:pt>
                <c:pt idx="94">
                  <c:v>290.600000000004</c:v>
                </c:pt>
                <c:pt idx="95">
                  <c:v>290.50000000000398</c:v>
                </c:pt>
                <c:pt idx="96">
                  <c:v>290.40000000000401</c:v>
                </c:pt>
                <c:pt idx="97">
                  <c:v>290.30000000000399</c:v>
                </c:pt>
                <c:pt idx="98">
                  <c:v>290.20000000000402</c:v>
                </c:pt>
                <c:pt idx="99">
                  <c:v>290.100000000004</c:v>
                </c:pt>
                <c:pt idx="100">
                  <c:v>290.00000000000398</c:v>
                </c:pt>
                <c:pt idx="101">
                  <c:v>289.90000000000401</c:v>
                </c:pt>
                <c:pt idx="102">
                  <c:v>289.80000000000399</c:v>
                </c:pt>
                <c:pt idx="103">
                  <c:v>289.70000000000402</c:v>
                </c:pt>
                <c:pt idx="104">
                  <c:v>289.600000000004</c:v>
                </c:pt>
                <c:pt idx="105">
                  <c:v>289.50000000000398</c:v>
                </c:pt>
                <c:pt idx="106">
                  <c:v>289.40000000000401</c:v>
                </c:pt>
                <c:pt idx="107">
                  <c:v>289.30000000000399</c:v>
                </c:pt>
                <c:pt idx="108">
                  <c:v>289.20000000000402</c:v>
                </c:pt>
                <c:pt idx="109">
                  <c:v>289.100000000004</c:v>
                </c:pt>
                <c:pt idx="110">
                  <c:v>289.00000000000398</c:v>
                </c:pt>
                <c:pt idx="111">
                  <c:v>288.90000000000401</c:v>
                </c:pt>
                <c:pt idx="112">
                  <c:v>288.80000000000399</c:v>
                </c:pt>
                <c:pt idx="113">
                  <c:v>288.70000000000402</c:v>
                </c:pt>
                <c:pt idx="114">
                  <c:v>288.600000000004</c:v>
                </c:pt>
                <c:pt idx="115">
                  <c:v>288.50000000000398</c:v>
                </c:pt>
                <c:pt idx="116">
                  <c:v>288.40000000000401</c:v>
                </c:pt>
                <c:pt idx="117">
                  <c:v>288.30000000000399</c:v>
                </c:pt>
                <c:pt idx="118">
                  <c:v>288.20000000000402</c:v>
                </c:pt>
                <c:pt idx="119">
                  <c:v>288.100000000004</c:v>
                </c:pt>
                <c:pt idx="120">
                  <c:v>288.00000000000398</c:v>
                </c:pt>
                <c:pt idx="121">
                  <c:v>287.90000000000401</c:v>
                </c:pt>
                <c:pt idx="122">
                  <c:v>287.80000000000399</c:v>
                </c:pt>
                <c:pt idx="123">
                  <c:v>287.70000000000402</c:v>
                </c:pt>
                <c:pt idx="124">
                  <c:v>287.600000000004</c:v>
                </c:pt>
                <c:pt idx="125">
                  <c:v>287.50000000000398</c:v>
                </c:pt>
                <c:pt idx="126">
                  <c:v>287.40000000000401</c:v>
                </c:pt>
                <c:pt idx="127">
                  <c:v>287.30000000000302</c:v>
                </c:pt>
                <c:pt idx="128">
                  <c:v>287.200000000003</c:v>
                </c:pt>
                <c:pt idx="129">
                  <c:v>287.10000000000298</c:v>
                </c:pt>
                <c:pt idx="130">
                  <c:v>287.00000000000301</c:v>
                </c:pt>
                <c:pt idx="131">
                  <c:v>286.90000000000299</c:v>
                </c:pt>
                <c:pt idx="132">
                  <c:v>286.80000000000302</c:v>
                </c:pt>
                <c:pt idx="133">
                  <c:v>286.700000000003</c:v>
                </c:pt>
                <c:pt idx="134">
                  <c:v>286.60000000000298</c:v>
                </c:pt>
                <c:pt idx="135">
                  <c:v>286.50000000000301</c:v>
                </c:pt>
                <c:pt idx="136">
                  <c:v>286.40000000000299</c:v>
                </c:pt>
                <c:pt idx="137">
                  <c:v>286.30000000000302</c:v>
                </c:pt>
                <c:pt idx="138">
                  <c:v>286.200000000003</c:v>
                </c:pt>
                <c:pt idx="139">
                  <c:v>286.10000000000298</c:v>
                </c:pt>
                <c:pt idx="140">
                  <c:v>286.00000000000301</c:v>
                </c:pt>
                <c:pt idx="141">
                  <c:v>285.90000000000299</c:v>
                </c:pt>
                <c:pt idx="142">
                  <c:v>285.80000000000302</c:v>
                </c:pt>
                <c:pt idx="143">
                  <c:v>285.700000000003</c:v>
                </c:pt>
                <c:pt idx="144">
                  <c:v>285.60000000000298</c:v>
                </c:pt>
                <c:pt idx="145">
                  <c:v>285.50000000000301</c:v>
                </c:pt>
                <c:pt idx="146">
                  <c:v>285.40000000000299</c:v>
                </c:pt>
                <c:pt idx="147">
                  <c:v>285.30000000000302</c:v>
                </c:pt>
                <c:pt idx="148">
                  <c:v>285.200000000003</c:v>
                </c:pt>
                <c:pt idx="149">
                  <c:v>285.10000000000298</c:v>
                </c:pt>
                <c:pt idx="150">
                  <c:v>285.00000000000301</c:v>
                </c:pt>
                <c:pt idx="151">
                  <c:v>284.90000000000299</c:v>
                </c:pt>
                <c:pt idx="152">
                  <c:v>284.80000000000302</c:v>
                </c:pt>
                <c:pt idx="153">
                  <c:v>284.700000000003</c:v>
                </c:pt>
                <c:pt idx="154">
                  <c:v>284.60000000000298</c:v>
                </c:pt>
                <c:pt idx="155">
                  <c:v>284.50000000000301</c:v>
                </c:pt>
                <c:pt idx="156">
                  <c:v>284.40000000000299</c:v>
                </c:pt>
                <c:pt idx="157">
                  <c:v>284.30000000000302</c:v>
                </c:pt>
                <c:pt idx="158">
                  <c:v>284.200000000003</c:v>
                </c:pt>
                <c:pt idx="159">
                  <c:v>284.10000000000298</c:v>
                </c:pt>
                <c:pt idx="160">
                  <c:v>284.00000000000301</c:v>
                </c:pt>
                <c:pt idx="161">
                  <c:v>283.90000000000299</c:v>
                </c:pt>
                <c:pt idx="162">
                  <c:v>283.80000000000302</c:v>
                </c:pt>
                <c:pt idx="163">
                  <c:v>283.700000000003</c:v>
                </c:pt>
                <c:pt idx="164">
                  <c:v>283.60000000000298</c:v>
                </c:pt>
                <c:pt idx="165">
                  <c:v>283.50000000000301</c:v>
                </c:pt>
                <c:pt idx="166">
                  <c:v>283.40000000000299</c:v>
                </c:pt>
                <c:pt idx="167">
                  <c:v>283.30000000000302</c:v>
                </c:pt>
                <c:pt idx="168">
                  <c:v>283.200000000003</c:v>
                </c:pt>
                <c:pt idx="169">
                  <c:v>283.10000000000298</c:v>
                </c:pt>
                <c:pt idx="170">
                  <c:v>283.00000000000301</c:v>
                </c:pt>
                <c:pt idx="171">
                  <c:v>282.90000000000299</c:v>
                </c:pt>
                <c:pt idx="172">
                  <c:v>282.80000000000302</c:v>
                </c:pt>
                <c:pt idx="173">
                  <c:v>282.700000000003</c:v>
                </c:pt>
                <c:pt idx="174">
                  <c:v>282.60000000000298</c:v>
                </c:pt>
                <c:pt idx="175">
                  <c:v>282.50000000000301</c:v>
                </c:pt>
                <c:pt idx="176">
                  <c:v>282.40000000000299</c:v>
                </c:pt>
                <c:pt idx="177">
                  <c:v>282.30000000000302</c:v>
                </c:pt>
                <c:pt idx="178">
                  <c:v>282.200000000003</c:v>
                </c:pt>
                <c:pt idx="179">
                  <c:v>282.10000000000298</c:v>
                </c:pt>
                <c:pt idx="180">
                  <c:v>282.00000000000301</c:v>
                </c:pt>
                <c:pt idx="181">
                  <c:v>281.90000000000299</c:v>
                </c:pt>
                <c:pt idx="182">
                  <c:v>281.80000000000302</c:v>
                </c:pt>
                <c:pt idx="183">
                  <c:v>281.700000000003</c:v>
                </c:pt>
                <c:pt idx="184">
                  <c:v>281.60000000000298</c:v>
                </c:pt>
                <c:pt idx="185">
                  <c:v>281.50000000000301</c:v>
                </c:pt>
                <c:pt idx="186">
                  <c:v>281.40000000000299</c:v>
                </c:pt>
                <c:pt idx="187">
                  <c:v>281.30000000000302</c:v>
                </c:pt>
                <c:pt idx="188">
                  <c:v>281.200000000003</c:v>
                </c:pt>
                <c:pt idx="189">
                  <c:v>281.10000000000298</c:v>
                </c:pt>
                <c:pt idx="190">
                  <c:v>281.00000000000301</c:v>
                </c:pt>
                <c:pt idx="191">
                  <c:v>280.90000000000202</c:v>
                </c:pt>
                <c:pt idx="192">
                  <c:v>280.800000000002</c:v>
                </c:pt>
                <c:pt idx="193">
                  <c:v>280.70000000000198</c:v>
                </c:pt>
                <c:pt idx="194">
                  <c:v>280.60000000000201</c:v>
                </c:pt>
                <c:pt idx="195">
                  <c:v>280.50000000000199</c:v>
                </c:pt>
                <c:pt idx="196">
                  <c:v>280.40000000000202</c:v>
                </c:pt>
                <c:pt idx="197">
                  <c:v>280.300000000002</c:v>
                </c:pt>
                <c:pt idx="198">
                  <c:v>280.20000000000198</c:v>
                </c:pt>
                <c:pt idx="199">
                  <c:v>280.10000000000201</c:v>
                </c:pt>
                <c:pt idx="200">
                  <c:v>280.00000000000199</c:v>
                </c:pt>
                <c:pt idx="201">
                  <c:v>279.90000000000202</c:v>
                </c:pt>
                <c:pt idx="202">
                  <c:v>279.800000000002</c:v>
                </c:pt>
                <c:pt idx="203">
                  <c:v>279.70000000000198</c:v>
                </c:pt>
                <c:pt idx="204">
                  <c:v>279.60000000000201</c:v>
                </c:pt>
                <c:pt idx="205">
                  <c:v>279.50000000000199</c:v>
                </c:pt>
                <c:pt idx="206">
                  <c:v>279.40000000000202</c:v>
                </c:pt>
                <c:pt idx="207">
                  <c:v>279.300000000002</c:v>
                </c:pt>
                <c:pt idx="208">
                  <c:v>279.20000000000198</c:v>
                </c:pt>
                <c:pt idx="209">
                  <c:v>279.10000000000201</c:v>
                </c:pt>
                <c:pt idx="210">
                  <c:v>279.00000000000199</c:v>
                </c:pt>
                <c:pt idx="211">
                  <c:v>278.90000000000202</c:v>
                </c:pt>
                <c:pt idx="212">
                  <c:v>278.800000000002</c:v>
                </c:pt>
                <c:pt idx="213">
                  <c:v>278.70000000000198</c:v>
                </c:pt>
                <c:pt idx="214">
                  <c:v>278.60000000000201</c:v>
                </c:pt>
                <c:pt idx="215">
                  <c:v>278.50000000000199</c:v>
                </c:pt>
                <c:pt idx="216">
                  <c:v>278.40000000000202</c:v>
                </c:pt>
                <c:pt idx="217">
                  <c:v>278.300000000002</c:v>
                </c:pt>
                <c:pt idx="218">
                  <c:v>278.20000000000198</c:v>
                </c:pt>
                <c:pt idx="219">
                  <c:v>278.10000000000201</c:v>
                </c:pt>
                <c:pt idx="220">
                  <c:v>278.00000000000199</c:v>
                </c:pt>
                <c:pt idx="221">
                  <c:v>277.90000000000202</c:v>
                </c:pt>
                <c:pt idx="222">
                  <c:v>277.800000000002</c:v>
                </c:pt>
                <c:pt idx="223">
                  <c:v>277.70000000000198</c:v>
                </c:pt>
                <c:pt idx="224">
                  <c:v>277.60000000000201</c:v>
                </c:pt>
                <c:pt idx="225">
                  <c:v>277.50000000000199</c:v>
                </c:pt>
                <c:pt idx="226">
                  <c:v>277.40000000000202</c:v>
                </c:pt>
                <c:pt idx="227">
                  <c:v>277.300000000002</c:v>
                </c:pt>
                <c:pt idx="228">
                  <c:v>277.20000000000198</c:v>
                </c:pt>
                <c:pt idx="229">
                  <c:v>277.10000000000201</c:v>
                </c:pt>
                <c:pt idx="230">
                  <c:v>277.00000000000199</c:v>
                </c:pt>
                <c:pt idx="231">
                  <c:v>276.90000000000202</c:v>
                </c:pt>
                <c:pt idx="232">
                  <c:v>276.800000000002</c:v>
                </c:pt>
                <c:pt idx="233">
                  <c:v>276.70000000000198</c:v>
                </c:pt>
                <c:pt idx="234">
                  <c:v>276.60000000000201</c:v>
                </c:pt>
                <c:pt idx="235">
                  <c:v>276.50000000000102</c:v>
                </c:pt>
                <c:pt idx="236">
                  <c:v>276.400000000001</c:v>
                </c:pt>
                <c:pt idx="237">
                  <c:v>276.30000000000098</c:v>
                </c:pt>
                <c:pt idx="238">
                  <c:v>276.20000000000101</c:v>
                </c:pt>
                <c:pt idx="239">
                  <c:v>276.10000000000099</c:v>
                </c:pt>
                <c:pt idx="240">
                  <c:v>276.00000000000102</c:v>
                </c:pt>
                <c:pt idx="241">
                  <c:v>275.900000000001</c:v>
                </c:pt>
                <c:pt idx="242">
                  <c:v>275.80000000000098</c:v>
                </c:pt>
                <c:pt idx="243">
                  <c:v>275.70000000000101</c:v>
                </c:pt>
                <c:pt idx="244">
                  <c:v>275.60000000000099</c:v>
                </c:pt>
                <c:pt idx="245">
                  <c:v>275.50000000000102</c:v>
                </c:pt>
                <c:pt idx="246">
                  <c:v>275.400000000001</c:v>
                </c:pt>
                <c:pt idx="247">
                  <c:v>275.30000000000098</c:v>
                </c:pt>
                <c:pt idx="248">
                  <c:v>275.20000000000101</c:v>
                </c:pt>
                <c:pt idx="249">
                  <c:v>275.10000000000099</c:v>
                </c:pt>
                <c:pt idx="250">
                  <c:v>275.00000000000102</c:v>
                </c:pt>
                <c:pt idx="251">
                  <c:v>274.900000000001</c:v>
                </c:pt>
                <c:pt idx="252">
                  <c:v>274.80000000000098</c:v>
                </c:pt>
                <c:pt idx="253">
                  <c:v>274.70000000000101</c:v>
                </c:pt>
                <c:pt idx="254">
                  <c:v>274.60000000000099</c:v>
                </c:pt>
                <c:pt idx="255">
                  <c:v>274.50000000000102</c:v>
                </c:pt>
                <c:pt idx="256">
                  <c:v>274.400000000001</c:v>
                </c:pt>
                <c:pt idx="257">
                  <c:v>274.30000000000098</c:v>
                </c:pt>
                <c:pt idx="258">
                  <c:v>274.20000000000101</c:v>
                </c:pt>
                <c:pt idx="259">
                  <c:v>274.10000000000099</c:v>
                </c:pt>
                <c:pt idx="260">
                  <c:v>274.00000000000102</c:v>
                </c:pt>
                <c:pt idx="261">
                  <c:v>273.900000000001</c:v>
                </c:pt>
                <c:pt idx="262">
                  <c:v>273.80000000000098</c:v>
                </c:pt>
                <c:pt idx="263">
                  <c:v>273.70000000000101</c:v>
                </c:pt>
                <c:pt idx="264">
                  <c:v>273.60000000000099</c:v>
                </c:pt>
                <c:pt idx="265">
                  <c:v>273.50000000000102</c:v>
                </c:pt>
                <c:pt idx="266">
                  <c:v>273.400000000001</c:v>
                </c:pt>
                <c:pt idx="267">
                  <c:v>273.30000000000098</c:v>
                </c:pt>
                <c:pt idx="268">
                  <c:v>273.20000000000101</c:v>
                </c:pt>
                <c:pt idx="269">
                  <c:v>273.10000000000099</c:v>
                </c:pt>
                <c:pt idx="270">
                  <c:v>273.00000000000102</c:v>
                </c:pt>
                <c:pt idx="271">
                  <c:v>272.900000000001</c:v>
                </c:pt>
                <c:pt idx="272">
                  <c:v>272.80000000000098</c:v>
                </c:pt>
                <c:pt idx="273">
                  <c:v>272.70000000000101</c:v>
                </c:pt>
                <c:pt idx="274">
                  <c:v>272.60000000000099</c:v>
                </c:pt>
                <c:pt idx="275">
                  <c:v>272.50000000000102</c:v>
                </c:pt>
                <c:pt idx="276">
                  <c:v>272.400000000001</c:v>
                </c:pt>
                <c:pt idx="277">
                  <c:v>272.30000000000098</c:v>
                </c:pt>
                <c:pt idx="278">
                  <c:v>272.20000000000101</c:v>
                </c:pt>
                <c:pt idx="279">
                  <c:v>272.10000000000002</c:v>
                </c:pt>
                <c:pt idx="280">
                  <c:v>272</c:v>
                </c:pt>
                <c:pt idx="281">
                  <c:v>271.89999999999998</c:v>
                </c:pt>
                <c:pt idx="282">
                  <c:v>271.8</c:v>
                </c:pt>
                <c:pt idx="283">
                  <c:v>271.7</c:v>
                </c:pt>
                <c:pt idx="284">
                  <c:v>271.60000000000002</c:v>
                </c:pt>
                <c:pt idx="285">
                  <c:v>271.5</c:v>
                </c:pt>
                <c:pt idx="286">
                  <c:v>271.39999999999998</c:v>
                </c:pt>
                <c:pt idx="287">
                  <c:v>271.3</c:v>
                </c:pt>
                <c:pt idx="288">
                  <c:v>271.2</c:v>
                </c:pt>
                <c:pt idx="289">
                  <c:v>271.10000000000002</c:v>
                </c:pt>
                <c:pt idx="290">
                  <c:v>271</c:v>
                </c:pt>
                <c:pt idx="291">
                  <c:v>270.89999999999998</c:v>
                </c:pt>
                <c:pt idx="292">
                  <c:v>270.8</c:v>
                </c:pt>
                <c:pt idx="293">
                  <c:v>270.7</c:v>
                </c:pt>
                <c:pt idx="294">
                  <c:v>270.60000000000002</c:v>
                </c:pt>
                <c:pt idx="295">
                  <c:v>270.5</c:v>
                </c:pt>
                <c:pt idx="296">
                  <c:v>270.39999999999998</c:v>
                </c:pt>
                <c:pt idx="297">
                  <c:v>270.3</c:v>
                </c:pt>
                <c:pt idx="298">
                  <c:v>270.2</c:v>
                </c:pt>
                <c:pt idx="299">
                  <c:v>270.10000000000002</c:v>
                </c:pt>
                <c:pt idx="300">
                  <c:v>270</c:v>
                </c:pt>
                <c:pt idx="301">
                  <c:v>269.89999999999998</c:v>
                </c:pt>
                <c:pt idx="302">
                  <c:v>269.8</c:v>
                </c:pt>
                <c:pt idx="303">
                  <c:v>269.7</c:v>
                </c:pt>
                <c:pt idx="304">
                  <c:v>269.60000000000002</c:v>
                </c:pt>
                <c:pt idx="305">
                  <c:v>269.5</c:v>
                </c:pt>
                <c:pt idx="306">
                  <c:v>269.39999999999998</c:v>
                </c:pt>
                <c:pt idx="307">
                  <c:v>269.3</c:v>
                </c:pt>
                <c:pt idx="308">
                  <c:v>269.2</c:v>
                </c:pt>
                <c:pt idx="309">
                  <c:v>269.10000000000002</c:v>
                </c:pt>
                <c:pt idx="310">
                  <c:v>269</c:v>
                </c:pt>
                <c:pt idx="311">
                  <c:v>268.89999999999998</c:v>
                </c:pt>
                <c:pt idx="312">
                  <c:v>268.8</c:v>
                </c:pt>
                <c:pt idx="313">
                  <c:v>268.7</c:v>
                </c:pt>
                <c:pt idx="314">
                  <c:v>268.60000000000002</c:v>
                </c:pt>
                <c:pt idx="315">
                  <c:v>268.5</c:v>
                </c:pt>
                <c:pt idx="316">
                  <c:v>268.39999999999998</c:v>
                </c:pt>
                <c:pt idx="317">
                  <c:v>268.3</c:v>
                </c:pt>
                <c:pt idx="318">
                  <c:v>268.2</c:v>
                </c:pt>
                <c:pt idx="319">
                  <c:v>268.10000000000002</c:v>
                </c:pt>
                <c:pt idx="320">
                  <c:v>268</c:v>
                </c:pt>
                <c:pt idx="321">
                  <c:v>267.89999999999998</c:v>
                </c:pt>
                <c:pt idx="322">
                  <c:v>267.79999999999899</c:v>
                </c:pt>
                <c:pt idx="323">
                  <c:v>267.69999999999902</c:v>
                </c:pt>
                <c:pt idx="324">
                  <c:v>267.599999999999</c:v>
                </c:pt>
                <c:pt idx="325">
                  <c:v>267.49999999999898</c:v>
                </c:pt>
                <c:pt idx="326">
                  <c:v>267.39999999999901</c:v>
                </c:pt>
                <c:pt idx="327">
                  <c:v>267.29999999999899</c:v>
                </c:pt>
                <c:pt idx="328">
                  <c:v>267.19999999999902</c:v>
                </c:pt>
                <c:pt idx="329">
                  <c:v>267.099999999999</c:v>
                </c:pt>
                <c:pt idx="330">
                  <c:v>266.99999999999898</c:v>
                </c:pt>
                <c:pt idx="331">
                  <c:v>266.89999999999901</c:v>
                </c:pt>
                <c:pt idx="332">
                  <c:v>266.79999999999899</c:v>
                </c:pt>
                <c:pt idx="333">
                  <c:v>266.69999999999902</c:v>
                </c:pt>
                <c:pt idx="334">
                  <c:v>266.599999999999</c:v>
                </c:pt>
                <c:pt idx="335">
                  <c:v>266.49999999999898</c:v>
                </c:pt>
                <c:pt idx="336">
                  <c:v>266.39999999999901</c:v>
                </c:pt>
                <c:pt idx="337">
                  <c:v>266.29999999999899</c:v>
                </c:pt>
                <c:pt idx="338">
                  <c:v>266.19999999999902</c:v>
                </c:pt>
                <c:pt idx="339">
                  <c:v>266.099999999999</c:v>
                </c:pt>
                <c:pt idx="340">
                  <c:v>265.99999999999898</c:v>
                </c:pt>
                <c:pt idx="341">
                  <c:v>265.89999999999901</c:v>
                </c:pt>
                <c:pt idx="342">
                  <c:v>265.79999999999899</c:v>
                </c:pt>
                <c:pt idx="343">
                  <c:v>265.69999999999902</c:v>
                </c:pt>
                <c:pt idx="344">
                  <c:v>265.599999999999</c:v>
                </c:pt>
                <c:pt idx="345">
                  <c:v>265.49999999999898</c:v>
                </c:pt>
                <c:pt idx="346">
                  <c:v>265.39999999999901</c:v>
                </c:pt>
                <c:pt idx="347">
                  <c:v>265.29999999999899</c:v>
                </c:pt>
                <c:pt idx="348">
                  <c:v>265.19999999999902</c:v>
                </c:pt>
                <c:pt idx="349">
                  <c:v>265.099999999999</c:v>
                </c:pt>
                <c:pt idx="350">
                  <c:v>264.99999999999898</c:v>
                </c:pt>
              </c:numCache>
            </c:numRef>
          </c:xVal>
          <c:yVal>
            <c:numRef>
              <c:f>[3]Planilha2!$B$2:$B$582</c:f>
              <c:numCache>
                <c:formatCode>General</c:formatCode>
                <c:ptCount val="581"/>
                <c:pt idx="0">
                  <c:v>0.39207177719494662</c:v>
                </c:pt>
                <c:pt idx="1">
                  <c:v>0.39416598512418166</c:v>
                </c:pt>
                <c:pt idx="2">
                  <c:v>0.39662309095453091</c:v>
                </c:pt>
                <c:pt idx="3">
                  <c:v>0.39907084206569227</c:v>
                </c:pt>
                <c:pt idx="4">
                  <c:v>0.40129208658711352</c:v>
                </c:pt>
                <c:pt idx="5">
                  <c:v>0.40359486402198336</c:v>
                </c:pt>
                <c:pt idx="6">
                  <c:v>0.40590755459413524</c:v>
                </c:pt>
                <c:pt idx="7">
                  <c:v>0.4082899206547424</c:v>
                </c:pt>
                <c:pt idx="8">
                  <c:v>0.41052604629863476</c:v>
                </c:pt>
                <c:pt idx="9">
                  <c:v>0.41312335299341529</c:v>
                </c:pt>
                <c:pt idx="10">
                  <c:v>0.41561331187562967</c:v>
                </c:pt>
                <c:pt idx="11">
                  <c:v>0.41797860573007589</c:v>
                </c:pt>
                <c:pt idx="12">
                  <c:v>0.42016226796920175</c:v>
                </c:pt>
                <c:pt idx="13">
                  <c:v>0.42276655821584957</c:v>
                </c:pt>
                <c:pt idx="14">
                  <c:v>0.42526579507819656</c:v>
                </c:pt>
                <c:pt idx="15">
                  <c:v>0.42768919360108942</c:v>
                </c:pt>
                <c:pt idx="16">
                  <c:v>0.4302509433091371</c:v>
                </c:pt>
                <c:pt idx="17">
                  <c:v>0.43270669801588418</c:v>
                </c:pt>
                <c:pt idx="18">
                  <c:v>0.43513865835390853</c:v>
                </c:pt>
                <c:pt idx="19">
                  <c:v>0.43784131605742477</c:v>
                </c:pt>
                <c:pt idx="20">
                  <c:v>0.44028646250804615</c:v>
                </c:pt>
                <c:pt idx="21">
                  <c:v>0.44287643769444046</c:v>
                </c:pt>
                <c:pt idx="22">
                  <c:v>0.44537044339535542</c:v>
                </c:pt>
                <c:pt idx="23">
                  <c:v>0.4479845962486525</c:v>
                </c:pt>
                <c:pt idx="24">
                  <c:v>0.45062970303592281</c:v>
                </c:pt>
                <c:pt idx="25">
                  <c:v>0.45319524820007295</c:v>
                </c:pt>
                <c:pt idx="26">
                  <c:v>0.45597867410689014</c:v>
                </c:pt>
                <c:pt idx="27">
                  <c:v>0.45853585580601586</c:v>
                </c:pt>
                <c:pt idx="28">
                  <c:v>0.46113634940526932</c:v>
                </c:pt>
                <c:pt idx="29">
                  <c:v>0.46399283327544039</c:v>
                </c:pt>
                <c:pt idx="30">
                  <c:v>0.46654759645339089</c:v>
                </c:pt>
                <c:pt idx="31">
                  <c:v>0.46926214702283542</c:v>
                </c:pt>
                <c:pt idx="32">
                  <c:v>0.4718110512285047</c:v>
                </c:pt>
                <c:pt idx="33">
                  <c:v>0.47441757157365333</c:v>
                </c:pt>
                <c:pt idx="34">
                  <c:v>0.47729743047778661</c:v>
                </c:pt>
                <c:pt idx="35">
                  <c:v>0.47993818210029393</c:v>
                </c:pt>
                <c:pt idx="36">
                  <c:v>0.48288523989622556</c:v>
                </c:pt>
                <c:pt idx="37">
                  <c:v>0.48561976297131904</c:v>
                </c:pt>
                <c:pt idx="38">
                  <c:v>0.48819901484264161</c:v>
                </c:pt>
                <c:pt idx="39">
                  <c:v>0.4909911411515519</c:v>
                </c:pt>
                <c:pt idx="40">
                  <c:v>0.49375545119089492</c:v>
                </c:pt>
                <c:pt idx="41">
                  <c:v>0.49732792385026875</c:v>
                </c:pt>
                <c:pt idx="42">
                  <c:v>0.5003195858002536</c:v>
                </c:pt>
                <c:pt idx="43">
                  <c:v>0.50304531783579265</c:v>
                </c:pt>
                <c:pt idx="44">
                  <c:v>0.50582524690368569</c:v>
                </c:pt>
                <c:pt idx="45">
                  <c:v>0.50888726883861612</c:v>
                </c:pt>
                <c:pt idx="46">
                  <c:v>0.51174624995450435</c:v>
                </c:pt>
                <c:pt idx="47">
                  <c:v>0.51443903293990345</c:v>
                </c:pt>
                <c:pt idx="48">
                  <c:v>0.51725998732233036</c:v>
                </c:pt>
                <c:pt idx="49">
                  <c:v>0.52024966696253649</c:v>
                </c:pt>
                <c:pt idx="50">
                  <c:v>0.52294378945644115</c:v>
                </c:pt>
                <c:pt idx="51">
                  <c:v>0.52574096714097562</c:v>
                </c:pt>
                <c:pt idx="52">
                  <c:v>0.52866995661214045</c:v>
                </c:pt>
                <c:pt idx="53">
                  <c:v>0.53169202579237507</c:v>
                </c:pt>
                <c:pt idx="54">
                  <c:v>0.53461033175747363</c:v>
                </c:pt>
                <c:pt idx="55">
                  <c:v>0.53756177281280282</c:v>
                </c:pt>
                <c:pt idx="56">
                  <c:v>0.54049132050351301</c:v>
                </c:pt>
                <c:pt idx="57">
                  <c:v>0.54330373709519608</c:v>
                </c:pt>
                <c:pt idx="58">
                  <c:v>0.5462015754735724</c:v>
                </c:pt>
                <c:pt idx="59">
                  <c:v>0.54897846744195333</c:v>
                </c:pt>
                <c:pt idx="60">
                  <c:v>0.55211219601808692</c:v>
                </c:pt>
                <c:pt idx="61">
                  <c:v>0.55512804238562874</c:v>
                </c:pt>
                <c:pt idx="62">
                  <c:v>0.55790076910103581</c:v>
                </c:pt>
                <c:pt idx="63">
                  <c:v>0.56088139412834692</c:v>
                </c:pt>
                <c:pt idx="64">
                  <c:v>0.56400836748356764</c:v>
                </c:pt>
                <c:pt idx="65">
                  <c:v>0.5669328468227437</c:v>
                </c:pt>
                <c:pt idx="66">
                  <c:v>0.5698923840966067</c:v>
                </c:pt>
                <c:pt idx="67">
                  <c:v>0.57271397254416567</c:v>
                </c:pt>
                <c:pt idx="68">
                  <c:v>0.57559533734057799</c:v>
                </c:pt>
                <c:pt idx="69">
                  <c:v>0.57852505647805252</c:v>
                </c:pt>
                <c:pt idx="70">
                  <c:v>0.58171445224006113</c:v>
                </c:pt>
                <c:pt idx="71">
                  <c:v>0.58445715800162801</c:v>
                </c:pt>
                <c:pt idx="72">
                  <c:v>0.58747207843751381</c:v>
                </c:pt>
                <c:pt idx="73">
                  <c:v>0.59061797774841929</c:v>
                </c:pt>
                <c:pt idx="74">
                  <c:v>0.59349884398915731</c:v>
                </c:pt>
                <c:pt idx="75">
                  <c:v>0.59640942730501778</c:v>
                </c:pt>
                <c:pt idx="76">
                  <c:v>0.59925073898038883</c:v>
                </c:pt>
                <c:pt idx="77">
                  <c:v>0.6023033014617154</c:v>
                </c:pt>
                <c:pt idx="78">
                  <c:v>0.60525212187333788</c:v>
                </c:pt>
                <c:pt idx="79">
                  <c:v>0.60817752148553328</c:v>
                </c:pt>
                <c:pt idx="80">
                  <c:v>0.61104891407643835</c:v>
                </c:pt>
                <c:pt idx="81">
                  <c:v>0.61425902451897108</c:v>
                </c:pt>
                <c:pt idx="82">
                  <c:v>0.61702412686672481</c:v>
                </c:pt>
                <c:pt idx="83">
                  <c:v>0.61987938122434549</c:v>
                </c:pt>
                <c:pt idx="84">
                  <c:v>0.62288209945549744</c:v>
                </c:pt>
                <c:pt idx="85">
                  <c:v>0.62591295768979993</c:v>
                </c:pt>
                <c:pt idx="86">
                  <c:v>0.62860920316520574</c:v>
                </c:pt>
                <c:pt idx="87">
                  <c:v>0.63159215389219558</c:v>
                </c:pt>
                <c:pt idx="88">
                  <c:v>0.63450972145484352</c:v>
                </c:pt>
                <c:pt idx="89">
                  <c:v>0.63760373543539384</c:v>
                </c:pt>
                <c:pt idx="90">
                  <c:v>0.64052401656251934</c:v>
                </c:pt>
                <c:pt idx="91">
                  <c:v>0.64331671588285</c:v>
                </c:pt>
                <c:pt idx="92">
                  <c:v>0.64643701035911549</c:v>
                </c:pt>
                <c:pt idx="93">
                  <c:v>0.64928098298357029</c:v>
                </c:pt>
                <c:pt idx="94">
                  <c:v>0.65236987063637886</c:v>
                </c:pt>
                <c:pt idx="95">
                  <c:v>0.65519395474126574</c:v>
                </c:pt>
                <c:pt idx="96">
                  <c:v>0.65818397856556654</c:v>
                </c:pt>
                <c:pt idx="97">
                  <c:v>0.66097837081101007</c:v>
                </c:pt>
                <c:pt idx="98">
                  <c:v>0.66409872673808445</c:v>
                </c:pt>
                <c:pt idx="99">
                  <c:v>0.66715913735139964</c:v>
                </c:pt>
                <c:pt idx="100">
                  <c:v>0.67001053917017916</c:v>
                </c:pt>
                <c:pt idx="101">
                  <c:v>0.67283740097075939</c:v>
                </c:pt>
                <c:pt idx="102">
                  <c:v>0.67576081191961923</c:v>
                </c:pt>
                <c:pt idx="103">
                  <c:v>0.67883840741545753</c:v>
                </c:pt>
                <c:pt idx="104">
                  <c:v>0.68170041212954924</c:v>
                </c:pt>
                <c:pt idx="105">
                  <c:v>0.68468280711885177</c:v>
                </c:pt>
                <c:pt idx="106">
                  <c:v>0.68768360796563566</c:v>
                </c:pt>
                <c:pt idx="107">
                  <c:v>0.69077927526084193</c:v>
                </c:pt>
                <c:pt idx="108">
                  <c:v>0.6936695700808676</c:v>
                </c:pt>
                <c:pt idx="109">
                  <c:v>0.69663241974195367</c:v>
                </c:pt>
                <c:pt idx="110">
                  <c:v>0.69962574642314224</c:v>
                </c:pt>
                <c:pt idx="111">
                  <c:v>0.70266283580918099</c:v>
                </c:pt>
                <c:pt idx="112">
                  <c:v>0.7056141552534585</c:v>
                </c:pt>
                <c:pt idx="113">
                  <c:v>0.70858930401102238</c:v>
                </c:pt>
                <c:pt idx="114">
                  <c:v>0.71161022895535408</c:v>
                </c:pt>
                <c:pt idx="115">
                  <c:v>0.71471570405778062</c:v>
                </c:pt>
                <c:pt idx="116">
                  <c:v>0.71770342571041845</c:v>
                </c:pt>
                <c:pt idx="117">
                  <c:v>0.72077275641991423</c:v>
                </c:pt>
                <c:pt idx="118">
                  <c:v>0.72377588316492536</c:v>
                </c:pt>
                <c:pt idx="119">
                  <c:v>0.72678087567165439</c:v>
                </c:pt>
                <c:pt idx="120">
                  <c:v>0.72993563819455065</c:v>
                </c:pt>
                <c:pt idx="121">
                  <c:v>0.7331380673852399</c:v>
                </c:pt>
                <c:pt idx="122">
                  <c:v>0.73617433100741958</c:v>
                </c:pt>
                <c:pt idx="123">
                  <c:v>0.73939142728512908</c:v>
                </c:pt>
                <c:pt idx="124">
                  <c:v>0.742272440054775</c:v>
                </c:pt>
                <c:pt idx="125">
                  <c:v>0.74534496580923815</c:v>
                </c:pt>
                <c:pt idx="126">
                  <c:v>0.74855513670983675</c:v>
                </c:pt>
                <c:pt idx="127">
                  <c:v>0.75155866303401753</c:v>
                </c:pt>
                <c:pt idx="128">
                  <c:v>0.75465402565631157</c:v>
                </c:pt>
                <c:pt idx="129">
                  <c:v>0.75758576105538478</c:v>
                </c:pt>
                <c:pt idx="130">
                  <c:v>0.7608119054931578</c:v>
                </c:pt>
                <c:pt idx="131">
                  <c:v>0.76398378469711403</c:v>
                </c:pt>
                <c:pt idx="132">
                  <c:v>0.76706275007940217</c:v>
                </c:pt>
                <c:pt idx="133">
                  <c:v>0.77017595478026968</c:v>
                </c:pt>
                <c:pt idx="134">
                  <c:v>0.77313784803248142</c:v>
                </c:pt>
                <c:pt idx="135">
                  <c:v>0.7761432189729478</c:v>
                </c:pt>
                <c:pt idx="136">
                  <c:v>0.77937923842666113</c:v>
                </c:pt>
                <c:pt idx="137">
                  <c:v>0.78235063262914561</c:v>
                </c:pt>
                <c:pt idx="138">
                  <c:v>0.78525398539861135</c:v>
                </c:pt>
                <c:pt idx="139">
                  <c:v>0.78856947444814285</c:v>
                </c:pt>
                <c:pt idx="140">
                  <c:v>0.79167091216292995</c:v>
                </c:pt>
                <c:pt idx="141">
                  <c:v>0.79468830522449962</c:v>
                </c:pt>
                <c:pt idx="142">
                  <c:v>0.79768664416722712</c:v>
                </c:pt>
                <c:pt idx="143">
                  <c:v>0.80082767298033375</c:v>
                </c:pt>
                <c:pt idx="144">
                  <c:v>0.80403868592578109</c:v>
                </c:pt>
                <c:pt idx="145">
                  <c:v>0.80705615582568058</c:v>
                </c:pt>
                <c:pt idx="146">
                  <c:v>0.81019226410672707</c:v>
                </c:pt>
                <c:pt idx="147">
                  <c:v>0.81326252501667473</c:v>
                </c:pt>
                <c:pt idx="148">
                  <c:v>0.81588401007327849</c:v>
                </c:pt>
                <c:pt idx="149">
                  <c:v>0.81835944194454946</c:v>
                </c:pt>
                <c:pt idx="150">
                  <c:v>0.82042847737884239</c:v>
                </c:pt>
                <c:pt idx="151">
                  <c:v>0.82341354939966982</c:v>
                </c:pt>
                <c:pt idx="152">
                  <c:v>0.82663997120991473</c:v>
                </c:pt>
                <c:pt idx="153">
                  <c:v>0.82866572353363532</c:v>
                </c:pt>
                <c:pt idx="154">
                  <c:v>0.83163366239386449</c:v>
                </c:pt>
                <c:pt idx="155">
                  <c:v>0.8344902159546137</c:v>
                </c:pt>
                <c:pt idx="156">
                  <c:v>0.8374564509695539</c:v>
                </c:pt>
                <c:pt idx="157">
                  <c:v>0.84010203814529683</c:v>
                </c:pt>
                <c:pt idx="158">
                  <c:v>0.84459420048792155</c:v>
                </c:pt>
                <c:pt idx="159">
                  <c:v>0.84545417418111035</c:v>
                </c:pt>
                <c:pt idx="160">
                  <c:v>0.8488455435631368</c:v>
                </c:pt>
                <c:pt idx="161">
                  <c:v>0.85154073107203077</c:v>
                </c:pt>
                <c:pt idx="162">
                  <c:v>0.85370616515472209</c:v>
                </c:pt>
                <c:pt idx="163">
                  <c:v>0.85600338471634685</c:v>
                </c:pt>
                <c:pt idx="164">
                  <c:v>0.85878332639207944</c:v>
                </c:pt>
                <c:pt idx="165">
                  <c:v>0.86199245501150989</c:v>
                </c:pt>
                <c:pt idx="166">
                  <c:v>0.86536830205818172</c:v>
                </c:pt>
                <c:pt idx="167">
                  <c:v>0.86734605772624307</c:v>
                </c:pt>
                <c:pt idx="168">
                  <c:v>0.87031645769633426</c:v>
                </c:pt>
                <c:pt idx="169">
                  <c:v>0.87275203519376787</c:v>
                </c:pt>
                <c:pt idx="170">
                  <c:v>0.87527852633371217</c:v>
                </c:pt>
                <c:pt idx="171">
                  <c:v>0.8785937153762251</c:v>
                </c:pt>
                <c:pt idx="172">
                  <c:v>0.88114391967849193</c:v>
                </c:pt>
                <c:pt idx="173">
                  <c:v>0.88294310555005273</c:v>
                </c:pt>
                <c:pt idx="174">
                  <c:v>0.88570280112008837</c:v>
                </c:pt>
                <c:pt idx="175">
                  <c:v>0.88782113678123942</c:v>
                </c:pt>
                <c:pt idx="176">
                  <c:v>0.89125967636014536</c:v>
                </c:pt>
                <c:pt idx="177">
                  <c:v>0.89425531136800507</c:v>
                </c:pt>
                <c:pt idx="178">
                  <c:v>0.8959958433855375</c:v>
                </c:pt>
                <c:pt idx="179">
                  <c:v>0.89887560897180252</c:v>
                </c:pt>
                <c:pt idx="180">
                  <c:v>0.90114875857917043</c:v>
                </c:pt>
                <c:pt idx="181">
                  <c:v>0.90397443176822323</c:v>
                </c:pt>
                <c:pt idx="182">
                  <c:v>0.90666435922685573</c:v>
                </c:pt>
                <c:pt idx="183">
                  <c:v>0.90963548389954019</c:v>
                </c:pt>
                <c:pt idx="184">
                  <c:v>0.91120899907120145</c:v>
                </c:pt>
                <c:pt idx="185">
                  <c:v>0.91382874057278496</c:v>
                </c:pt>
                <c:pt idx="186">
                  <c:v>0.91730115185743422</c:v>
                </c:pt>
                <c:pt idx="187">
                  <c:v>0.9190145682836055</c:v>
                </c:pt>
                <c:pt idx="188">
                  <c:v>0.92089361300562411</c:v>
                </c:pt>
                <c:pt idx="189">
                  <c:v>0.92385641729834245</c:v>
                </c:pt>
                <c:pt idx="190">
                  <c:v>0.92704361999117435</c:v>
                </c:pt>
                <c:pt idx="191">
                  <c:v>0.92921737058213294</c:v>
                </c:pt>
                <c:pt idx="192">
                  <c:v>0.93096305056921058</c:v>
                </c:pt>
                <c:pt idx="193">
                  <c:v>0.93395503784116762</c:v>
                </c:pt>
                <c:pt idx="194">
                  <c:v>0.93661985008614523</c:v>
                </c:pt>
                <c:pt idx="195">
                  <c:v>0.93859532035990523</c:v>
                </c:pt>
                <c:pt idx="196">
                  <c:v>0.94099268845911455</c:v>
                </c:pt>
                <c:pt idx="197">
                  <c:v>0.94352313379481167</c:v>
                </c:pt>
                <c:pt idx="198">
                  <c:v>0.94623704881000903</c:v>
                </c:pt>
                <c:pt idx="199">
                  <c:v>0.94875940696113603</c:v>
                </c:pt>
                <c:pt idx="200">
                  <c:v>0.95096163955530444</c:v>
                </c:pt>
                <c:pt idx="201">
                  <c:v>0.95359572381467905</c:v>
                </c:pt>
                <c:pt idx="202">
                  <c:v>0.95615319033185142</c:v>
                </c:pt>
                <c:pt idx="203">
                  <c:v>0.95772156488026783</c:v>
                </c:pt>
                <c:pt idx="204">
                  <c:v>0.96158482683779933</c:v>
                </c:pt>
                <c:pt idx="205">
                  <c:v>0.96425576619501763</c:v>
                </c:pt>
                <c:pt idx="206">
                  <c:v>0.96659246646190966</c:v>
                </c:pt>
                <c:pt idx="207">
                  <c:v>0.96779800882881695</c:v>
                </c:pt>
                <c:pt idx="208">
                  <c:v>0.96987035506194397</c:v>
                </c:pt>
                <c:pt idx="209">
                  <c:v>0.97256628047691651</c:v>
                </c:pt>
                <c:pt idx="210">
                  <c:v>0.97452796651025408</c:v>
                </c:pt>
                <c:pt idx="211">
                  <c:v>0.97702587696830678</c:v>
                </c:pt>
                <c:pt idx="212">
                  <c:v>0.97944219633815466</c:v>
                </c:pt>
                <c:pt idx="213">
                  <c:v>0.98151908715146197</c:v>
                </c:pt>
                <c:pt idx="214">
                  <c:v>0.9840765428477326</c:v>
                </c:pt>
                <c:pt idx="215">
                  <c:v>0.98707045236849988</c:v>
                </c:pt>
                <c:pt idx="216">
                  <c:v>0.98812540481256594</c:v>
                </c:pt>
                <c:pt idx="217">
                  <c:v>0.99085950855289884</c:v>
                </c:pt>
                <c:pt idx="218">
                  <c:v>0.99311782071849997</c:v>
                </c:pt>
                <c:pt idx="219">
                  <c:v>0.99570444410576298</c:v>
                </c:pt>
                <c:pt idx="220">
                  <c:v>0.99762217891230165</c:v>
                </c:pt>
                <c:pt idx="221">
                  <c:v>0.99919864233295153</c:v>
                </c:pt>
                <c:pt idx="222">
                  <c:v>1.0025146828513742</c:v>
                </c:pt>
                <c:pt idx="223">
                  <c:v>1.0044159271993134</c:v>
                </c:pt>
                <c:pt idx="224">
                  <c:v>1.0072465400803714</c:v>
                </c:pt>
                <c:pt idx="225">
                  <c:v>1.0083797763876841</c:v>
                </c:pt>
                <c:pt idx="226">
                  <c:v>1.0110810457397252</c:v>
                </c:pt>
                <c:pt idx="227">
                  <c:v>1.0132303865604027</c:v>
                </c:pt>
                <c:pt idx="228">
                  <c:v>1.0161952312383813</c:v>
                </c:pt>
                <c:pt idx="229">
                  <c:v>1.0185270442301129</c:v>
                </c:pt>
                <c:pt idx="230">
                  <c:v>1.0198889063362422</c:v>
                </c:pt>
                <c:pt idx="231">
                  <c:v>1.0223148383399818</c:v>
                </c:pt>
                <c:pt idx="232">
                  <c:v>1.0241417262163584</c:v>
                </c:pt>
                <c:pt idx="233">
                  <c:v>1.0276198241330559</c:v>
                </c:pt>
                <c:pt idx="234">
                  <c:v>1.0289295543113992</c:v>
                </c:pt>
                <c:pt idx="235">
                  <c:v>1.0305538461177226</c:v>
                </c:pt>
                <c:pt idx="236">
                  <c:v>1.0328475516659643</c:v>
                </c:pt>
                <c:pt idx="237">
                  <c:v>1.0346365375967099</c:v>
                </c:pt>
                <c:pt idx="238">
                  <c:v>1.0371993827969654</c:v>
                </c:pt>
                <c:pt idx="239">
                  <c:v>1.0392091895788715</c:v>
                </c:pt>
                <c:pt idx="240">
                  <c:v>1.0412191988804067</c:v>
                </c:pt>
                <c:pt idx="241">
                  <c:v>1.0439232300442489</c:v>
                </c:pt>
                <c:pt idx="242">
                  <c:v>1.045466419688432</c:v>
                </c:pt>
                <c:pt idx="243">
                  <c:v>1.0473769451932822</c:v>
                </c:pt>
                <c:pt idx="244">
                  <c:v>1.050509706440365</c:v>
                </c:pt>
                <c:pt idx="245">
                  <c:v>1.0519942130438678</c:v>
                </c:pt>
                <c:pt idx="246">
                  <c:v>1.0540535328967908</c:v>
                </c:pt>
                <c:pt idx="247">
                  <c:v>1.0565411073089248</c:v>
                </c:pt>
                <c:pt idx="248">
                  <c:v>1.0591190044827694</c:v>
                </c:pt>
                <c:pt idx="249">
                  <c:v>1.0605412551625317</c:v>
                </c:pt>
                <c:pt idx="250">
                  <c:v>1.0621656105044248</c:v>
                </c:pt>
                <c:pt idx="251">
                  <c:v>1.0639696077062848</c:v>
                </c:pt>
                <c:pt idx="252">
                  <c:v>1.066912727190356</c:v>
                </c:pt>
                <c:pt idx="253">
                  <c:v>1.0682808664122354</c:v>
                </c:pt>
                <c:pt idx="254">
                  <c:v>1.0702590582916938</c:v>
                </c:pt>
                <c:pt idx="255">
                  <c:v>1.0727173477698537</c:v>
                </c:pt>
                <c:pt idx="256">
                  <c:v>1.0744501980391712</c:v>
                </c:pt>
                <c:pt idx="257">
                  <c:v>1.0765740412414828</c:v>
                </c:pt>
                <c:pt idx="258">
                  <c:v>1.078384029649029</c:v>
                </c:pt>
                <c:pt idx="259">
                  <c:v>1.0806905922154713</c:v>
                </c:pt>
                <c:pt idx="260">
                  <c:v>1.0827645470898066</c:v>
                </c:pt>
                <c:pt idx="261">
                  <c:v>1.0848917467571428</c:v>
                </c:pt>
                <c:pt idx="262">
                  <c:v>1.0868861183665544</c:v>
                </c:pt>
                <c:pt idx="263">
                  <c:v>1.0893135583473343</c:v>
                </c:pt>
                <c:pt idx="264">
                  <c:v>1.0908893754921098</c:v>
                </c:pt>
                <c:pt idx="265">
                  <c:v>1.0926604622615435</c:v>
                </c:pt>
                <c:pt idx="266">
                  <c:v>1.0944790091088936</c:v>
                </c:pt>
                <c:pt idx="267">
                  <c:v>1.0962134328763076</c:v>
                </c:pt>
                <c:pt idx="268">
                  <c:v>1.0983871147694317</c:v>
                </c:pt>
                <c:pt idx="269">
                  <c:v>1.1006138538270764</c:v>
                </c:pt>
                <c:pt idx="270">
                  <c:v>1.1025217574969279</c:v>
                </c:pt>
                <c:pt idx="271">
                  <c:v>1.1040186416236273</c:v>
                </c:pt>
                <c:pt idx="272">
                  <c:v>1.106069128046858</c:v>
                </c:pt>
                <c:pt idx="273">
                  <c:v>1.1081391645634731</c:v>
                </c:pt>
                <c:pt idx="274">
                  <c:v>1.1099274724505594</c:v>
                </c:pt>
                <c:pt idx="275">
                  <c:v>1.1117688643062353</c:v>
                </c:pt>
                <c:pt idx="276">
                  <c:v>1.1136375655367605</c:v>
                </c:pt>
                <c:pt idx="277">
                  <c:v>1.1157711267030257</c:v>
                </c:pt>
                <c:pt idx="278">
                  <c:v>1.1182059804906095</c:v>
                </c:pt>
                <c:pt idx="279">
                  <c:v>1.1196550610502178</c:v>
                </c:pt>
                <c:pt idx="280">
                  <c:v>1.1215101041187168</c:v>
                </c:pt>
                <c:pt idx="281">
                  <c:v>1.123429972330561</c:v>
                </c:pt>
                <c:pt idx="282">
                  <c:v>1.1253368931845664</c:v>
                </c:pt>
                <c:pt idx="283">
                  <c:v>1.1272905851526538</c:v>
                </c:pt>
                <c:pt idx="284">
                  <c:v>1.1290148432288956</c:v>
                </c:pt>
                <c:pt idx="285">
                  <c:v>1.1308117502582604</c:v>
                </c:pt>
                <c:pt idx="286">
                  <c:v>1.1329551743289976</c:v>
                </c:pt>
                <c:pt idx="287">
                  <c:v>1.1346892258176822</c:v>
                </c:pt>
                <c:pt idx="288">
                  <c:v>1.1364011192763899</c:v>
                </c:pt>
                <c:pt idx="289">
                  <c:v>1.1381297364883678</c:v>
                </c:pt>
                <c:pt idx="290">
                  <c:v>1.1397303732078499</c:v>
                </c:pt>
                <c:pt idx="291">
                  <c:v>1.141488470924227</c:v>
                </c:pt>
                <c:pt idx="292">
                  <c:v>1.1434212864939099</c:v>
                </c:pt>
                <c:pt idx="293">
                  <c:v>1.1455504637058571</c:v>
                </c:pt>
                <c:pt idx="294">
                  <c:v>1.1469948773793126</c:v>
                </c:pt>
                <c:pt idx="295">
                  <c:v>1.1490564209771799</c:v>
                </c:pt>
                <c:pt idx="296">
                  <c:v>1.1504844851615812</c:v>
                </c:pt>
                <c:pt idx="297">
                  <c:v>1.1524287569886986</c:v>
                </c:pt>
                <c:pt idx="298">
                  <c:v>1.1553586094515953</c:v>
                </c:pt>
                <c:pt idx="299">
                  <c:v>1.1563988267064524</c:v>
                </c:pt>
                <c:pt idx="300">
                  <c:v>1.1577497974260729</c:v>
                </c:pt>
                <c:pt idx="301">
                  <c:v>1.159759432463392</c:v>
                </c:pt>
                <c:pt idx="302">
                  <c:v>1.1616775097663616</c:v>
                </c:pt>
                <c:pt idx="303">
                  <c:v>1.1634629714584683</c:v>
                </c:pt>
                <c:pt idx="304">
                  <c:v>1.1654854108985939</c:v>
                </c:pt>
                <c:pt idx="305">
                  <c:v>1.1668349967413407</c:v>
                </c:pt>
                <c:pt idx="306">
                  <c:v>1.1685533986249825</c:v>
                </c:pt>
                <c:pt idx="307">
                  <c:v>1.1703082560272986</c:v>
                </c:pt>
                <c:pt idx="308">
                  <c:v>1.1719402783255317</c:v>
                </c:pt>
                <c:pt idx="309">
                  <c:v>1.1736974855511881</c:v>
                </c:pt>
                <c:pt idx="310">
                  <c:v>1.1755009565991106</c:v>
                </c:pt>
                <c:pt idx="311">
                  <c:v>1.1770960002029618</c:v>
                </c:pt>
                <c:pt idx="312">
                  <c:v>1.1788454650237887</c:v>
                </c:pt>
                <c:pt idx="313">
                  <c:v>1.1808217965023429</c:v>
                </c:pt>
                <c:pt idx="314">
                  <c:v>1.1826802426948007</c:v>
                </c:pt>
                <c:pt idx="315">
                  <c:v>1.1841947162469091</c:v>
                </c:pt>
                <c:pt idx="316">
                  <c:v>1.1862374930258388</c:v>
                </c:pt>
                <c:pt idx="317">
                  <c:v>1.1877391591969109</c:v>
                </c:pt>
                <c:pt idx="318">
                  <c:v>1.189625480627887</c:v>
                </c:pt>
                <c:pt idx="319">
                  <c:v>1.1916467109066993</c:v>
                </c:pt>
                <c:pt idx="320">
                  <c:v>1.1931603316923314</c:v>
                </c:pt>
                <c:pt idx="321">
                  <c:v>1.1942064607334126</c:v>
                </c:pt>
                <c:pt idx="322">
                  <c:v>1.1959006108915027</c:v>
                </c:pt>
                <c:pt idx="323">
                  <c:v>1.1976276208521126</c:v>
                </c:pt>
                <c:pt idx="324">
                  <c:v>1.199066893108129</c:v>
                </c:pt>
                <c:pt idx="325">
                  <c:v>1.2011103648073536</c:v>
                </c:pt>
                <c:pt idx="326">
                  <c:v>1.2027711786461508</c:v>
                </c:pt>
                <c:pt idx="327">
                  <c:v>1.2041877031826824</c:v>
                </c:pt>
                <c:pt idx="328">
                  <c:v>1.2060731629124928</c:v>
                </c:pt>
                <c:pt idx="329">
                  <c:v>1.207719203738562</c:v>
                </c:pt>
                <c:pt idx="330">
                  <c:v>1.2091546162087115</c:v>
                </c:pt>
                <c:pt idx="331">
                  <c:v>1.2114547418277355</c:v>
                </c:pt>
                <c:pt idx="332">
                  <c:v>1.2126464388012341</c:v>
                </c:pt>
                <c:pt idx="333">
                  <c:v>1.2137732510667916</c:v>
                </c:pt>
                <c:pt idx="334">
                  <c:v>1.215973999112661</c:v>
                </c:pt>
                <c:pt idx="335">
                  <c:v>1.2174041371377715</c:v>
                </c:pt>
                <c:pt idx="336">
                  <c:v>1.219047412181067</c:v>
                </c:pt>
                <c:pt idx="337">
                  <c:v>1.2204803060615186</c:v>
                </c:pt>
                <c:pt idx="338">
                  <c:v>1.222276177659644</c:v>
                </c:pt>
                <c:pt idx="339">
                  <c:v>1.2241081602945261</c:v>
                </c:pt>
                <c:pt idx="340">
                  <c:v>1.2255962090060464</c:v>
                </c:pt>
                <c:pt idx="341">
                  <c:v>1.2272535968877893</c:v>
                </c:pt>
                <c:pt idx="342">
                  <c:v>1.2285167147909759</c:v>
                </c:pt>
                <c:pt idx="343">
                  <c:v>1.2302788400668343</c:v>
                </c:pt>
                <c:pt idx="344">
                  <c:v>1.2318754541905519</c:v>
                </c:pt>
                <c:pt idx="345">
                  <c:v>1.2332406171680821</c:v>
                </c:pt>
                <c:pt idx="346">
                  <c:v>1.2347721817884738</c:v>
                </c:pt>
                <c:pt idx="347">
                  <c:v>1.2362285957426804</c:v>
                </c:pt>
                <c:pt idx="348">
                  <c:v>1.2376408792799263</c:v>
                </c:pt>
                <c:pt idx="349">
                  <c:v>1.2394457361974658</c:v>
                </c:pt>
                <c:pt idx="350">
                  <c:v>1.2410683046014575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A-41FC-8058-841229A17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963856"/>
        <c:axId val="895964184"/>
      </c:scatterChart>
      <c:valAx>
        <c:axId val="8959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964184"/>
        <c:crosses val="autoZero"/>
        <c:crossBetween val="midCat"/>
      </c:valAx>
      <c:valAx>
        <c:axId val="89596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96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[3]Planilha2!$O$1</c:f>
              <c:strCache>
                <c:ptCount val="1"/>
                <c:pt idx="0">
                  <c:v>M_l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[3]Planilha2!$O$2:$O$582</c:f>
              <c:numCache>
                <c:formatCode>General</c:formatCode>
                <c:ptCount val="581"/>
                <c:pt idx="0">
                  <c:v>0.46737009494561432</c:v>
                </c:pt>
                <c:pt idx="1">
                  <c:v>0.4669250773637455</c:v>
                </c:pt>
                <c:pt idx="2">
                  <c:v>0.46642864943108187</c:v>
                </c:pt>
                <c:pt idx="3">
                  <c:v>0.4659203628460527</c:v>
                </c:pt>
                <c:pt idx="4">
                  <c:v>0.46542658579084994</c:v>
                </c:pt>
                <c:pt idx="5">
                  <c:v>0.46493428827332861</c:v>
                </c:pt>
                <c:pt idx="6">
                  <c:v>0.46444223433902987</c:v>
                </c:pt>
                <c:pt idx="7">
                  <c:v>0.46394663114725487</c:v>
                </c:pt>
                <c:pt idx="8">
                  <c:v>0.46345556755640838</c:v>
                </c:pt>
                <c:pt idx="9">
                  <c:v>0.46295233154684512</c:v>
                </c:pt>
                <c:pt idx="10">
                  <c:v>0.46244439038330531</c:v>
                </c:pt>
                <c:pt idx="11">
                  <c:v>0.46193733555811173</c:v>
                </c:pt>
                <c:pt idx="12">
                  <c:v>0.46143690046691033</c:v>
                </c:pt>
                <c:pt idx="13">
                  <c:v>0.46092889757675826</c:v>
                </c:pt>
                <c:pt idx="14">
                  <c:v>0.46041781694927841</c:v>
                </c:pt>
                <c:pt idx="15">
                  <c:v>0.45990625010885494</c:v>
                </c:pt>
                <c:pt idx="16">
                  <c:v>0.45939082409060267</c:v>
                </c:pt>
                <c:pt idx="17">
                  <c:v>0.45887468474156401</c:v>
                </c:pt>
                <c:pt idx="18">
                  <c:v>0.45835847693345672</c:v>
                </c:pt>
                <c:pt idx="19">
                  <c:v>0.45783645863684597</c:v>
                </c:pt>
                <c:pt idx="20">
                  <c:v>0.45731467144000537</c:v>
                </c:pt>
                <c:pt idx="21">
                  <c:v>0.45679028601155847</c:v>
                </c:pt>
                <c:pt idx="22">
                  <c:v>0.45626541459407999</c:v>
                </c:pt>
                <c:pt idx="23">
                  <c:v>0.45573799033803974</c:v>
                </c:pt>
                <c:pt idx="24">
                  <c:v>0.45520779336908318</c:v>
                </c:pt>
                <c:pt idx="25">
                  <c:v>0.4546764441374706</c:v>
                </c:pt>
                <c:pt idx="26">
                  <c:v>0.45414064108045782</c:v>
                </c:pt>
                <c:pt idx="27">
                  <c:v>0.45360429544511949</c:v>
                </c:pt>
                <c:pt idx="28">
                  <c:v>0.45306682861917069</c:v>
                </c:pt>
                <c:pt idx="29">
                  <c:v>0.45252472620589818</c:v>
                </c:pt>
                <c:pt idx="30">
                  <c:v>0.45198257328898711</c:v>
                </c:pt>
                <c:pt idx="31">
                  <c:v>0.45143825243450497</c:v>
                </c:pt>
                <c:pt idx="32">
                  <c:v>0.45089409404438263</c:v>
                </c:pt>
                <c:pt idx="33">
                  <c:v>0.45034936358438038</c:v>
                </c:pt>
                <c:pt idx="34">
                  <c:v>0.44980079098994241</c:v>
                </c:pt>
                <c:pt idx="35">
                  <c:v>0.44925151922306672</c:v>
                </c:pt>
                <c:pt idx="36">
                  <c:v>0.44869808660436306</c:v>
                </c:pt>
                <c:pt idx="37">
                  <c:v>0.44814319864663277</c:v>
                </c:pt>
                <c:pt idx="38">
                  <c:v>0.44758865935092629</c:v>
                </c:pt>
                <c:pt idx="39">
                  <c:v>0.44703218078484008</c:v>
                </c:pt>
                <c:pt idx="40">
                  <c:v>0.44647419318454779</c:v>
                </c:pt>
                <c:pt idx="41">
                  <c:v>0.44590662653163005</c:v>
                </c:pt>
                <c:pt idx="42">
                  <c:v>0.44533588968236953</c:v>
                </c:pt>
                <c:pt idx="43">
                  <c:v>0.44476476741848298</c:v>
                </c:pt>
                <c:pt idx="44">
                  <c:v>0.44419277357526155</c:v>
                </c:pt>
                <c:pt idx="45">
                  <c:v>0.44361735871143115</c:v>
                </c:pt>
                <c:pt idx="46">
                  <c:v>0.4430405771908017</c:v>
                </c:pt>
                <c:pt idx="47">
                  <c:v>0.44246398597006931</c:v>
                </c:pt>
                <c:pt idx="48">
                  <c:v>0.441886461711536</c:v>
                </c:pt>
                <c:pt idx="49">
                  <c:v>0.44130662623794492</c:v>
                </c:pt>
                <c:pt idx="50">
                  <c:v>0.44072707847046988</c:v>
                </c:pt>
                <c:pt idx="51">
                  <c:v>0.44014695953571487</c:v>
                </c:pt>
                <c:pt idx="52">
                  <c:v>0.43956524478640296</c:v>
                </c:pt>
                <c:pt idx="53">
                  <c:v>0.43898129030975308</c:v>
                </c:pt>
                <c:pt idx="54">
                  <c:v>0.43839602007648493</c:v>
                </c:pt>
                <c:pt idx="55">
                  <c:v>0.43780925310279917</c:v>
                </c:pt>
                <c:pt idx="56">
                  <c:v>0.43722123140391855</c:v>
                </c:pt>
                <c:pt idx="57">
                  <c:v>0.43663287816455598</c:v>
                </c:pt>
                <c:pt idx="58">
                  <c:v>0.4360435949184891</c:v>
                </c:pt>
                <c:pt idx="59">
                  <c:v>0.4354542848667044</c:v>
                </c:pt>
                <c:pt idx="60">
                  <c:v>0.43486246317977845</c:v>
                </c:pt>
                <c:pt idx="61">
                  <c:v>0.43426905944905964</c:v>
                </c:pt>
                <c:pt idx="62">
                  <c:v>0.43367578909694998</c:v>
                </c:pt>
                <c:pt idx="63">
                  <c:v>0.43308126530157287</c:v>
                </c:pt>
                <c:pt idx="64">
                  <c:v>0.43248458902468984</c:v>
                </c:pt>
                <c:pt idx="65">
                  <c:v>0.43188716204041178</c:v>
                </c:pt>
                <c:pt idx="66">
                  <c:v>0.43128879558088234</c:v>
                </c:pt>
                <c:pt idx="67">
                  <c:v>0.43069039327059755</c:v>
                </c:pt>
                <c:pt idx="68">
                  <c:v>0.43009158848195622</c:v>
                </c:pt>
                <c:pt idx="69">
                  <c:v>0.42949210488516054</c:v>
                </c:pt>
                <c:pt idx="70">
                  <c:v>0.42889041676551465</c:v>
                </c:pt>
                <c:pt idx="71">
                  <c:v>0.42828925268044721</c:v>
                </c:pt>
                <c:pt idx="72">
                  <c:v>0.42768700628853951</c:v>
                </c:pt>
                <c:pt idx="73">
                  <c:v>0.42708296922626676</c:v>
                </c:pt>
                <c:pt idx="74">
                  <c:v>0.42647871496909762</c:v>
                </c:pt>
                <c:pt idx="75">
                  <c:v>0.42587408591010145</c:v>
                </c:pt>
                <c:pt idx="76">
                  <c:v>0.42526947899403961</c:v>
                </c:pt>
                <c:pt idx="77">
                  <c:v>0.42466374232734916</c:v>
                </c:pt>
                <c:pt idx="78">
                  <c:v>0.42405747691601342</c:v>
                </c:pt>
                <c:pt idx="79">
                  <c:v>0.42345082701050529</c:v>
                </c:pt>
                <c:pt idx="80">
                  <c:v>0.4228440902205024</c:v>
                </c:pt>
                <c:pt idx="81">
                  <c:v>0.4222355141811891</c:v>
                </c:pt>
                <c:pt idx="82">
                  <c:v>0.42162744401915453</c:v>
                </c:pt>
                <c:pt idx="83">
                  <c:v>0.42101940554275585</c:v>
                </c:pt>
                <c:pt idx="84">
                  <c:v>0.42041066031696495</c:v>
                </c:pt>
                <c:pt idx="85">
                  <c:v>0.41980109393236209</c:v>
                </c:pt>
                <c:pt idx="86">
                  <c:v>0.41919236930143811</c:v>
                </c:pt>
                <c:pt idx="87">
                  <c:v>0.41858307307698805</c:v>
                </c:pt>
                <c:pt idx="88">
                  <c:v>0.41797353674806059</c:v>
                </c:pt>
                <c:pt idx="89">
                  <c:v>0.41736293510194411</c:v>
                </c:pt>
                <c:pt idx="90">
                  <c:v>0.41675211464576273</c:v>
                </c:pt>
                <c:pt idx="91">
                  <c:v>0.41614167188498113</c:v>
                </c:pt>
                <c:pt idx="92">
                  <c:v>0.41553009756663245</c:v>
                </c:pt>
                <c:pt idx="93">
                  <c:v>0.41491867712727692</c:v>
                </c:pt>
                <c:pt idx="94">
                  <c:v>0.41430631003902979</c:v>
                </c:pt>
                <c:pt idx="95">
                  <c:v>0.41369419818781938</c:v>
                </c:pt>
                <c:pt idx="96">
                  <c:v>0.41308160662686411</c:v>
                </c:pt>
                <c:pt idx="97">
                  <c:v>0.41246939844035535</c:v>
                </c:pt>
                <c:pt idx="98">
                  <c:v>0.41185616267688907</c:v>
                </c:pt>
                <c:pt idx="99">
                  <c:v>0.41124218493043979</c:v>
                </c:pt>
                <c:pt idx="100">
                  <c:v>0.41062836672939007</c:v>
                </c:pt>
                <c:pt idx="101">
                  <c:v>0.41001480563093556</c:v>
                </c:pt>
                <c:pt idx="102">
                  <c:v>0.4094010957656784</c:v>
                </c:pt>
                <c:pt idx="103">
                  <c:v>0.4087866113461569</c:v>
                </c:pt>
                <c:pt idx="104">
                  <c:v>0.40817224712870426</c:v>
                </c:pt>
                <c:pt idx="105">
                  <c:v>0.40755751701625564</c:v>
                </c:pt>
                <c:pt idx="106">
                  <c:v>0.40694235816043489</c:v>
                </c:pt>
                <c:pt idx="107">
                  <c:v>0.40632640915508239</c:v>
                </c:pt>
                <c:pt idx="108">
                  <c:v>0.4057104925087866</c:v>
                </c:pt>
                <c:pt idx="109">
                  <c:v>0.40509432701451525</c:v>
                </c:pt>
                <c:pt idx="110">
                  <c:v>0.40447780270701644</c:v>
                </c:pt>
                <c:pt idx="111">
                  <c:v>0.40386076313412167</c:v>
                </c:pt>
                <c:pt idx="112">
                  <c:v>0.40324354456034528</c:v>
                </c:pt>
                <c:pt idx="113">
                  <c:v>0.40262606285920466</c:v>
                </c:pt>
                <c:pt idx="114">
                  <c:v>0.40200815572263726</c:v>
                </c:pt>
                <c:pt idx="115">
                  <c:v>0.40138952438011305</c:v>
                </c:pt>
                <c:pt idx="116">
                  <c:v>0.40077061513636503</c:v>
                </c:pt>
                <c:pt idx="117">
                  <c:v>0.40015114112681222</c:v>
                </c:pt>
                <c:pt idx="118">
                  <c:v>0.39953135303112675</c:v>
                </c:pt>
                <c:pt idx="119">
                  <c:v>0.39891125209357947</c:v>
                </c:pt>
                <c:pt idx="120">
                  <c:v>0.39829032002076553</c:v>
                </c:pt>
                <c:pt idx="121">
                  <c:v>0.39766841119911911</c:v>
                </c:pt>
                <c:pt idx="122">
                  <c:v>0.39704612359903624</c:v>
                </c:pt>
                <c:pt idx="123">
                  <c:v>0.39642284659740057</c:v>
                </c:pt>
                <c:pt idx="124">
                  <c:v>0.39579974661966033</c:v>
                </c:pt>
                <c:pt idx="125">
                  <c:v>0.39517617347695033</c:v>
                </c:pt>
                <c:pt idx="126">
                  <c:v>0.39455167772453459</c:v>
                </c:pt>
                <c:pt idx="127">
                  <c:v>0.39392696710817654</c:v>
                </c:pt>
                <c:pt idx="128">
                  <c:v>0.39330174406435481</c:v>
                </c:pt>
                <c:pt idx="129">
                  <c:v>0.39267655535154428</c:v>
                </c:pt>
                <c:pt idx="130">
                  <c:v>0.39205044504315145</c:v>
                </c:pt>
                <c:pt idx="131">
                  <c:v>0.39142360880151006</c:v>
                </c:pt>
                <c:pt idx="132">
                  <c:v>0.3907963599050539</c:v>
                </c:pt>
                <c:pt idx="133">
                  <c:v>0.39016859899786116</c:v>
                </c:pt>
                <c:pt idx="134">
                  <c:v>0.38954081380708905</c:v>
                </c:pt>
                <c:pt idx="135">
                  <c:v>0.38891286900111843</c:v>
                </c:pt>
                <c:pt idx="136">
                  <c:v>0.38828405256228948</c:v>
                </c:pt>
                <c:pt idx="137">
                  <c:v>0.38765519840527729</c:v>
                </c:pt>
                <c:pt idx="138">
                  <c:v>0.38702651538374705</c:v>
                </c:pt>
                <c:pt idx="139">
                  <c:v>0.38639674870702356</c:v>
                </c:pt>
                <c:pt idx="140">
                  <c:v>0.38576656661946962</c:v>
                </c:pt>
                <c:pt idx="141">
                  <c:v>0.38513622943856002</c:v>
                </c:pt>
                <c:pt idx="142">
                  <c:v>0.3845057970471718</c:v>
                </c:pt>
                <c:pt idx="143">
                  <c:v>0.38387485029707558</c:v>
                </c:pt>
                <c:pt idx="144">
                  <c:v>0.38324319470500956</c:v>
                </c:pt>
                <c:pt idx="145">
                  <c:v>0.38261140823004181</c:v>
                </c:pt>
                <c:pt idx="146">
                  <c:v>0.38197915054236525</c:v>
                </c:pt>
                <c:pt idx="147">
                  <c:v>0.38134662028164229</c:v>
                </c:pt>
                <c:pt idx="148">
                  <c:v>0.38071510299666311</c:v>
                </c:pt>
                <c:pt idx="149">
                  <c:v>0.38008499224378062</c:v>
                </c:pt>
                <c:pt idx="150">
                  <c:v>0.37945740390555932</c:v>
                </c:pt>
                <c:pt idx="151">
                  <c:v>0.37882972692021744</c:v>
                </c:pt>
                <c:pt idx="152">
                  <c:v>0.37820129261226715</c:v>
                </c:pt>
                <c:pt idx="153">
                  <c:v>0.37757542925873044</c:v>
                </c:pt>
                <c:pt idx="154">
                  <c:v>0.37694950369380881</c:v>
                </c:pt>
                <c:pt idx="155">
                  <c:v>0.37632382056632208</c:v>
                </c:pt>
                <c:pt idx="156">
                  <c:v>0.37569807833638225</c:v>
                </c:pt>
                <c:pt idx="157">
                  <c:v>0.37507314062517993</c:v>
                </c:pt>
                <c:pt idx="158">
                  <c:v>0.37444405645677126</c:v>
                </c:pt>
                <c:pt idx="159">
                  <c:v>0.37382055154357396</c:v>
                </c:pt>
                <c:pt idx="160">
                  <c:v>0.37319583969268194</c:v>
                </c:pt>
                <c:pt idx="161">
                  <c:v>0.37257176965127614</c:v>
                </c:pt>
                <c:pt idx="162">
                  <c:v>0.37194971086086981</c:v>
                </c:pt>
                <c:pt idx="163">
                  <c:v>0.37132928501426904</c:v>
                </c:pt>
                <c:pt idx="164">
                  <c:v>0.37070921905092302</c:v>
                </c:pt>
                <c:pt idx="165">
                  <c:v>0.37008840764888162</c:v>
                </c:pt>
                <c:pt idx="166">
                  <c:v>0.36946643991736466</c:v>
                </c:pt>
                <c:pt idx="167">
                  <c:v>0.36884687333068106</c:v>
                </c:pt>
                <c:pt idx="168">
                  <c:v>0.36822716897910812</c:v>
                </c:pt>
                <c:pt idx="169">
                  <c:v>0.3676086663451561</c:v>
                </c:pt>
                <c:pt idx="170">
                  <c:v>0.36699111839191417</c:v>
                </c:pt>
                <c:pt idx="171">
                  <c:v>0.36637255965750309</c:v>
                </c:pt>
                <c:pt idx="172">
                  <c:v>0.3657548869609224</c:v>
                </c:pt>
                <c:pt idx="173">
                  <c:v>0.36513991940314788</c:v>
                </c:pt>
                <c:pt idx="174">
                  <c:v>0.36452527795236367</c:v>
                </c:pt>
                <c:pt idx="175">
                  <c:v>0.36391250578276535</c:v>
                </c:pt>
                <c:pt idx="176">
                  <c:v>0.36329840124188162</c:v>
                </c:pt>
                <c:pt idx="177">
                  <c:v>0.36268404427846807</c:v>
                </c:pt>
                <c:pt idx="178">
                  <c:v>0.36207241910546845</c:v>
                </c:pt>
                <c:pt idx="179">
                  <c:v>0.36146079034569489</c:v>
                </c:pt>
                <c:pt idx="180">
                  <c:v>0.36085058242800178</c:v>
                </c:pt>
                <c:pt idx="181">
                  <c:v>0.3602404817029245</c:v>
                </c:pt>
                <c:pt idx="182">
                  <c:v>0.35963080166854916</c:v>
                </c:pt>
                <c:pt idx="183">
                  <c:v>0.35902088596369336</c:v>
                </c:pt>
                <c:pt idx="184">
                  <c:v>0.35841394912300384</c:v>
                </c:pt>
                <c:pt idx="185">
                  <c:v>0.35780755253798091</c:v>
                </c:pt>
                <c:pt idx="186">
                  <c:v>0.35719974966253154</c:v>
                </c:pt>
                <c:pt idx="187">
                  <c:v>0.35659453937427882</c:v>
                </c:pt>
                <c:pt idx="188">
                  <c:v>0.35599150807780616</c:v>
                </c:pt>
                <c:pt idx="189">
                  <c:v>0.35538819717767317</c:v>
                </c:pt>
                <c:pt idx="190">
                  <c:v>0.35478411175154717</c:v>
                </c:pt>
                <c:pt idx="191">
                  <c:v>0.35418150721177044</c:v>
                </c:pt>
                <c:pt idx="192">
                  <c:v>0.35358130317851011</c:v>
                </c:pt>
                <c:pt idx="193">
                  <c:v>0.35298073222801568</c:v>
                </c:pt>
                <c:pt idx="194">
                  <c:v>0.35238051307637586</c:v>
                </c:pt>
                <c:pt idx="195">
                  <c:v>0.35178213508015105</c:v>
                </c:pt>
                <c:pt idx="196">
                  <c:v>0.35118466001905618</c:v>
                </c:pt>
                <c:pt idx="197">
                  <c:v>0.35058778856770167</c:v>
                </c:pt>
                <c:pt idx="198">
                  <c:v>0.34999111979562442</c:v>
                </c:pt>
                <c:pt idx="199">
                  <c:v>0.34939505771950524</c:v>
                </c:pt>
                <c:pt idx="200">
                  <c:v>0.34880027016413867</c:v>
                </c:pt>
                <c:pt idx="201">
                  <c:v>0.34820582960547125</c:v>
                </c:pt>
                <c:pt idx="202">
                  <c:v>0.34761189132149822</c:v>
                </c:pt>
                <c:pt idx="203">
                  <c:v>0.34702050852667238</c:v>
                </c:pt>
                <c:pt idx="204">
                  <c:v>0.34642688614732103</c:v>
                </c:pt>
                <c:pt idx="205">
                  <c:v>0.3458335166787514</c:v>
                </c:pt>
                <c:pt idx="206">
                  <c:v>0.34524108269279596</c:v>
                </c:pt>
                <c:pt idx="207">
                  <c:v>0.34465188194872343</c:v>
                </c:pt>
                <c:pt idx="208">
                  <c:v>0.34406410540327192</c:v>
                </c:pt>
                <c:pt idx="209">
                  <c:v>0.3434764707098058</c:v>
                </c:pt>
                <c:pt idx="210">
                  <c:v>0.3428904547643305</c:v>
                </c:pt>
                <c:pt idx="211">
                  <c:v>0.34230495968569735</c:v>
                </c:pt>
                <c:pt idx="212">
                  <c:v>0.34172014093628678</c:v>
                </c:pt>
                <c:pt idx="213">
                  <c:v>0.34113666313118851</c:v>
                </c:pt>
                <c:pt idx="214">
                  <c:v>0.3405535576091353</c:v>
                </c:pt>
                <c:pt idx="215">
                  <c:v>0.33996996043931083</c:v>
                </c:pt>
                <c:pt idx="216">
                  <c:v>0.33938967590158786</c:v>
                </c:pt>
                <c:pt idx="217">
                  <c:v>0.33880938484630369</c:v>
                </c:pt>
                <c:pt idx="218">
                  <c:v>0.33823001069922776</c:v>
                </c:pt>
                <c:pt idx="219">
                  <c:v>0.33765090672176379</c:v>
                </c:pt>
                <c:pt idx="220">
                  <c:v>0.33707335556601098</c:v>
                </c:pt>
                <c:pt idx="221">
                  <c:v>0.336497989580399</c:v>
                </c:pt>
                <c:pt idx="222">
                  <c:v>0.33592146404244477</c:v>
                </c:pt>
                <c:pt idx="223">
                  <c:v>0.33534647879528878</c:v>
                </c:pt>
                <c:pt idx="224">
                  <c:v>0.33477125783414818</c:v>
                </c:pt>
                <c:pt idx="225">
                  <c:v>0.33419899624569183</c:v>
                </c:pt>
                <c:pt idx="226">
                  <c:v>0.33362671918515557</c:v>
                </c:pt>
                <c:pt idx="227">
                  <c:v>0.33305545566656186</c:v>
                </c:pt>
                <c:pt idx="228">
                  <c:v>0.33248367892782904</c:v>
                </c:pt>
                <c:pt idx="229">
                  <c:v>0.33191256539138292</c:v>
                </c:pt>
                <c:pt idx="230">
                  <c:v>0.33134389097945099</c:v>
                </c:pt>
                <c:pt idx="231">
                  <c:v>0.33077567489267556</c:v>
                </c:pt>
                <c:pt idx="232">
                  <c:v>0.33020900390299468</c:v>
                </c:pt>
                <c:pt idx="233">
                  <c:v>0.32964085921967978</c:v>
                </c:pt>
                <c:pt idx="234">
                  <c:v>0.32907518115783735</c:v>
                </c:pt>
                <c:pt idx="235">
                  <c:v>0.32851137188664209</c:v>
                </c:pt>
                <c:pt idx="236">
                  <c:v>0.32794820732935404</c:v>
                </c:pt>
                <c:pt idx="237">
                  <c:v>0.32738658064111187</c:v>
                </c:pt>
                <c:pt idx="238">
                  <c:v>0.32682509641349744</c:v>
                </c:pt>
                <c:pt idx="239">
                  <c:v>0.32626473220109087</c:v>
                </c:pt>
                <c:pt idx="240">
                  <c:v>0.32570547370465497</c:v>
                </c:pt>
                <c:pt idx="241">
                  <c:v>0.32514608838131026</c:v>
                </c:pt>
                <c:pt idx="242">
                  <c:v>0.32458860806788525</c:v>
                </c:pt>
                <c:pt idx="243">
                  <c:v>0.32403236951762532</c:v>
                </c:pt>
                <c:pt idx="244">
                  <c:v>0.32347523732804578</c:v>
                </c:pt>
                <c:pt idx="245">
                  <c:v>0.32292006998133377</c:v>
                </c:pt>
                <c:pt idx="246">
                  <c:v>0.32236585456542621</c:v>
                </c:pt>
                <c:pt idx="247">
                  <c:v>0.32181184566369236</c:v>
                </c:pt>
                <c:pt idx="248">
                  <c:v>0.32125788662320875</c:v>
                </c:pt>
                <c:pt idx="249">
                  <c:v>0.32070594143760311</c:v>
                </c:pt>
                <c:pt idx="250">
                  <c:v>0.32015564382904033</c:v>
                </c:pt>
                <c:pt idx="251">
                  <c:v>0.31960667121717679</c:v>
                </c:pt>
                <c:pt idx="252">
                  <c:v>0.31905709435214674</c:v>
                </c:pt>
                <c:pt idx="253">
                  <c:v>0.31850955566292505</c:v>
                </c:pt>
                <c:pt idx="254">
                  <c:v>0.31796301442020636</c:v>
                </c:pt>
                <c:pt idx="255">
                  <c:v>0.31741666190100642</c:v>
                </c:pt>
                <c:pt idx="256">
                  <c:v>0.31687169555428468</c:v>
                </c:pt>
                <c:pt idx="257">
                  <c:v>0.31632745518657074</c:v>
                </c:pt>
                <c:pt idx="258">
                  <c:v>0.31578444739968037</c:v>
                </c:pt>
                <c:pt idx="259">
                  <c:v>0.31524184626669122</c:v>
                </c:pt>
                <c:pt idx="260">
                  <c:v>0.3147000258793709</c:v>
                </c:pt>
                <c:pt idx="261">
                  <c:v>0.31415889092782434</c:v>
                </c:pt>
                <c:pt idx="262">
                  <c:v>0.31361864823872049</c:v>
                </c:pt>
                <c:pt idx="263">
                  <c:v>0.31307859050076331</c:v>
                </c:pt>
                <c:pt idx="264">
                  <c:v>0.31254008142545497</c:v>
                </c:pt>
                <c:pt idx="265">
                  <c:v>0.31200279155685756</c:v>
                </c:pt>
                <c:pt idx="266">
                  <c:v>0.31146663165122351</c:v>
                </c:pt>
                <c:pt idx="267">
                  <c:v>0.31093172246337114</c:v>
                </c:pt>
                <c:pt idx="268">
                  <c:v>0.3103973560520949</c:v>
                </c:pt>
                <c:pt idx="269">
                  <c:v>0.3098634428709377</c:v>
                </c:pt>
                <c:pt idx="270">
                  <c:v>0.30933047791938789</c:v>
                </c:pt>
                <c:pt idx="271">
                  <c:v>0.30879909295475327</c:v>
                </c:pt>
                <c:pt idx="272">
                  <c:v>0.30826840878256789</c:v>
                </c:pt>
                <c:pt idx="273">
                  <c:v>0.30773838740598103</c:v>
                </c:pt>
                <c:pt idx="274">
                  <c:v>0.30720945699171792</c:v>
                </c:pt>
                <c:pt idx="275">
                  <c:v>0.30668152394016857</c:v>
                </c:pt>
                <c:pt idx="276">
                  <c:v>0.30615453554905625</c:v>
                </c:pt>
                <c:pt idx="277">
                  <c:v>0.30562807671388997</c:v>
                </c:pt>
                <c:pt idx="278">
                  <c:v>0.30510168278387895</c:v>
                </c:pt>
                <c:pt idx="279">
                  <c:v>0.3045768493211562</c:v>
                </c:pt>
                <c:pt idx="280">
                  <c:v>0.30405294566790442</c:v>
                </c:pt>
                <c:pt idx="281">
                  <c:v>0.30352986423541778</c:v>
                </c:pt>
                <c:pt idx="282">
                  <c:v>0.30300761575141683</c:v>
                </c:pt>
                <c:pt idx="283">
                  <c:v>0.30248612142541814</c:v>
                </c:pt>
                <c:pt idx="284">
                  <c:v>0.30196571545594364</c:v>
                </c:pt>
                <c:pt idx="285">
                  <c:v>0.30144627846969463</c:v>
                </c:pt>
                <c:pt idx="286">
                  <c:v>0.30092728720478351</c:v>
                </c:pt>
                <c:pt idx="287">
                  <c:v>0.30040934112494855</c:v>
                </c:pt>
                <c:pt idx="288">
                  <c:v>0.29989246196573843</c:v>
                </c:pt>
                <c:pt idx="289">
                  <c:v>0.29937661418118283</c:v>
                </c:pt>
                <c:pt idx="290">
                  <c:v>0.29886197405097048</c:v>
                </c:pt>
                <c:pt idx="291">
                  <c:v>0.29834829998727375</c:v>
                </c:pt>
                <c:pt idx="292">
                  <c:v>0.29783532866920626</c:v>
                </c:pt>
                <c:pt idx="293">
                  <c:v>0.29732276907080135</c:v>
                </c:pt>
                <c:pt idx="294">
                  <c:v>0.29681160352526748</c:v>
                </c:pt>
                <c:pt idx="295">
                  <c:v>0.29630093182506517</c:v>
                </c:pt>
                <c:pt idx="296">
                  <c:v>0.29579165547270247</c:v>
                </c:pt>
                <c:pt idx="297">
                  <c:v>0.29528302422153052</c:v>
                </c:pt>
                <c:pt idx="298">
                  <c:v>0.29477363069507823</c:v>
                </c:pt>
                <c:pt idx="299">
                  <c:v>0.29426615948966633</c:v>
                </c:pt>
                <c:pt idx="300">
                  <c:v>0.29376015267602618</c:v>
                </c:pt>
                <c:pt idx="301">
                  <c:v>0.293254668782297</c:v>
                </c:pt>
                <c:pt idx="302">
                  <c:v>0.29274983105315616</c:v>
                </c:pt>
                <c:pt idx="303">
                  <c:v>0.29224581851142523</c:v>
                </c:pt>
                <c:pt idx="304">
                  <c:v>0.29174229282680159</c:v>
                </c:pt>
                <c:pt idx="305">
                  <c:v>0.29124018374169519</c:v>
                </c:pt>
                <c:pt idx="306">
                  <c:v>0.29073896683900086</c:v>
                </c:pt>
                <c:pt idx="307">
                  <c:v>0.29023858312493001</c:v>
                </c:pt>
                <c:pt idx="308">
                  <c:v>0.28973919345762289</c:v>
                </c:pt>
                <c:pt idx="309">
                  <c:v>0.28924061659339306</c:v>
                </c:pt>
                <c:pt idx="310">
                  <c:v>0.28874278146965893</c:v>
                </c:pt>
                <c:pt idx="311">
                  <c:v>0.28824596486886656</c:v>
                </c:pt>
                <c:pt idx="312">
                  <c:v>0.28774994735219911</c:v>
                </c:pt>
                <c:pt idx="313">
                  <c:v>0.28725441422145748</c:v>
                </c:pt>
                <c:pt idx="314">
                  <c:v>0.28675951991444565</c:v>
                </c:pt>
                <c:pt idx="315">
                  <c:v>0.28626572098614594</c:v>
                </c:pt>
                <c:pt idx="316">
                  <c:v>0.28577229877978</c:v>
                </c:pt>
                <c:pt idx="317">
                  <c:v>0.28527997292117835</c:v>
                </c:pt>
                <c:pt idx="318">
                  <c:v>0.28478822062996523</c:v>
                </c:pt>
                <c:pt idx="319">
                  <c:v>0.2842968573537783</c:v>
                </c:pt>
                <c:pt idx="320">
                  <c:v>0.28380655152318579</c:v>
                </c:pt>
                <c:pt idx="321">
                  <c:v>0.28331791031501663</c:v>
                </c:pt>
                <c:pt idx="322">
                  <c:v>0.28283006561208862</c:v>
                </c:pt>
                <c:pt idx="323">
                  <c:v>0.28234296693637229</c:v>
                </c:pt>
                <c:pt idx="324">
                  <c:v>0.28185698367249024</c:v>
                </c:pt>
                <c:pt idx="325">
                  <c:v>0.28137131787543052</c:v>
                </c:pt>
                <c:pt idx="326">
                  <c:v>0.28088646396905981</c:v>
                </c:pt>
                <c:pt idx="327">
                  <c:v>0.28040273105980312</c:v>
                </c:pt>
                <c:pt idx="328">
                  <c:v>0.27991950316063735</c:v>
                </c:pt>
                <c:pt idx="329">
                  <c:v>0.27943708402197864</c:v>
                </c:pt>
                <c:pt idx="330">
                  <c:v>0.27895573675696073</c:v>
                </c:pt>
                <c:pt idx="331">
                  <c:v>0.27847434474695304</c:v>
                </c:pt>
                <c:pt idx="332">
                  <c:v>0.27799432305115174</c:v>
                </c:pt>
                <c:pt idx="333">
                  <c:v>0.27751574192392481</c:v>
                </c:pt>
                <c:pt idx="334">
                  <c:v>0.2770372260137256</c:v>
                </c:pt>
                <c:pt idx="335">
                  <c:v>0.27655974946468487</c:v>
                </c:pt>
                <c:pt idx="336">
                  <c:v>0.27608303423232211</c:v>
                </c:pt>
                <c:pt idx="337">
                  <c:v>0.27560733809096316</c:v>
                </c:pt>
                <c:pt idx="338">
                  <c:v>0.2751321969631822</c:v>
                </c:pt>
                <c:pt idx="339">
                  <c:v>0.27465756081316728</c:v>
                </c:pt>
                <c:pt idx="340">
                  <c:v>0.27418385385340405</c:v>
                </c:pt>
                <c:pt idx="341">
                  <c:v>0.27371085749775537</c:v>
                </c:pt>
                <c:pt idx="342">
                  <c:v>0.27323905405620663</c:v>
                </c:pt>
                <c:pt idx="343">
                  <c:v>0.27276781662145622</c:v>
                </c:pt>
                <c:pt idx="344">
                  <c:v>0.27229734416152113</c:v>
                </c:pt>
                <c:pt idx="345">
                  <c:v>0.27182791433957587</c:v>
                </c:pt>
                <c:pt idx="346">
                  <c:v>0.27135931433614652</c:v>
                </c:pt>
                <c:pt idx="347">
                  <c:v>0.27089162877612533</c:v>
                </c:pt>
                <c:pt idx="348">
                  <c:v>0.27042490353925286</c:v>
                </c:pt>
                <c:pt idx="349">
                  <c:v>0.26995865369965749</c:v>
                </c:pt>
                <c:pt idx="350">
                  <c:v>0.26949309591302967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2-40B2-8F6A-F39EE7B2C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63680"/>
        <c:axId val="534561712"/>
      </c:scatterChart>
      <c:valAx>
        <c:axId val="5345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561712"/>
        <c:crosses val="autoZero"/>
        <c:crossBetween val="midCat"/>
      </c:valAx>
      <c:valAx>
        <c:axId val="5345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56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[3]Planilha2!$P$1</c:f>
              <c:strCache>
                <c:ptCount val="1"/>
                <c:pt idx="0">
                  <c:v>M_h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[3]Planilha2!$P$2:$P$582</c:f>
              <c:numCache>
                <c:formatCode>General</c:formatCode>
                <c:ptCount val="581"/>
                <c:pt idx="0">
                  <c:v>1.2391079706158197</c:v>
                </c:pt>
                <c:pt idx="1">
                  <c:v>1.2385977399231924</c:v>
                </c:pt>
                <c:pt idx="2">
                  <c:v>1.2381194310892352</c:v>
                </c:pt>
                <c:pt idx="3">
                  <c:v>1.2376627447621766</c:v>
                </c:pt>
                <c:pt idx="4">
                  <c:v>1.2372127674755877</c:v>
                </c:pt>
                <c:pt idx="5">
                  <c:v>1.2367439481175113</c:v>
                </c:pt>
                <c:pt idx="6">
                  <c:v>1.2362823896418051</c:v>
                </c:pt>
                <c:pt idx="7">
                  <c:v>1.2358191108720211</c:v>
                </c:pt>
                <c:pt idx="8">
                  <c:v>1.2353557735770213</c:v>
                </c:pt>
                <c:pt idx="9">
                  <c:v>1.2348902641447057</c:v>
                </c:pt>
                <c:pt idx="10">
                  <c:v>1.2344237357118697</c:v>
                </c:pt>
                <c:pt idx="11">
                  <c:v>1.2339570301682017</c:v>
                </c:pt>
                <c:pt idx="12">
                  <c:v>1.2334885177148598</c:v>
                </c:pt>
                <c:pt idx="13">
                  <c:v>1.2330223237804514</c:v>
                </c:pt>
                <c:pt idx="14">
                  <c:v>1.2325555154748253</c:v>
                </c:pt>
                <c:pt idx="15">
                  <c:v>1.2320832358582674</c:v>
                </c:pt>
                <c:pt idx="16">
                  <c:v>1.2316154933271488</c:v>
                </c:pt>
                <c:pt idx="17">
                  <c:v>1.2311478366987101</c:v>
                </c:pt>
                <c:pt idx="18">
                  <c:v>1.2306776381235436</c:v>
                </c:pt>
                <c:pt idx="19">
                  <c:v>1.2302083528921681</c:v>
                </c:pt>
                <c:pt idx="20">
                  <c:v>1.2297396549314139</c:v>
                </c:pt>
                <c:pt idx="21">
                  <c:v>1.2292728053595119</c:v>
                </c:pt>
                <c:pt idx="22">
                  <c:v>1.2288004403678365</c:v>
                </c:pt>
                <c:pt idx="23">
                  <c:v>1.2283305422898314</c:v>
                </c:pt>
                <c:pt idx="24">
                  <c:v>1.2278594861340693</c:v>
                </c:pt>
                <c:pt idx="25">
                  <c:v>1.2273868606468343</c:v>
                </c:pt>
                <c:pt idx="26">
                  <c:v>1.2269167720402141</c:v>
                </c:pt>
                <c:pt idx="27">
                  <c:v>1.22644533938824</c:v>
                </c:pt>
                <c:pt idx="28">
                  <c:v>1.2259751696163728</c:v>
                </c:pt>
                <c:pt idx="29">
                  <c:v>1.2255062342321346</c:v>
                </c:pt>
                <c:pt idx="30">
                  <c:v>1.2250349286815501</c:v>
                </c:pt>
                <c:pt idx="31">
                  <c:v>1.2245637036996577</c:v>
                </c:pt>
                <c:pt idx="32">
                  <c:v>1.2240909879791466</c:v>
                </c:pt>
                <c:pt idx="33">
                  <c:v>1.2236187772558953</c:v>
                </c:pt>
                <c:pt idx="34">
                  <c:v>1.2231469569650044</c:v>
                </c:pt>
                <c:pt idx="35">
                  <c:v>1.2226756980198994</c:v>
                </c:pt>
                <c:pt idx="36">
                  <c:v>1.2222040979991042</c:v>
                </c:pt>
                <c:pt idx="37">
                  <c:v>1.2217311565158908</c:v>
                </c:pt>
                <c:pt idx="38">
                  <c:v>1.2212590001679735</c:v>
                </c:pt>
                <c:pt idx="39">
                  <c:v>1.2207869982971205</c:v>
                </c:pt>
                <c:pt idx="40">
                  <c:v>1.2203151926656397</c:v>
                </c:pt>
                <c:pt idx="41">
                  <c:v>1.2198378694192733</c:v>
                </c:pt>
                <c:pt idx="42">
                  <c:v>1.2193588185197697</c:v>
                </c:pt>
                <c:pt idx="43">
                  <c:v>1.218880154936498</c:v>
                </c:pt>
                <c:pt idx="44">
                  <c:v>1.2184027267680566</c:v>
                </c:pt>
                <c:pt idx="45">
                  <c:v>1.2179252004994729</c:v>
                </c:pt>
                <c:pt idx="46">
                  <c:v>1.2174486473070303</c:v>
                </c:pt>
                <c:pt idx="47">
                  <c:v>1.2169714554733673</c:v>
                </c:pt>
                <c:pt idx="48">
                  <c:v>1.2164937139873273</c:v>
                </c:pt>
                <c:pt idx="49">
                  <c:v>1.2160169582761071</c:v>
                </c:pt>
                <c:pt idx="50">
                  <c:v>1.2155411041346968</c:v>
                </c:pt>
                <c:pt idx="51">
                  <c:v>1.2150647092093394</c:v>
                </c:pt>
                <c:pt idx="52">
                  <c:v>1.2145885583325411</c:v>
                </c:pt>
                <c:pt idx="53">
                  <c:v>1.2141127112161678</c:v>
                </c:pt>
                <c:pt idx="54">
                  <c:v>1.2136365100537305</c:v>
                </c:pt>
                <c:pt idx="55">
                  <c:v>1.2131595580635861</c:v>
                </c:pt>
                <c:pt idx="56">
                  <c:v>1.2126835156936078</c:v>
                </c:pt>
                <c:pt idx="57">
                  <c:v>1.2122080654153562</c:v>
                </c:pt>
                <c:pt idx="58">
                  <c:v>1.211733431554717</c:v>
                </c:pt>
                <c:pt idx="59">
                  <c:v>1.2112594226955062</c:v>
                </c:pt>
                <c:pt idx="60">
                  <c:v>1.2107858954363606</c:v>
                </c:pt>
                <c:pt idx="61">
                  <c:v>1.2103113830355681</c:v>
                </c:pt>
                <c:pt idx="62">
                  <c:v>1.2098374627691026</c:v>
                </c:pt>
                <c:pt idx="63">
                  <c:v>1.2093649905790043</c:v>
                </c:pt>
                <c:pt idx="64">
                  <c:v>1.208892750572498</c:v>
                </c:pt>
                <c:pt idx="65">
                  <c:v>1.2084204309700171</c:v>
                </c:pt>
                <c:pt idx="66">
                  <c:v>1.2079490472398806</c:v>
                </c:pt>
                <c:pt idx="67">
                  <c:v>1.2074774567407311</c:v>
                </c:pt>
                <c:pt idx="68">
                  <c:v>1.2070061626153663</c:v>
                </c:pt>
                <c:pt idx="69">
                  <c:v>1.2065354821563525</c:v>
                </c:pt>
                <c:pt idx="70">
                  <c:v>1.206063178826839</c:v>
                </c:pt>
                <c:pt idx="71">
                  <c:v>1.205592280584606</c:v>
                </c:pt>
                <c:pt idx="72">
                  <c:v>1.205122701094995</c:v>
                </c:pt>
                <c:pt idx="73">
                  <c:v>1.2046532659335691</c:v>
                </c:pt>
                <c:pt idx="74">
                  <c:v>1.2041838156547353</c:v>
                </c:pt>
                <c:pt idx="75">
                  <c:v>1.2037153097267064</c:v>
                </c:pt>
                <c:pt idx="76">
                  <c:v>1.2032469885482311</c:v>
                </c:pt>
                <c:pt idx="77">
                  <c:v>1.2027785661411388</c:v>
                </c:pt>
                <c:pt idx="78">
                  <c:v>1.2023109384527824</c:v>
                </c:pt>
                <c:pt idx="79">
                  <c:v>1.2018440646866484</c:v>
                </c:pt>
                <c:pt idx="80">
                  <c:v>1.2013766498321743</c:v>
                </c:pt>
                <c:pt idx="81">
                  <c:v>1.2009094576525499</c:v>
                </c:pt>
                <c:pt idx="82">
                  <c:v>1.2004435564552112</c:v>
                </c:pt>
                <c:pt idx="83">
                  <c:v>1.1999787530507817</c:v>
                </c:pt>
                <c:pt idx="84">
                  <c:v>1.1995137676156231</c:v>
                </c:pt>
                <c:pt idx="85">
                  <c:v>1.1990493397647488</c:v>
                </c:pt>
                <c:pt idx="86">
                  <c:v>1.1985862747989762</c:v>
                </c:pt>
                <c:pt idx="87">
                  <c:v>1.1981238623687724</c:v>
                </c:pt>
                <c:pt idx="88">
                  <c:v>1.1976611215975526</c:v>
                </c:pt>
                <c:pt idx="89">
                  <c:v>1.1971987175637175</c:v>
                </c:pt>
                <c:pt idx="90">
                  <c:v>1.1967366675311994</c:v>
                </c:pt>
                <c:pt idx="91">
                  <c:v>1.1962749234104375</c:v>
                </c:pt>
                <c:pt idx="92">
                  <c:v>1.1958144315958865</c:v>
                </c:pt>
                <c:pt idx="93">
                  <c:v>1.1953538607387268</c:v>
                </c:pt>
                <c:pt idx="94">
                  <c:v>1.1948941831203284</c:v>
                </c:pt>
                <c:pt idx="95">
                  <c:v>1.1944350461814492</c:v>
                </c:pt>
                <c:pt idx="96">
                  <c:v>1.1939754056201914</c:v>
                </c:pt>
                <c:pt idx="97">
                  <c:v>1.1935167979638059</c:v>
                </c:pt>
                <c:pt idx="98">
                  <c:v>1.1930590330520072</c:v>
                </c:pt>
                <c:pt idx="99">
                  <c:v>1.1926022866889581</c:v>
                </c:pt>
                <c:pt idx="100">
                  <c:v>1.1921457095036381</c:v>
                </c:pt>
                <c:pt idx="101">
                  <c:v>1.1916892917641817</c:v>
                </c:pt>
                <c:pt idx="102">
                  <c:v>1.1912325806416417</c:v>
                </c:pt>
                <c:pt idx="103">
                  <c:v>1.1907762295385202</c:v>
                </c:pt>
                <c:pt idx="104">
                  <c:v>1.1903199107322282</c:v>
                </c:pt>
                <c:pt idx="105">
                  <c:v>1.1898642724991961</c:v>
                </c:pt>
                <c:pt idx="106">
                  <c:v>1.1894098282986476</c:v>
                </c:pt>
                <c:pt idx="107">
                  <c:v>1.1889550479033844</c:v>
                </c:pt>
                <c:pt idx="108">
                  <c:v>1.1885006621492062</c:v>
                </c:pt>
                <c:pt idx="109">
                  <c:v>1.1880457967813003</c:v>
                </c:pt>
                <c:pt idx="110">
                  <c:v>1.1875921420710081</c:v>
                </c:pt>
                <c:pt idx="111">
                  <c:v>1.187138089989574</c:v>
                </c:pt>
                <c:pt idx="112">
                  <c:v>1.1866834541661684</c:v>
                </c:pt>
                <c:pt idx="113">
                  <c:v>1.1862295030036989</c:v>
                </c:pt>
                <c:pt idx="114">
                  <c:v>1.1857761866287844</c:v>
                </c:pt>
                <c:pt idx="115">
                  <c:v>1.1853225318092713</c:v>
                </c:pt>
                <c:pt idx="116">
                  <c:v>1.184869579596852</c:v>
                </c:pt>
                <c:pt idx="117">
                  <c:v>1.184416227591659</c:v>
                </c:pt>
                <c:pt idx="118">
                  <c:v>1.1839631563933606</c:v>
                </c:pt>
                <c:pt idx="119">
                  <c:v>1.1835098276421601</c:v>
                </c:pt>
                <c:pt idx="120">
                  <c:v>1.1830560738102132</c:v>
                </c:pt>
                <c:pt idx="121">
                  <c:v>1.1826019150834055</c:v>
                </c:pt>
                <c:pt idx="122">
                  <c:v>1.1821482140083335</c:v>
                </c:pt>
                <c:pt idx="123">
                  <c:v>1.1816946921517635</c:v>
                </c:pt>
                <c:pt idx="124">
                  <c:v>1.1812409158254684</c:v>
                </c:pt>
                <c:pt idx="125">
                  <c:v>1.1807874547504507</c:v>
                </c:pt>
                <c:pt idx="126">
                  <c:v>1.1803338968144457</c:v>
                </c:pt>
                <c:pt idx="127">
                  <c:v>1.1798803782566534</c:v>
                </c:pt>
                <c:pt idx="128">
                  <c:v>1.1794269310153485</c:v>
                </c:pt>
                <c:pt idx="129">
                  <c:v>1.1789733690256685</c:v>
                </c:pt>
                <c:pt idx="130">
                  <c:v>1.1785194381824751</c:v>
                </c:pt>
                <c:pt idx="131">
                  <c:v>1.1780657031443655</c:v>
                </c:pt>
                <c:pt idx="132">
                  <c:v>1.1776114028191711</c:v>
                </c:pt>
                <c:pt idx="133">
                  <c:v>1.1771576939510915</c:v>
                </c:pt>
                <c:pt idx="134">
                  <c:v>1.1767038986067841</c:v>
                </c:pt>
                <c:pt idx="135">
                  <c:v>1.1762498578882845</c:v>
                </c:pt>
                <c:pt idx="136">
                  <c:v>1.175795823932609</c:v>
                </c:pt>
                <c:pt idx="137">
                  <c:v>1.1753416393798004</c:v>
                </c:pt>
                <c:pt idx="138">
                  <c:v>1.174887282722282</c:v>
                </c:pt>
                <c:pt idx="139">
                  <c:v>1.1744332484091673</c:v>
                </c:pt>
                <c:pt idx="140">
                  <c:v>1.1739791858957032</c:v>
                </c:pt>
                <c:pt idx="141">
                  <c:v>1.1735249315965268</c:v>
                </c:pt>
                <c:pt idx="142">
                  <c:v>1.1730704388201219</c:v>
                </c:pt>
                <c:pt idx="143">
                  <c:v>1.1726155304447243</c:v>
                </c:pt>
                <c:pt idx="144">
                  <c:v>1.1721610168339818</c:v>
                </c:pt>
                <c:pt idx="145">
                  <c:v>1.1717063638415426</c:v>
                </c:pt>
                <c:pt idx="146">
                  <c:v>1.1712513263783979</c:v>
                </c:pt>
                <c:pt idx="147">
                  <c:v>1.1707964881196347</c:v>
                </c:pt>
                <c:pt idx="148">
                  <c:v>1.1703393026776974</c:v>
                </c:pt>
                <c:pt idx="149">
                  <c:v>1.169882389557261</c:v>
                </c:pt>
                <c:pt idx="150">
                  <c:v>1.1694260360112452</c:v>
                </c:pt>
                <c:pt idx="151">
                  <c:v>1.1689704077941947</c:v>
                </c:pt>
                <c:pt idx="152">
                  <c:v>1.1685155518119201</c:v>
                </c:pt>
                <c:pt idx="153">
                  <c:v>1.1680613046604509</c:v>
                </c:pt>
                <c:pt idx="154">
                  <c:v>1.1676072936667419</c:v>
                </c:pt>
                <c:pt idx="155">
                  <c:v>1.1671536775458193</c:v>
                </c:pt>
                <c:pt idx="156">
                  <c:v>1.1667005192684781</c:v>
                </c:pt>
                <c:pt idx="157">
                  <c:v>1.1662476981552632</c:v>
                </c:pt>
                <c:pt idx="158">
                  <c:v>1.1657945729908261</c:v>
                </c:pt>
                <c:pt idx="159">
                  <c:v>1.1653424158125645</c:v>
                </c:pt>
                <c:pt idx="160">
                  <c:v>1.1648907490400986</c:v>
                </c:pt>
                <c:pt idx="161">
                  <c:v>1.1644395824321396</c:v>
                </c:pt>
                <c:pt idx="162">
                  <c:v>1.1639890300546789</c:v>
                </c:pt>
                <c:pt idx="163">
                  <c:v>1.1635388599436864</c:v>
                </c:pt>
                <c:pt idx="164">
                  <c:v>1.1630889371528275</c:v>
                </c:pt>
                <c:pt idx="165">
                  <c:v>1.1626394103902529</c:v>
                </c:pt>
                <c:pt idx="166">
                  <c:v>1.1621902750580104</c:v>
                </c:pt>
                <c:pt idx="167">
                  <c:v>1.1617415658880788</c:v>
                </c:pt>
                <c:pt idx="168">
                  <c:v>1.161293435957472</c:v>
                </c:pt>
                <c:pt idx="169">
                  <c:v>1.1608457598145403</c:v>
                </c:pt>
                <c:pt idx="170">
                  <c:v>1.1603985205145282</c:v>
                </c:pt>
                <c:pt idx="171">
                  <c:v>1.1599513005727982</c:v>
                </c:pt>
                <c:pt idx="172">
                  <c:v>1.1595049302738019</c:v>
                </c:pt>
                <c:pt idx="173">
                  <c:v>1.159059277201071</c:v>
                </c:pt>
                <c:pt idx="174">
                  <c:v>1.1586141715646903</c:v>
                </c:pt>
                <c:pt idx="175">
                  <c:v>1.15816945129556</c:v>
                </c:pt>
                <c:pt idx="176">
                  <c:v>1.1577252156338202</c:v>
                </c:pt>
                <c:pt idx="177">
                  <c:v>1.1572813980407881</c:v>
                </c:pt>
                <c:pt idx="178">
                  <c:v>1.156838189828338</c:v>
                </c:pt>
                <c:pt idx="179">
                  <c:v>1.1563952040143353</c:v>
                </c:pt>
                <c:pt idx="180">
                  <c:v>1.1559525268526416</c:v>
                </c:pt>
                <c:pt idx="181">
                  <c:v>1.1555101808191082</c:v>
                </c:pt>
                <c:pt idx="182">
                  <c:v>1.1550686343344403</c:v>
                </c:pt>
                <c:pt idx="183">
                  <c:v>1.1546275042610612</c:v>
                </c:pt>
                <c:pt idx="184">
                  <c:v>1.1541870026876393</c:v>
                </c:pt>
                <c:pt idx="185">
                  <c:v>1.1537469011182433</c:v>
                </c:pt>
                <c:pt idx="186">
                  <c:v>1.1533073098029174</c:v>
                </c:pt>
                <c:pt idx="187">
                  <c:v>1.1528679995475972</c:v>
                </c:pt>
                <c:pt idx="188">
                  <c:v>1.1524293279158682</c:v>
                </c:pt>
                <c:pt idx="189">
                  <c:v>1.1519912678876691</c:v>
                </c:pt>
                <c:pt idx="190">
                  <c:v>1.1515533671249005</c:v>
                </c:pt>
                <c:pt idx="191">
                  <c:v>1.1511155714655166</c:v>
                </c:pt>
                <c:pt idx="192">
                  <c:v>1.1506784124181562</c:v>
                </c:pt>
                <c:pt idx="193">
                  <c:v>1.1502419015450205</c:v>
                </c:pt>
                <c:pt idx="194">
                  <c:v>1.1498057259872791</c:v>
                </c:pt>
                <c:pt idx="195">
                  <c:v>1.1493701862615331</c:v>
                </c:pt>
                <c:pt idx="196">
                  <c:v>1.1489350705966432</c:v>
                </c:pt>
                <c:pt idx="197">
                  <c:v>1.1485004400353893</c:v>
                </c:pt>
                <c:pt idx="198">
                  <c:v>1.1480664678736852</c:v>
                </c:pt>
                <c:pt idx="199">
                  <c:v>1.1476328296688383</c:v>
                </c:pt>
                <c:pt idx="200">
                  <c:v>1.1471998076551524</c:v>
                </c:pt>
                <c:pt idx="201">
                  <c:v>1.1467672768950199</c:v>
                </c:pt>
                <c:pt idx="202">
                  <c:v>1.1463351559381145</c:v>
                </c:pt>
                <c:pt idx="203">
                  <c:v>1.1459036768665365</c:v>
                </c:pt>
                <c:pt idx="204">
                  <c:v>1.145472465446163</c:v>
                </c:pt>
                <c:pt idx="205">
                  <c:v>1.1450414947254324</c:v>
                </c:pt>
                <c:pt idx="206">
                  <c:v>1.1446110495505959</c:v>
                </c:pt>
                <c:pt idx="207">
                  <c:v>1.144181103939707</c:v>
                </c:pt>
                <c:pt idx="208">
                  <c:v>1.143751726038754</c:v>
                </c:pt>
                <c:pt idx="209">
                  <c:v>1.1433227137212749</c:v>
                </c:pt>
                <c:pt idx="210">
                  <c:v>1.1428940053628518</c:v>
                </c:pt>
                <c:pt idx="211">
                  <c:v>1.1424660194621732</c:v>
                </c:pt>
                <c:pt idx="212">
                  <c:v>1.142038722545389</c:v>
                </c:pt>
                <c:pt idx="213">
                  <c:v>1.1416117096200782</c:v>
                </c:pt>
                <c:pt idx="214">
                  <c:v>1.1411851526755994</c:v>
                </c:pt>
                <c:pt idx="215">
                  <c:v>1.1407589840762902</c:v>
                </c:pt>
                <c:pt idx="216">
                  <c:v>1.1403333799814963</c:v>
                </c:pt>
                <c:pt idx="217">
                  <c:v>1.1399084805637916</c:v>
                </c:pt>
                <c:pt idx="218">
                  <c:v>1.1394841923401107</c:v>
                </c:pt>
                <c:pt idx="219">
                  <c:v>1.1390602028390131</c:v>
                </c:pt>
                <c:pt idx="220">
                  <c:v>1.138636835388086</c:v>
                </c:pt>
                <c:pt idx="221">
                  <c:v>1.1382138013502801</c:v>
                </c:pt>
                <c:pt idx="222">
                  <c:v>1.1377908813079536</c:v>
                </c:pt>
                <c:pt idx="223">
                  <c:v>1.1373687359647784</c:v>
                </c:pt>
                <c:pt idx="224">
                  <c:v>1.1369470478452686</c:v>
                </c:pt>
                <c:pt idx="225">
                  <c:v>1.136525630728247</c:v>
                </c:pt>
                <c:pt idx="226">
                  <c:v>1.1361047420187493</c:v>
                </c:pt>
                <c:pt idx="227">
                  <c:v>1.1356843610740341</c:v>
                </c:pt>
                <c:pt idx="228">
                  <c:v>1.1352645129925989</c:v>
                </c:pt>
                <c:pt idx="229">
                  <c:v>1.1348451951917846</c:v>
                </c:pt>
                <c:pt idx="230">
                  <c:v>1.1344266001512431</c:v>
                </c:pt>
                <c:pt idx="231">
                  <c:v>1.134008601158178</c:v>
                </c:pt>
                <c:pt idx="232">
                  <c:v>1.1335908753844186</c:v>
                </c:pt>
                <c:pt idx="233">
                  <c:v>1.1331732927979177</c:v>
                </c:pt>
                <c:pt idx="234">
                  <c:v>1.132756496509064</c:v>
                </c:pt>
                <c:pt idx="235">
                  <c:v>1.1323400606848144</c:v>
                </c:pt>
                <c:pt idx="236">
                  <c:v>1.1319242068781663</c:v>
                </c:pt>
                <c:pt idx="237">
                  <c:v>1.1315087508820036</c:v>
                </c:pt>
                <c:pt idx="238">
                  <c:v>1.1310937892077197</c:v>
                </c:pt>
                <c:pt idx="239">
                  <c:v>1.1306793060460956</c:v>
                </c:pt>
                <c:pt idx="240">
                  <c:v>1.1302655159599544</c:v>
                </c:pt>
                <c:pt idx="241">
                  <c:v>1.1298521614105363</c:v>
                </c:pt>
                <c:pt idx="242">
                  <c:v>1.1294394107054562</c:v>
                </c:pt>
                <c:pt idx="243">
                  <c:v>1.1290270748554267</c:v>
                </c:pt>
                <c:pt idx="244">
                  <c:v>1.1286150782675046</c:v>
                </c:pt>
                <c:pt idx="245">
                  <c:v>1.1282033783072332</c:v>
                </c:pt>
                <c:pt idx="246">
                  <c:v>1.1277921924208161</c:v>
                </c:pt>
                <c:pt idx="247">
                  <c:v>1.1273815532891027</c:v>
                </c:pt>
                <c:pt idx="248">
                  <c:v>1.1269715874225743</c:v>
                </c:pt>
                <c:pt idx="249">
                  <c:v>1.1265618886506485</c:v>
                </c:pt>
                <c:pt idx="250">
                  <c:v>1.1261528399452339</c:v>
                </c:pt>
                <c:pt idx="251">
                  <c:v>1.125744221639184</c:v>
                </c:pt>
                <c:pt idx="252">
                  <c:v>1.1253359485552707</c:v>
                </c:pt>
                <c:pt idx="253">
                  <c:v>1.1249280288565673</c:v>
                </c:pt>
                <c:pt idx="254">
                  <c:v>1.1245207417284031</c:v>
                </c:pt>
                <c:pt idx="255">
                  <c:v>1.1241141416853131</c:v>
                </c:pt>
                <c:pt idx="256">
                  <c:v>1.1237081899415751</c:v>
                </c:pt>
                <c:pt idx="257">
                  <c:v>1.1233026552886052</c:v>
                </c:pt>
                <c:pt idx="258">
                  <c:v>1.1228973005653988</c:v>
                </c:pt>
                <c:pt idx="259">
                  <c:v>1.1224924032984989</c:v>
                </c:pt>
                <c:pt idx="260">
                  <c:v>1.1220880551149055</c:v>
                </c:pt>
                <c:pt idx="261">
                  <c:v>1.1216842584088573</c:v>
                </c:pt>
                <c:pt idx="262">
                  <c:v>1.1212808618378203</c:v>
                </c:pt>
                <c:pt idx="263">
                  <c:v>1.1208780022568507</c:v>
                </c:pt>
                <c:pt idx="264">
                  <c:v>1.1204756141494296</c:v>
                </c:pt>
                <c:pt idx="265">
                  <c:v>1.1200736715656214</c:v>
                </c:pt>
                <c:pt idx="266">
                  <c:v>1.1196722926005673</c:v>
                </c:pt>
                <c:pt idx="267">
                  <c:v>1.1192714666850263</c:v>
                </c:pt>
                <c:pt idx="268">
                  <c:v>1.1188711357713768</c:v>
                </c:pt>
                <c:pt idx="269">
                  <c:v>1.118471084535329</c:v>
                </c:pt>
                <c:pt idx="270">
                  <c:v>1.1180715268226529</c:v>
                </c:pt>
                <c:pt idx="271">
                  <c:v>1.1176726503461991</c:v>
                </c:pt>
                <c:pt idx="272">
                  <c:v>1.1172743522919344</c:v>
                </c:pt>
                <c:pt idx="273">
                  <c:v>1.1168764329113654</c:v>
                </c:pt>
                <c:pt idx="274">
                  <c:v>1.1164788961082903</c:v>
                </c:pt>
                <c:pt idx="275">
                  <c:v>1.1160817011308295</c:v>
                </c:pt>
                <c:pt idx="276">
                  <c:v>1.1156850119078983</c:v>
                </c:pt>
                <c:pt idx="277">
                  <c:v>1.1152888723578369</c:v>
                </c:pt>
                <c:pt idx="278">
                  <c:v>1.1148933116193223</c:v>
                </c:pt>
                <c:pt idx="279">
                  <c:v>1.1144983039908238</c:v>
                </c:pt>
                <c:pt idx="280">
                  <c:v>1.1141037171385837</c:v>
                </c:pt>
                <c:pt idx="281">
                  <c:v>1.1137094321292673</c:v>
                </c:pt>
                <c:pt idx="282">
                  <c:v>1.1133154498451108</c:v>
                </c:pt>
                <c:pt idx="283">
                  <c:v>1.1129220405794495</c:v>
                </c:pt>
                <c:pt idx="284">
                  <c:v>1.1125291456604001</c:v>
                </c:pt>
                <c:pt idx="285">
                  <c:v>1.1121368210015976</c:v>
                </c:pt>
                <c:pt idx="286">
                  <c:v>1.1117449282742167</c:v>
                </c:pt>
                <c:pt idx="287">
                  <c:v>1.111353580540724</c:v>
                </c:pt>
                <c:pt idx="288">
                  <c:v>1.1109626958151997</c:v>
                </c:pt>
                <c:pt idx="289">
                  <c:v>1.1105721813693117</c:v>
                </c:pt>
                <c:pt idx="290">
                  <c:v>1.1101822626780826</c:v>
                </c:pt>
                <c:pt idx="291">
                  <c:v>1.1097926914231113</c:v>
                </c:pt>
                <c:pt idx="292">
                  <c:v>1.1094035727382201</c:v>
                </c:pt>
                <c:pt idx="293">
                  <c:v>1.1090149587040379</c:v>
                </c:pt>
                <c:pt idx="294">
                  <c:v>1.108626824458663</c:v>
                </c:pt>
                <c:pt idx="295">
                  <c:v>1.1082392086293353</c:v>
                </c:pt>
                <c:pt idx="296">
                  <c:v>1.1078519181736508</c:v>
                </c:pt>
                <c:pt idx="297">
                  <c:v>1.1074651616113882</c:v>
                </c:pt>
                <c:pt idx="298">
                  <c:v>1.1070788025016176</c:v>
                </c:pt>
                <c:pt idx="299">
                  <c:v>1.1066929751972545</c:v>
                </c:pt>
                <c:pt idx="300">
                  <c:v>1.1063075432582348</c:v>
                </c:pt>
                <c:pt idx="301">
                  <c:v>1.1059225443533749</c:v>
                </c:pt>
                <c:pt idx="302">
                  <c:v>1.1055381558829551</c:v>
                </c:pt>
                <c:pt idx="303">
                  <c:v>1.1051542098008929</c:v>
                </c:pt>
                <c:pt idx="304">
                  <c:v>1.1047707023008573</c:v>
                </c:pt>
                <c:pt idx="305">
                  <c:v>1.1043876091785938</c:v>
                </c:pt>
                <c:pt idx="306">
                  <c:v>1.1040049836442229</c:v>
                </c:pt>
                <c:pt idx="307">
                  <c:v>1.1036229594668492</c:v>
                </c:pt>
                <c:pt idx="308">
                  <c:v>1.1032412694478029</c:v>
                </c:pt>
                <c:pt idx="309">
                  <c:v>1.1028600328159821</c:v>
                </c:pt>
                <c:pt idx="310">
                  <c:v>1.1024792964204519</c:v>
                </c:pt>
                <c:pt idx="311">
                  <c:v>1.102099132867127</c:v>
                </c:pt>
                <c:pt idx="312">
                  <c:v>1.1017192786466696</c:v>
                </c:pt>
                <c:pt idx="313">
                  <c:v>1.1013399085532398</c:v>
                </c:pt>
                <c:pt idx="314">
                  <c:v>1.1009609090297761</c:v>
                </c:pt>
                <c:pt idx="315">
                  <c:v>1.1005824050257953</c:v>
                </c:pt>
                <c:pt idx="316">
                  <c:v>1.1002042529368639</c:v>
                </c:pt>
                <c:pt idx="317">
                  <c:v>1.0998267271980173</c:v>
                </c:pt>
                <c:pt idx="318">
                  <c:v>1.0994495094918837</c:v>
                </c:pt>
                <c:pt idx="319">
                  <c:v>1.0990728604069533</c:v>
                </c:pt>
                <c:pt idx="320">
                  <c:v>1.0986964933185863</c:v>
                </c:pt>
                <c:pt idx="321">
                  <c:v>1.0983206778626653</c:v>
                </c:pt>
                <c:pt idx="322">
                  <c:v>1.0979452849486053</c:v>
                </c:pt>
                <c:pt idx="323">
                  <c:v>1.0975702204576461</c:v>
                </c:pt>
                <c:pt idx="324">
                  <c:v>1.0971957320791843</c:v>
                </c:pt>
                <c:pt idx="325">
                  <c:v>1.0968216723769013</c:v>
                </c:pt>
                <c:pt idx="326">
                  <c:v>1.0964480681880615</c:v>
                </c:pt>
                <c:pt idx="327">
                  <c:v>1.0960749078792711</c:v>
                </c:pt>
                <c:pt idx="328">
                  <c:v>1.0957020679037599</c:v>
                </c:pt>
                <c:pt idx="329">
                  <c:v>1.0953296423347367</c:v>
                </c:pt>
                <c:pt idx="330">
                  <c:v>1.0949578217900364</c:v>
                </c:pt>
                <c:pt idx="331">
                  <c:v>1.0945864088709274</c:v>
                </c:pt>
                <c:pt idx="332">
                  <c:v>1.0942154661076535</c:v>
                </c:pt>
                <c:pt idx="333">
                  <c:v>1.0938449741287635</c:v>
                </c:pt>
                <c:pt idx="334">
                  <c:v>1.0934749221316389</c:v>
                </c:pt>
                <c:pt idx="335">
                  <c:v>1.093105296274139</c:v>
                </c:pt>
                <c:pt idx="336">
                  <c:v>1.0927361729815539</c:v>
                </c:pt>
                <c:pt idx="337">
                  <c:v>1.0923674551480915</c:v>
                </c:pt>
                <c:pt idx="338">
                  <c:v>1.0919990970937477</c:v>
                </c:pt>
                <c:pt idx="339">
                  <c:v>1.0916311503600904</c:v>
                </c:pt>
                <c:pt idx="340">
                  <c:v>1.0912636385722529</c:v>
                </c:pt>
                <c:pt idx="341">
                  <c:v>1.0908966582466531</c:v>
                </c:pt>
                <c:pt idx="342">
                  <c:v>1.0905301076466536</c:v>
                </c:pt>
                <c:pt idx="343">
                  <c:v>1.0901639307600053</c:v>
                </c:pt>
                <c:pt idx="344">
                  <c:v>1.0897980872880528</c:v>
                </c:pt>
                <c:pt idx="345">
                  <c:v>1.0894327385621607</c:v>
                </c:pt>
                <c:pt idx="346">
                  <c:v>1.0890677720882047</c:v>
                </c:pt>
                <c:pt idx="347">
                  <c:v>1.0887032386693041</c:v>
                </c:pt>
                <c:pt idx="348">
                  <c:v>1.0883391420685775</c:v>
                </c:pt>
                <c:pt idx="349">
                  <c:v>1.0879755778376095</c:v>
                </c:pt>
                <c:pt idx="350">
                  <c:v>1.0876124724414273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B-4B70-B91B-0A72C6CE3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05808"/>
        <c:axId val="446409744"/>
      </c:scatterChart>
      <c:valAx>
        <c:axId val="4464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409744"/>
        <c:crosses val="autoZero"/>
        <c:crossBetween val="midCat"/>
      </c:valAx>
      <c:valAx>
        <c:axId val="4464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40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Demag!$Q$2:$Q$352</c:f>
              <c:numCache>
                <c:formatCode>General</c:formatCode>
                <c:ptCount val="351"/>
                <c:pt idx="0">
                  <c:v>0.77173787567020535</c:v>
                </c:pt>
                <c:pt idx="1">
                  <c:v>0.771672662559447</c:v>
                </c:pt>
                <c:pt idx="2">
                  <c:v>0.7716907816581533</c:v>
                </c:pt>
                <c:pt idx="3">
                  <c:v>0.77174238191612399</c:v>
                </c:pt>
                <c:pt idx="4">
                  <c:v>0.77178618168473778</c:v>
                </c:pt>
                <c:pt idx="5">
                  <c:v>0.7718096598441827</c:v>
                </c:pt>
                <c:pt idx="6">
                  <c:v>0.77184015530277528</c:v>
                </c:pt>
                <c:pt idx="7">
                  <c:v>0.77187247972476625</c:v>
                </c:pt>
                <c:pt idx="8">
                  <c:v>0.77190020602061293</c:v>
                </c:pt>
                <c:pt idx="9">
                  <c:v>0.77193793259786059</c:v>
                </c:pt>
                <c:pt idx="10">
                  <c:v>0.77197934532856438</c:v>
                </c:pt>
                <c:pt idx="11">
                  <c:v>0.7720196946100899</c:v>
                </c:pt>
                <c:pt idx="12">
                  <c:v>0.77205161724794946</c:v>
                </c:pt>
                <c:pt idx="13">
                  <c:v>0.77209342620369315</c:v>
                </c:pt>
                <c:pt idx="14">
                  <c:v>0.77213769852554692</c:v>
                </c:pt>
                <c:pt idx="15">
                  <c:v>0.77217698574941251</c:v>
                </c:pt>
                <c:pt idx="16">
                  <c:v>0.7722246692365462</c:v>
                </c:pt>
                <c:pt idx="17">
                  <c:v>0.77227315195714608</c:v>
                </c:pt>
                <c:pt idx="18">
                  <c:v>0.77231916119008681</c:v>
                </c:pt>
                <c:pt idx="19">
                  <c:v>0.77237189425532216</c:v>
                </c:pt>
                <c:pt idx="20">
                  <c:v>0.77242498349140853</c:v>
                </c:pt>
                <c:pt idx="21">
                  <c:v>0.77248251934795342</c:v>
                </c:pt>
                <c:pt idx="22">
                  <c:v>0.77253502577375655</c:v>
                </c:pt>
                <c:pt idx="23">
                  <c:v>0.77259255195179166</c:v>
                </c:pt>
                <c:pt idx="24">
                  <c:v>0.77265169276498602</c:v>
                </c:pt>
                <c:pt idx="25">
                  <c:v>0.77271041650936367</c:v>
                </c:pt>
                <c:pt idx="26">
                  <c:v>0.77277613095975628</c:v>
                </c:pt>
                <c:pt idx="27">
                  <c:v>0.77284104394312048</c:v>
                </c:pt>
                <c:pt idx="28">
                  <c:v>0.77290834099720207</c:v>
                </c:pt>
                <c:pt idx="29">
                  <c:v>0.77298150802623633</c:v>
                </c:pt>
                <c:pt idx="30">
                  <c:v>0.77305235539256301</c:v>
                </c:pt>
                <c:pt idx="31">
                  <c:v>0.77312545126515275</c:v>
                </c:pt>
                <c:pt idx="32">
                  <c:v>0.77319689393476398</c:v>
                </c:pt>
                <c:pt idx="33">
                  <c:v>0.77326941367151492</c:v>
                </c:pt>
                <c:pt idx="34">
                  <c:v>0.77334616597506201</c:v>
                </c:pt>
                <c:pt idx="35">
                  <c:v>0.77342417879683267</c:v>
                </c:pt>
                <c:pt idx="36">
                  <c:v>0.77350601139474118</c:v>
                </c:pt>
                <c:pt idx="37">
                  <c:v>0.77358795786925805</c:v>
                </c:pt>
                <c:pt idx="38">
                  <c:v>0.77367034081704722</c:v>
                </c:pt>
                <c:pt idx="39">
                  <c:v>0.77375481751228037</c:v>
                </c:pt>
                <c:pt idx="40">
                  <c:v>0.77384099948109197</c:v>
                </c:pt>
                <c:pt idx="41">
                  <c:v>0.77393124288764326</c:v>
                </c:pt>
                <c:pt idx="42">
                  <c:v>0.77402292883740009</c:v>
                </c:pt>
                <c:pt idx="43">
                  <c:v>0.77411538751801512</c:v>
                </c:pt>
                <c:pt idx="44">
                  <c:v>0.77420995319279506</c:v>
                </c:pt>
                <c:pt idx="45">
                  <c:v>0.7743078417880418</c:v>
                </c:pt>
                <c:pt idx="46">
                  <c:v>0.77440807011622859</c:v>
                </c:pt>
                <c:pt idx="47">
                  <c:v>0.77450746950329796</c:v>
                </c:pt>
                <c:pt idx="48">
                  <c:v>0.7746072522757913</c:v>
                </c:pt>
                <c:pt idx="49">
                  <c:v>0.7747103320381622</c:v>
                </c:pt>
                <c:pt idx="50">
                  <c:v>0.77481402566422697</c:v>
                </c:pt>
                <c:pt idx="51">
                  <c:v>0.77491774967362459</c:v>
                </c:pt>
                <c:pt idx="52">
                  <c:v>0.77502331354613818</c:v>
                </c:pt>
                <c:pt idx="53">
                  <c:v>0.77513142090641474</c:v>
                </c:pt>
                <c:pt idx="54">
                  <c:v>0.77524048997724559</c:v>
                </c:pt>
                <c:pt idx="55">
                  <c:v>0.77535030496078694</c:v>
                </c:pt>
                <c:pt idx="56">
                  <c:v>0.77546228428968922</c:v>
                </c:pt>
                <c:pt idx="57">
                  <c:v>0.77557518725080021</c:v>
                </c:pt>
                <c:pt idx="58">
                  <c:v>0.77568983663622793</c:v>
                </c:pt>
                <c:pt idx="59">
                  <c:v>0.77580513782880178</c:v>
                </c:pt>
                <c:pt idx="60">
                  <c:v>0.77592343225658222</c:v>
                </c:pt>
                <c:pt idx="61">
                  <c:v>0.77604232358650838</c:v>
                </c:pt>
                <c:pt idx="62">
                  <c:v>0.77616167367215261</c:v>
                </c:pt>
                <c:pt idx="63">
                  <c:v>0.77628372527743139</c:v>
                </c:pt>
                <c:pt idx="64">
                  <c:v>0.77640816154780823</c:v>
                </c:pt>
                <c:pt idx="65">
                  <c:v>0.77653326892960528</c:v>
                </c:pt>
                <c:pt idx="66">
                  <c:v>0.77666025165899821</c:v>
                </c:pt>
                <c:pt idx="67">
                  <c:v>0.7767870634701336</c:v>
                </c:pt>
                <c:pt idx="68">
                  <c:v>0.77691457413341003</c:v>
                </c:pt>
                <c:pt idx="69">
                  <c:v>0.77704337727119199</c:v>
                </c:pt>
                <c:pt idx="70">
                  <c:v>0.77717276206132435</c:v>
                </c:pt>
                <c:pt idx="71">
                  <c:v>0.77730302790415884</c:v>
                </c:pt>
                <c:pt idx="72">
                  <c:v>0.77743569480645547</c:v>
                </c:pt>
                <c:pt idx="73">
                  <c:v>0.77757029670730238</c:v>
                </c:pt>
                <c:pt idx="74">
                  <c:v>0.7777051006856377</c:v>
                </c:pt>
                <c:pt idx="75">
                  <c:v>0.77784122381660492</c:v>
                </c:pt>
                <c:pt idx="76">
                  <c:v>0.77797750955419143</c:v>
                </c:pt>
                <c:pt idx="77">
                  <c:v>0.7781148238137896</c:v>
                </c:pt>
                <c:pt idx="78">
                  <c:v>0.77825346153676889</c:v>
                </c:pt>
                <c:pt idx="79">
                  <c:v>0.7783932376761431</c:v>
                </c:pt>
                <c:pt idx="80">
                  <c:v>0.77853255961167189</c:v>
                </c:pt>
                <c:pt idx="81">
                  <c:v>0.77867394347136076</c:v>
                </c:pt>
                <c:pt idx="82">
                  <c:v>0.77881611243605664</c:v>
                </c:pt>
                <c:pt idx="83">
                  <c:v>0.77895934750802587</c:v>
                </c:pt>
                <c:pt idx="84">
                  <c:v>0.77910310729865817</c:v>
                </c:pt>
                <c:pt idx="85">
                  <c:v>0.77924824583238672</c:v>
                </c:pt>
                <c:pt idx="86">
                  <c:v>0.77939390549753806</c:v>
                </c:pt>
                <c:pt idx="87">
                  <c:v>0.77954078929178439</c:v>
                </c:pt>
                <c:pt idx="88">
                  <c:v>0.77968758484949197</c:v>
                </c:pt>
                <c:pt idx="89">
                  <c:v>0.77983578246177343</c:v>
                </c:pt>
                <c:pt idx="90">
                  <c:v>0.77998455288543678</c:v>
                </c:pt>
                <c:pt idx="91">
                  <c:v>0.78013325152545643</c:v>
                </c:pt>
                <c:pt idx="92">
                  <c:v>0.78028433402925401</c:v>
                </c:pt>
                <c:pt idx="93">
                  <c:v>0.78043518361144992</c:v>
                </c:pt>
                <c:pt idx="94">
                  <c:v>0.78058787308129851</c:v>
                </c:pt>
                <c:pt idx="95">
                  <c:v>0.78074084799362986</c:v>
                </c:pt>
                <c:pt idx="96">
                  <c:v>0.78089379899332734</c:v>
                </c:pt>
                <c:pt idx="97">
                  <c:v>0.78104739952345059</c:v>
                </c:pt>
                <c:pt idx="98">
                  <c:v>0.78120287037511815</c:v>
                </c:pt>
                <c:pt idx="99">
                  <c:v>0.78136010175851833</c:v>
                </c:pt>
                <c:pt idx="100">
                  <c:v>0.781517342774248</c:v>
                </c:pt>
                <c:pt idx="101">
                  <c:v>0.78167448613324608</c:v>
                </c:pt>
                <c:pt idx="102">
                  <c:v>0.78183148487596332</c:v>
                </c:pt>
                <c:pt idx="103">
                  <c:v>0.78198961819236334</c:v>
                </c:pt>
                <c:pt idx="104">
                  <c:v>0.78214766360352395</c:v>
                </c:pt>
                <c:pt idx="105">
                  <c:v>0.78230675548294049</c:v>
                </c:pt>
                <c:pt idx="106">
                  <c:v>0.78246747013821272</c:v>
                </c:pt>
                <c:pt idx="107">
                  <c:v>0.78262863874830191</c:v>
                </c:pt>
                <c:pt idx="108">
                  <c:v>0.78279016964041959</c:v>
                </c:pt>
                <c:pt idx="109">
                  <c:v>0.78295146976678498</c:v>
                </c:pt>
                <c:pt idx="110">
                  <c:v>0.78311433936399166</c:v>
                </c:pt>
                <c:pt idx="111">
                  <c:v>0.78327732685545237</c:v>
                </c:pt>
                <c:pt idx="112">
                  <c:v>0.7834399096058231</c:v>
                </c:pt>
                <c:pt idx="113">
                  <c:v>0.78360344014449423</c:v>
                </c:pt>
                <c:pt idx="114">
                  <c:v>0.78376803090614711</c:v>
                </c:pt>
                <c:pt idx="115">
                  <c:v>0.78393300742915817</c:v>
                </c:pt>
                <c:pt idx="116">
                  <c:v>0.78409896446048699</c:v>
                </c:pt>
                <c:pt idx="117">
                  <c:v>0.78426508646484683</c:v>
                </c:pt>
                <c:pt idx="118">
                  <c:v>0.78443180336223384</c:v>
                </c:pt>
                <c:pt idx="119">
                  <c:v>0.78459857554858059</c:v>
                </c:pt>
                <c:pt idx="120">
                  <c:v>0.78476575378944768</c:v>
                </c:pt>
                <c:pt idx="121">
                  <c:v>0.7849335038842864</c:v>
                </c:pt>
                <c:pt idx="122">
                  <c:v>0.78510209040929724</c:v>
                </c:pt>
                <c:pt idx="123">
                  <c:v>0.78527184555436291</c:v>
                </c:pt>
                <c:pt idx="124">
                  <c:v>0.78544116920580809</c:v>
                </c:pt>
                <c:pt idx="125">
                  <c:v>0.78561128127350033</c:v>
                </c:pt>
                <c:pt idx="126">
                  <c:v>0.78578221908991108</c:v>
                </c:pt>
                <c:pt idx="127">
                  <c:v>0.78595341114847683</c:v>
                </c:pt>
                <c:pt idx="128">
                  <c:v>0.78612518695099365</c:v>
                </c:pt>
                <c:pt idx="129">
                  <c:v>0.78629681367412418</c:v>
                </c:pt>
                <c:pt idx="130">
                  <c:v>0.78646899313932361</c:v>
                </c:pt>
                <c:pt idx="131">
                  <c:v>0.78664209434285548</c:v>
                </c:pt>
                <c:pt idx="132">
                  <c:v>0.78681504291411719</c:v>
                </c:pt>
                <c:pt idx="133">
                  <c:v>0.78698909495323033</c:v>
                </c:pt>
                <c:pt idx="134">
                  <c:v>0.7871630847996951</c:v>
                </c:pt>
                <c:pt idx="135">
                  <c:v>0.78733698888716608</c:v>
                </c:pt>
                <c:pt idx="136">
                  <c:v>0.78751177137031947</c:v>
                </c:pt>
                <c:pt idx="137">
                  <c:v>0.78768644097452312</c:v>
                </c:pt>
                <c:pt idx="138">
                  <c:v>0.78786076733853494</c:v>
                </c:pt>
                <c:pt idx="139">
                  <c:v>0.78803649970214373</c:v>
                </c:pt>
                <c:pt idx="140">
                  <c:v>0.78821261927623354</c:v>
                </c:pt>
                <c:pt idx="141">
                  <c:v>0.78838870215796675</c:v>
                </c:pt>
                <c:pt idx="142">
                  <c:v>0.78856464177295005</c:v>
                </c:pt>
                <c:pt idx="143">
                  <c:v>0.78874068014764875</c:v>
                </c:pt>
                <c:pt idx="144">
                  <c:v>0.78891782212897221</c:v>
                </c:pt>
                <c:pt idx="145">
                  <c:v>0.78909495561150078</c:v>
                </c:pt>
                <c:pt idx="146">
                  <c:v>0.7892721758360326</c:v>
                </c:pt>
                <c:pt idx="147">
                  <c:v>0.78944986783799243</c:v>
                </c:pt>
                <c:pt idx="148">
                  <c:v>0.78962419968103426</c:v>
                </c:pt>
                <c:pt idx="149">
                  <c:v>0.78979739731348042</c:v>
                </c:pt>
                <c:pt idx="150">
                  <c:v>0.7899686321056858</c:v>
                </c:pt>
                <c:pt idx="151">
                  <c:v>0.79014068087397726</c:v>
                </c:pt>
                <c:pt idx="152">
                  <c:v>0.79031425919965304</c:v>
                </c:pt>
                <c:pt idx="153">
                  <c:v>0.79048587540172044</c:v>
                </c:pt>
                <c:pt idx="154">
                  <c:v>0.79065778997293301</c:v>
                </c:pt>
                <c:pt idx="155">
                  <c:v>0.79082985697949726</c:v>
                </c:pt>
                <c:pt idx="156">
                  <c:v>0.79100244093209582</c:v>
                </c:pt>
                <c:pt idx="157">
                  <c:v>0.79117455753008326</c:v>
                </c:pt>
                <c:pt idx="158">
                  <c:v>0.79135051653405486</c:v>
                </c:pt>
                <c:pt idx="159">
                  <c:v>0.79152186426899052</c:v>
                </c:pt>
                <c:pt idx="160">
                  <c:v>0.7916949093474166</c:v>
                </c:pt>
                <c:pt idx="161">
                  <c:v>0.79186781278086349</c:v>
                </c:pt>
                <c:pt idx="162">
                  <c:v>0.7920393191938091</c:v>
                </c:pt>
                <c:pt idx="163">
                  <c:v>0.79220957492941735</c:v>
                </c:pt>
                <c:pt idx="164">
                  <c:v>0.79237971810190444</c:v>
                </c:pt>
                <c:pt idx="165">
                  <c:v>0.79255100274137125</c:v>
                </c:pt>
                <c:pt idx="166">
                  <c:v>0.79272383514064582</c:v>
                </c:pt>
                <c:pt idx="167">
                  <c:v>0.79289469255739764</c:v>
                </c:pt>
                <c:pt idx="168">
                  <c:v>0.79306626697836391</c:v>
                </c:pt>
                <c:pt idx="169">
                  <c:v>0.7932370934693842</c:v>
                </c:pt>
                <c:pt idx="170">
                  <c:v>0.79340740212261407</c:v>
                </c:pt>
                <c:pt idx="171">
                  <c:v>0.79357874091529501</c:v>
                </c:pt>
                <c:pt idx="172">
                  <c:v>0.79375004331287946</c:v>
                </c:pt>
                <c:pt idx="173">
                  <c:v>0.79391935779792311</c:v>
                </c:pt>
                <c:pt idx="174">
                  <c:v>0.7940888936123266</c:v>
                </c:pt>
                <c:pt idx="175">
                  <c:v>0.79425694551279469</c:v>
                </c:pt>
                <c:pt idx="176">
                  <c:v>0.79442681439193863</c:v>
                </c:pt>
                <c:pt idx="177">
                  <c:v>0.7945973537623201</c:v>
                </c:pt>
                <c:pt idx="178">
                  <c:v>0.79476577072286947</c:v>
                </c:pt>
                <c:pt idx="179">
                  <c:v>0.79493441366864037</c:v>
                </c:pt>
                <c:pt idx="180">
                  <c:v>0.79510194442463988</c:v>
                </c:pt>
                <c:pt idx="181">
                  <c:v>0.79526969911618361</c:v>
                </c:pt>
                <c:pt idx="182">
                  <c:v>0.79543783266589108</c:v>
                </c:pt>
                <c:pt idx="183">
                  <c:v>0.79560661829736778</c:v>
                </c:pt>
                <c:pt idx="184">
                  <c:v>0.79577305356463546</c:v>
                </c:pt>
                <c:pt idx="185">
                  <c:v>0.79593934858026238</c:v>
                </c:pt>
                <c:pt idx="186">
                  <c:v>0.79610756014038586</c:v>
                </c:pt>
                <c:pt idx="187">
                  <c:v>0.79627346017331835</c:v>
                </c:pt>
                <c:pt idx="188">
                  <c:v>0.79643781983806194</c:v>
                </c:pt>
                <c:pt idx="189">
                  <c:v>0.79660307070999603</c:v>
                </c:pt>
                <c:pt idx="190">
                  <c:v>0.79676925537335341</c:v>
                </c:pt>
                <c:pt idx="191">
                  <c:v>0.79693406425374613</c:v>
                </c:pt>
                <c:pt idx="192">
                  <c:v>0.79709710923964605</c:v>
                </c:pt>
                <c:pt idx="193">
                  <c:v>0.79726116931700486</c:v>
                </c:pt>
                <c:pt idx="194">
                  <c:v>0.79742521291090329</c:v>
                </c:pt>
                <c:pt idx="195">
                  <c:v>0.79758805118138199</c:v>
                </c:pt>
                <c:pt idx="196">
                  <c:v>0.797750410577587</c:v>
                </c:pt>
                <c:pt idx="197">
                  <c:v>0.79791265146768764</c:v>
                </c:pt>
                <c:pt idx="198">
                  <c:v>0.79807534807806069</c:v>
                </c:pt>
                <c:pt idx="199">
                  <c:v>0.79823777194933299</c:v>
                </c:pt>
                <c:pt idx="200">
                  <c:v>0.79839953749101378</c:v>
                </c:pt>
                <c:pt idx="201">
                  <c:v>0.79856144728954859</c:v>
                </c:pt>
                <c:pt idx="202">
                  <c:v>0.79872326461661625</c:v>
                </c:pt>
                <c:pt idx="203">
                  <c:v>0.79888316833986406</c:v>
                </c:pt>
                <c:pt idx="204">
                  <c:v>0.79904557929884201</c:v>
                </c:pt>
                <c:pt idx="205">
                  <c:v>0.79920797804668098</c:v>
                </c:pt>
                <c:pt idx="206">
                  <c:v>0.79936996685779993</c:v>
                </c:pt>
                <c:pt idx="207">
                  <c:v>0.79952922199098353</c:v>
                </c:pt>
                <c:pt idx="208">
                  <c:v>0.79968762063548204</c:v>
                </c:pt>
                <c:pt idx="209">
                  <c:v>0.79984624301146912</c:v>
                </c:pt>
                <c:pt idx="210">
                  <c:v>0.80000355059852124</c:v>
                </c:pt>
                <c:pt idx="211">
                  <c:v>0.80016105977647589</c:v>
                </c:pt>
                <c:pt idx="212">
                  <c:v>0.80031858160910219</c:v>
                </c:pt>
                <c:pt idx="213">
                  <c:v>0.80047504648888967</c:v>
                </c:pt>
                <c:pt idx="214">
                  <c:v>0.80063159506646409</c:v>
                </c:pt>
                <c:pt idx="215">
                  <c:v>0.80078902363697935</c:v>
                </c:pt>
                <c:pt idx="216">
                  <c:v>0.80094370407990845</c:v>
                </c:pt>
                <c:pt idx="217">
                  <c:v>0.80109909571748794</c:v>
                </c:pt>
                <c:pt idx="218">
                  <c:v>0.80125418164088291</c:v>
                </c:pt>
                <c:pt idx="219">
                  <c:v>0.80140929611724931</c:v>
                </c:pt>
                <c:pt idx="220">
                  <c:v>0.80156347982207499</c:v>
                </c:pt>
                <c:pt idx="221">
                  <c:v>0.80171581176988105</c:v>
                </c:pt>
                <c:pt idx="222">
                  <c:v>0.80186941726550875</c:v>
                </c:pt>
                <c:pt idx="223">
                  <c:v>0.80202225716948961</c:v>
                </c:pt>
                <c:pt idx="224">
                  <c:v>0.80217579001112038</c:v>
                </c:pt>
                <c:pt idx="225">
                  <c:v>0.80232663448255515</c:v>
                </c:pt>
                <c:pt idx="226">
                  <c:v>0.80247802283359371</c:v>
                </c:pt>
                <c:pt idx="227">
                  <c:v>0.80262890540747223</c:v>
                </c:pt>
                <c:pt idx="228">
                  <c:v>0.80278083406476985</c:v>
                </c:pt>
                <c:pt idx="229">
                  <c:v>0.8029326298004017</c:v>
                </c:pt>
                <c:pt idx="230">
                  <c:v>0.80308270917179203</c:v>
                </c:pt>
                <c:pt idx="231">
                  <c:v>0.80323292626550247</c:v>
                </c:pt>
                <c:pt idx="232">
                  <c:v>0.80338187148142393</c:v>
                </c:pt>
                <c:pt idx="233">
                  <c:v>0.80353243357823789</c:v>
                </c:pt>
                <c:pt idx="234">
                  <c:v>0.80368131535122656</c:v>
                </c:pt>
                <c:pt idx="235">
                  <c:v>0.80382868879817226</c:v>
                </c:pt>
                <c:pt idx="236">
                  <c:v>0.80397599954881227</c:v>
                </c:pt>
                <c:pt idx="237">
                  <c:v>0.80412217024089183</c:v>
                </c:pt>
                <c:pt idx="238">
                  <c:v>0.80426869279422231</c:v>
                </c:pt>
                <c:pt idx="239">
                  <c:v>0.8044145738450047</c:v>
                </c:pt>
                <c:pt idx="240">
                  <c:v>0.80456004225529942</c:v>
                </c:pt>
                <c:pt idx="241">
                  <c:v>0.80470607302922614</c:v>
                </c:pt>
                <c:pt idx="242">
                  <c:v>0.80485080263757092</c:v>
                </c:pt>
                <c:pt idx="243">
                  <c:v>0.80499470533780149</c:v>
                </c:pt>
                <c:pt idx="244">
                  <c:v>0.80513984093945878</c:v>
                </c:pt>
                <c:pt idx="245">
                  <c:v>0.80528330832589945</c:v>
                </c:pt>
                <c:pt idx="246">
                  <c:v>0.80542633785538986</c:v>
                </c:pt>
                <c:pt idx="247">
                  <c:v>0.80556970762541036</c:v>
                </c:pt>
                <c:pt idx="248">
                  <c:v>0.80571370079936555</c:v>
                </c:pt>
                <c:pt idx="249">
                  <c:v>0.80585594721304543</c:v>
                </c:pt>
                <c:pt idx="250">
                  <c:v>0.80599719611619358</c:v>
                </c:pt>
                <c:pt idx="251">
                  <c:v>0.80613755042200719</c:v>
                </c:pt>
                <c:pt idx="252">
                  <c:v>0.80627885420312406</c:v>
                </c:pt>
                <c:pt idx="253">
                  <c:v>0.80641847319364224</c:v>
                </c:pt>
                <c:pt idx="254">
                  <c:v>0.80655772730819675</c:v>
                </c:pt>
                <c:pt idx="255">
                  <c:v>0.80669747978430673</c:v>
                </c:pt>
                <c:pt idx="256">
                  <c:v>0.80683649438729033</c:v>
                </c:pt>
                <c:pt idx="257">
                  <c:v>0.8069752001020345</c:v>
                </c:pt>
                <c:pt idx="258">
                  <c:v>0.80711285316571846</c:v>
                </c:pt>
                <c:pt idx="259">
                  <c:v>0.80725055703180759</c:v>
                </c:pt>
                <c:pt idx="260">
                  <c:v>0.80738802923553465</c:v>
                </c:pt>
                <c:pt idx="261">
                  <c:v>0.80752536748103299</c:v>
                </c:pt>
                <c:pt idx="262">
                  <c:v>0.80766221359909984</c:v>
                </c:pt>
                <c:pt idx="263">
                  <c:v>0.80779941175608738</c:v>
                </c:pt>
                <c:pt idx="264">
                  <c:v>0.80793553272397467</c:v>
                </c:pt>
                <c:pt idx="265">
                  <c:v>0.80807088000876393</c:v>
                </c:pt>
                <c:pt idx="266">
                  <c:v>0.80820566094934376</c:v>
                </c:pt>
                <c:pt idx="267">
                  <c:v>0.80833974422165511</c:v>
                </c:pt>
                <c:pt idx="268">
                  <c:v>0.8084737797192818</c:v>
                </c:pt>
                <c:pt idx="269">
                  <c:v>0.80860764166439125</c:v>
                </c:pt>
                <c:pt idx="270">
                  <c:v>0.80874104890326493</c:v>
                </c:pt>
                <c:pt idx="271">
                  <c:v>0.80887355739144584</c:v>
                </c:pt>
                <c:pt idx="272">
                  <c:v>0.8090059435093665</c:v>
                </c:pt>
                <c:pt idx="273">
                  <c:v>0.80913804550538437</c:v>
                </c:pt>
                <c:pt idx="274">
                  <c:v>0.80926943911657245</c:v>
                </c:pt>
                <c:pt idx="275">
                  <c:v>0.80940017719066093</c:v>
                </c:pt>
                <c:pt idx="276">
                  <c:v>0.80953047635884201</c:v>
                </c:pt>
                <c:pt idx="277">
                  <c:v>0.809660795643947</c:v>
                </c:pt>
                <c:pt idx="278">
                  <c:v>0.80979162883544331</c:v>
                </c:pt>
                <c:pt idx="279">
                  <c:v>0.80992145466966758</c:v>
                </c:pt>
                <c:pt idx="280">
                  <c:v>0.81005077147067928</c:v>
                </c:pt>
                <c:pt idx="281">
                  <c:v>0.81017956789384948</c:v>
                </c:pt>
                <c:pt idx="282">
                  <c:v>0.810307834093694</c:v>
                </c:pt>
                <c:pt idx="283">
                  <c:v>0.81043591915403135</c:v>
                </c:pt>
                <c:pt idx="284">
                  <c:v>0.81056343020445643</c:v>
                </c:pt>
                <c:pt idx="285">
                  <c:v>0.81069054253190298</c:v>
                </c:pt>
                <c:pt idx="286">
                  <c:v>0.81081764106943321</c:v>
                </c:pt>
                <c:pt idx="287">
                  <c:v>0.81094423941577543</c:v>
                </c:pt>
                <c:pt idx="288">
                  <c:v>0.81107023384946131</c:v>
                </c:pt>
                <c:pt idx="289">
                  <c:v>0.8111955671881288</c:v>
                </c:pt>
                <c:pt idx="290">
                  <c:v>0.81132028862711214</c:v>
                </c:pt>
                <c:pt idx="291">
                  <c:v>0.81144439143583758</c:v>
                </c:pt>
                <c:pt idx="292">
                  <c:v>0.81156824406901384</c:v>
                </c:pt>
                <c:pt idx="293">
                  <c:v>0.81169218963323653</c:v>
                </c:pt>
                <c:pt idx="294">
                  <c:v>0.81181522093339553</c:v>
                </c:pt>
                <c:pt idx="295">
                  <c:v>0.81193827680427022</c:v>
                </c:pt>
                <c:pt idx="296">
                  <c:v>0.81206026270094833</c:v>
                </c:pt>
                <c:pt idx="297">
                  <c:v>0.81218213738985767</c:v>
                </c:pt>
                <c:pt idx="298">
                  <c:v>0.81230517180653938</c:v>
                </c:pt>
                <c:pt idx="299">
                  <c:v>0.81242681570758823</c:v>
                </c:pt>
                <c:pt idx="300">
                  <c:v>0.8125473905822086</c:v>
                </c:pt>
                <c:pt idx="301">
                  <c:v>0.81266787557107789</c:v>
                </c:pt>
                <c:pt idx="302">
                  <c:v>0.8127883248297989</c:v>
                </c:pt>
                <c:pt idx="303">
                  <c:v>0.81290839128946768</c:v>
                </c:pt>
                <c:pt idx="304">
                  <c:v>0.81302840947405564</c:v>
                </c:pt>
                <c:pt idx="305">
                  <c:v>0.81314742543689866</c:v>
                </c:pt>
                <c:pt idx="306">
                  <c:v>0.81326601680522215</c:v>
                </c:pt>
                <c:pt idx="307">
                  <c:v>0.81338437634191918</c:v>
                </c:pt>
                <c:pt idx="308">
                  <c:v>0.81350207599017998</c:v>
                </c:pt>
                <c:pt idx="309">
                  <c:v>0.81361941622258904</c:v>
                </c:pt>
                <c:pt idx="310">
                  <c:v>0.81373651495079302</c:v>
                </c:pt>
                <c:pt idx="311">
                  <c:v>0.81385316799826046</c:v>
                </c:pt>
                <c:pt idx="312">
                  <c:v>0.81396933129447047</c:v>
                </c:pt>
                <c:pt idx="313">
                  <c:v>0.81408549433178234</c:v>
                </c:pt>
                <c:pt idx="314">
                  <c:v>0.81420138911533035</c:v>
                </c:pt>
                <c:pt idx="315">
                  <c:v>0.81431668403964941</c:v>
                </c:pt>
                <c:pt idx="316">
                  <c:v>0.81443195415708391</c:v>
                </c:pt>
                <c:pt idx="317">
                  <c:v>0.81454675427683898</c:v>
                </c:pt>
                <c:pt idx="318">
                  <c:v>0.81466128886191846</c:v>
                </c:pt>
                <c:pt idx="319">
                  <c:v>0.81477600305317499</c:v>
                </c:pt>
                <c:pt idx="320">
                  <c:v>0.81488994179540053</c:v>
                </c:pt>
                <c:pt idx="321">
                  <c:v>0.81500276754764867</c:v>
                </c:pt>
                <c:pt idx="322">
                  <c:v>0.81511521933651676</c:v>
                </c:pt>
                <c:pt idx="323">
                  <c:v>0.81522725352127379</c:v>
                </c:pt>
                <c:pt idx="324">
                  <c:v>0.81533874840669407</c:v>
                </c:pt>
                <c:pt idx="325">
                  <c:v>0.81545035450147085</c:v>
                </c:pt>
                <c:pt idx="326">
                  <c:v>0.8155616042190017</c:v>
                </c:pt>
                <c:pt idx="327">
                  <c:v>0.81567217681946791</c:v>
                </c:pt>
                <c:pt idx="328">
                  <c:v>0.8157825647431225</c:v>
                </c:pt>
                <c:pt idx="329">
                  <c:v>0.81589255831275809</c:v>
                </c:pt>
                <c:pt idx="330">
                  <c:v>0.8160020850330757</c:v>
                </c:pt>
                <c:pt idx="331">
                  <c:v>0.8161120641239743</c:v>
                </c:pt>
                <c:pt idx="332">
                  <c:v>0.81622114305650184</c:v>
                </c:pt>
                <c:pt idx="333">
                  <c:v>0.81632923220483866</c:v>
                </c:pt>
                <c:pt idx="334">
                  <c:v>0.81643769611791328</c:v>
                </c:pt>
                <c:pt idx="335">
                  <c:v>0.81654554680945413</c:v>
                </c:pt>
                <c:pt idx="336">
                  <c:v>0.81665313874923173</c:v>
                </c:pt>
                <c:pt idx="337">
                  <c:v>0.81676011705712837</c:v>
                </c:pt>
                <c:pt idx="338">
                  <c:v>0.81686690013056551</c:v>
                </c:pt>
                <c:pt idx="339">
                  <c:v>0.81697358954692312</c:v>
                </c:pt>
                <c:pt idx="340">
                  <c:v>0.8170797847188489</c:v>
                </c:pt>
                <c:pt idx="341">
                  <c:v>0.81718580074889768</c:v>
                </c:pt>
                <c:pt idx="342">
                  <c:v>0.81729105359044696</c:v>
                </c:pt>
                <c:pt idx="343">
                  <c:v>0.81739611413854907</c:v>
                </c:pt>
                <c:pt idx="344">
                  <c:v>0.81750074312653176</c:v>
                </c:pt>
                <c:pt idx="345">
                  <c:v>0.81760482422258485</c:v>
                </c:pt>
                <c:pt idx="346">
                  <c:v>0.81770845775205814</c:v>
                </c:pt>
                <c:pt idx="347">
                  <c:v>0.81781160989317869</c:v>
                </c:pt>
                <c:pt idx="348">
                  <c:v>0.81791423852932466</c:v>
                </c:pt>
                <c:pt idx="349">
                  <c:v>0.81801692413795202</c:v>
                </c:pt>
                <c:pt idx="350">
                  <c:v>0.81811937652839761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5-4330-96B2-241935DF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841816"/>
        <c:axId val="912842144"/>
      </c:scatterChart>
      <c:valAx>
        <c:axId val="91284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2842144"/>
        <c:crosses val="autoZero"/>
        <c:crossBetween val="midCat"/>
      </c:valAx>
      <c:valAx>
        <c:axId val="9128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284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Experimental!$BG$1</c:f>
              <c:strCache>
                <c:ptCount val="1"/>
                <c:pt idx="0">
                  <c:v>Q_pas_CB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Experimental!$BG$2:$BG$112</c:f>
              <c:numCache>
                <c:formatCode>General</c:formatCode>
                <c:ptCount val="111"/>
                <c:pt idx="0">
                  <c:v>581.39579030425205</c:v>
                </c:pt>
                <c:pt idx="1">
                  <c:v>477.893698605015</c:v>
                </c:pt>
                <c:pt idx="2">
                  <c:v>368.41907930237551</c:v>
                </c:pt>
                <c:pt idx="3">
                  <c:v>214.234470830079</c:v>
                </c:pt>
                <c:pt idx="4">
                  <c:v>0.58589250048000008</c:v>
                </c:pt>
                <c:pt idx="5">
                  <c:v>936.80932353091998</c:v>
                </c:pt>
                <c:pt idx="6">
                  <c:v>787.46926479564002</c:v>
                </c:pt>
                <c:pt idx="7">
                  <c:v>670.89014843368</c:v>
                </c:pt>
                <c:pt idx="8">
                  <c:v>355.89482617541444</c:v>
                </c:pt>
                <c:pt idx="9">
                  <c:v>1.3695373696972799</c:v>
                </c:pt>
                <c:pt idx="10">
                  <c:v>1213.7160459937613</c:v>
                </c:pt>
                <c:pt idx="11">
                  <c:v>1081.3175219845295</c:v>
                </c:pt>
                <c:pt idx="12">
                  <c:v>926.3680422906009</c:v>
                </c:pt>
                <c:pt idx="13">
                  <c:v>604.02255752597114</c:v>
                </c:pt>
                <c:pt idx="14">
                  <c:v>140.28175583968181</c:v>
                </c:pt>
                <c:pt idx="15">
                  <c:v>2.3676882068748997</c:v>
                </c:pt>
                <c:pt idx="16">
                  <c:v>1585.6101264403576</c:v>
                </c:pt>
                <c:pt idx="17">
                  <c:v>1430.4949220165604</c:v>
                </c:pt>
                <c:pt idx="18">
                  <c:v>1253.4075181940311</c:v>
                </c:pt>
                <c:pt idx="19">
                  <c:v>916.1158030832471</c:v>
                </c:pt>
                <c:pt idx="20">
                  <c:v>404.72373743078759</c:v>
                </c:pt>
                <c:pt idx="21">
                  <c:v>3.7656698300592</c:v>
                </c:pt>
                <c:pt idx="22">
                  <c:v>1966.1552955717179</c:v>
                </c:pt>
                <c:pt idx="23">
                  <c:v>1812.8374485232882</c:v>
                </c:pt>
                <c:pt idx="24">
                  <c:v>1609.3646425329564</c:v>
                </c:pt>
                <c:pt idx="25">
                  <c:v>1251.0339240451754</c:v>
                </c:pt>
                <c:pt idx="26">
                  <c:v>758.45207464425641</c:v>
                </c:pt>
                <c:pt idx="27">
                  <c:v>370.75381495936875</c:v>
                </c:pt>
                <c:pt idx="28">
                  <c:v>5.2434380178998996</c:v>
                </c:pt>
                <c:pt idx="29">
                  <c:v>1920.663387358019</c:v>
                </c:pt>
                <c:pt idx="30">
                  <c:v>1764.2205889374079</c:v>
                </c:pt>
                <c:pt idx="31">
                  <c:v>1548.0698617646303</c:v>
                </c:pt>
                <c:pt idx="32">
                  <c:v>1119.0883719542351</c:v>
                </c:pt>
                <c:pt idx="33">
                  <c:v>691.62888644318559</c:v>
                </c:pt>
                <c:pt idx="34">
                  <c:v>454.71348065935257</c:v>
                </c:pt>
                <c:pt idx="35">
                  <c:v>235.0946988469926</c:v>
                </c:pt>
                <c:pt idx="36">
                  <c:v>6.3191478951215991</c:v>
                </c:pt>
                <c:pt idx="37">
                  <c:v>437.04515887536007</c:v>
                </c:pt>
                <c:pt idx="38">
                  <c:v>275.37279375734101</c:v>
                </c:pt>
                <c:pt idx="39">
                  <c:v>59.959263078014999</c:v>
                </c:pt>
                <c:pt idx="40">
                  <c:v>0.1421173215</c:v>
                </c:pt>
                <c:pt idx="41">
                  <c:v>763.08559543560284</c:v>
                </c:pt>
                <c:pt idx="42">
                  <c:v>573.94098379262175</c:v>
                </c:pt>
                <c:pt idx="43">
                  <c:v>320.88457034992507</c:v>
                </c:pt>
                <c:pt idx="44">
                  <c:v>2.1012719533747202</c:v>
                </c:pt>
                <c:pt idx="45">
                  <c:v>1103.8305977156203</c:v>
                </c:pt>
                <c:pt idx="46">
                  <c:v>895.22107026581318</c:v>
                </c:pt>
                <c:pt idx="47">
                  <c:v>601.91783832179999</c:v>
                </c:pt>
                <c:pt idx="48">
                  <c:v>239.39817305908321</c:v>
                </c:pt>
                <c:pt idx="49">
                  <c:v>0.33586088256630003</c:v>
                </c:pt>
                <c:pt idx="50">
                  <c:v>1454.5378666144927</c:v>
                </c:pt>
                <c:pt idx="51">
                  <c:v>1251.1627540055056</c:v>
                </c:pt>
                <c:pt idx="52">
                  <c:v>987.94418479514582</c:v>
                </c:pt>
                <c:pt idx="53">
                  <c:v>640.3298670946632</c:v>
                </c:pt>
                <c:pt idx="54">
                  <c:v>227.8756896655554</c:v>
                </c:pt>
                <c:pt idx="55">
                  <c:v>2.067931850446</c:v>
                </c:pt>
                <c:pt idx="56">
                  <c:v>1526.991748411685</c:v>
                </c:pt>
                <c:pt idx="57">
                  <c:v>1342.3787134653421</c:v>
                </c:pt>
                <c:pt idx="58">
                  <c:v>1105.3756022768089</c:v>
                </c:pt>
                <c:pt idx="59">
                  <c:v>469.43638631800576</c:v>
                </c:pt>
                <c:pt idx="60">
                  <c:v>1.0410130303314</c:v>
                </c:pt>
                <c:pt idx="61">
                  <c:v>1279.8452453414795</c:v>
                </c:pt>
                <c:pt idx="62">
                  <c:v>1145.739155757336</c:v>
                </c:pt>
                <c:pt idx="63">
                  <c:v>953.25275776320518</c:v>
                </c:pt>
                <c:pt idx="64">
                  <c:v>448.94249686873434</c:v>
                </c:pt>
                <c:pt idx="65">
                  <c:v>183.80515486155898</c:v>
                </c:pt>
                <c:pt idx="66">
                  <c:v>1.8210981935510002</c:v>
                </c:pt>
                <c:pt idx="67">
                  <c:v>1012.1969820038054</c:v>
                </c:pt>
                <c:pt idx="68">
                  <c:v>894.17381509272616</c:v>
                </c:pt>
                <c:pt idx="69">
                  <c:v>659.1750262700225</c:v>
                </c:pt>
                <c:pt idx="70">
                  <c:v>364.36937568026104</c:v>
                </c:pt>
                <c:pt idx="71">
                  <c:v>196.62543210756601</c:v>
                </c:pt>
                <c:pt idx="72">
                  <c:v>3.4682525100964998</c:v>
                </c:pt>
                <c:pt idx="73">
                  <c:v>655.10041554484803</c:v>
                </c:pt>
                <c:pt idx="74">
                  <c:v>525.19773469544646</c:v>
                </c:pt>
                <c:pt idx="75">
                  <c:v>422.50164303083943</c:v>
                </c:pt>
                <c:pt idx="76">
                  <c:v>277.0430353916463</c:v>
                </c:pt>
                <c:pt idx="77">
                  <c:v>154.05277933746541</c:v>
                </c:pt>
                <c:pt idx="78">
                  <c:v>64.527020840436009</c:v>
                </c:pt>
                <c:pt idx="79">
                  <c:v>3.6538387966709998</c:v>
                </c:pt>
                <c:pt idx="80">
                  <c:v>309.43559658929007</c:v>
                </c:pt>
                <c:pt idx="81">
                  <c:v>0.81483983866656018</c:v>
                </c:pt>
                <c:pt idx="82">
                  <c:v>524.73872112714525</c:v>
                </c:pt>
                <c:pt idx="83">
                  <c:v>1.4910873575875199</c:v>
                </c:pt>
                <c:pt idx="84">
                  <c:v>634.82213401486149</c:v>
                </c:pt>
                <c:pt idx="85">
                  <c:v>371.13348209468438</c:v>
                </c:pt>
                <c:pt idx="86">
                  <c:v>1.7285440602903199</c:v>
                </c:pt>
                <c:pt idx="87">
                  <c:v>668.47324087635207</c:v>
                </c:pt>
                <c:pt idx="88">
                  <c:v>472.90721086451566</c:v>
                </c:pt>
                <c:pt idx="89">
                  <c:v>150.59559019942776</c:v>
                </c:pt>
                <c:pt idx="90">
                  <c:v>1.6202960568199998</c:v>
                </c:pt>
                <c:pt idx="91">
                  <c:v>710.68534946655552</c:v>
                </c:pt>
                <c:pt idx="92">
                  <c:v>553.32297053352272</c:v>
                </c:pt>
                <c:pt idx="93">
                  <c:v>274.53544871182288</c:v>
                </c:pt>
                <c:pt idx="94">
                  <c:v>85.650854053472401</c:v>
                </c:pt>
                <c:pt idx="95">
                  <c:v>2.7259045611000001E-3</c:v>
                </c:pt>
                <c:pt idx="96">
                  <c:v>701.89558136374603</c:v>
                </c:pt>
                <c:pt idx="97">
                  <c:v>560.10673913571998</c:v>
                </c:pt>
                <c:pt idx="98">
                  <c:v>336.95621640522234</c:v>
                </c:pt>
                <c:pt idx="99">
                  <c:v>163.50088225957501</c:v>
                </c:pt>
                <c:pt idx="100">
                  <c:v>2.8953646810451996</c:v>
                </c:pt>
                <c:pt idx="101">
                  <c:v>570.54333672231871</c:v>
                </c:pt>
                <c:pt idx="102">
                  <c:v>445.78613593473403</c:v>
                </c:pt>
                <c:pt idx="103">
                  <c:v>221.38244290420127</c:v>
                </c:pt>
                <c:pt idx="104">
                  <c:v>69.229749931842505</c:v>
                </c:pt>
                <c:pt idx="105">
                  <c:v>0.18629536929500001</c:v>
                </c:pt>
                <c:pt idx="106">
                  <c:v>469.92099446943422</c:v>
                </c:pt>
                <c:pt idx="107">
                  <c:v>284.76427861510859</c:v>
                </c:pt>
                <c:pt idx="108">
                  <c:v>193.4711989822668</c:v>
                </c:pt>
                <c:pt idx="109">
                  <c:v>76.480223327720097</c:v>
                </c:pt>
                <c:pt idx="110">
                  <c:v>1.9025973026928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6-4885-884D-37814E474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50848"/>
        <c:axId val="915551504"/>
      </c:scatterChart>
      <c:valAx>
        <c:axId val="9155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551504"/>
        <c:crosses val="autoZero"/>
        <c:crossBetween val="midCat"/>
      </c:valAx>
      <c:valAx>
        <c:axId val="9155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5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Experimental!$AR$1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Experimental!$AR$2:$AR$112</c:f>
              <c:numCache>
                <c:formatCode>General</c:formatCode>
                <c:ptCount val="111"/>
                <c:pt idx="0">
                  <c:v>0.99219999999999997</c:v>
                </c:pt>
                <c:pt idx="1">
                  <c:v>0.99219999999999997</c:v>
                </c:pt>
                <c:pt idx="2">
                  <c:v>0.99209999999999998</c:v>
                </c:pt>
                <c:pt idx="3">
                  <c:v>0.99209999999999998</c:v>
                </c:pt>
                <c:pt idx="4">
                  <c:v>0.99199999999999999</c:v>
                </c:pt>
                <c:pt idx="5">
                  <c:v>0.98750000000000004</c:v>
                </c:pt>
                <c:pt idx="6">
                  <c:v>0.98750000000000004</c:v>
                </c:pt>
                <c:pt idx="7">
                  <c:v>0.98750000000000004</c:v>
                </c:pt>
                <c:pt idx="8">
                  <c:v>0.98740000000000006</c:v>
                </c:pt>
                <c:pt idx="9">
                  <c:v>0.98719999999999997</c:v>
                </c:pt>
                <c:pt idx="10">
                  <c:v>0.98229999999999995</c:v>
                </c:pt>
                <c:pt idx="11">
                  <c:v>0.98229999999999995</c:v>
                </c:pt>
                <c:pt idx="12">
                  <c:v>0.98229999999999995</c:v>
                </c:pt>
                <c:pt idx="13">
                  <c:v>0.98209999999999997</c:v>
                </c:pt>
                <c:pt idx="14">
                  <c:v>0.98180000000000001</c:v>
                </c:pt>
                <c:pt idx="15">
                  <c:v>0.98170000000000002</c:v>
                </c:pt>
                <c:pt idx="16">
                  <c:v>0.97250000000000003</c:v>
                </c:pt>
                <c:pt idx="17">
                  <c:v>0.97240000000000004</c:v>
                </c:pt>
                <c:pt idx="18">
                  <c:v>0.97240000000000004</c:v>
                </c:pt>
                <c:pt idx="19">
                  <c:v>0.97219999999999995</c:v>
                </c:pt>
                <c:pt idx="20">
                  <c:v>0.97160000000000002</c:v>
                </c:pt>
                <c:pt idx="21">
                  <c:v>0.9708</c:v>
                </c:pt>
                <c:pt idx="22">
                  <c:v>0.94689999999999996</c:v>
                </c:pt>
                <c:pt idx="23">
                  <c:v>0.94669999999999999</c:v>
                </c:pt>
                <c:pt idx="24">
                  <c:v>0.94640000000000002</c:v>
                </c:pt>
                <c:pt idx="25">
                  <c:v>0.9456</c:v>
                </c:pt>
                <c:pt idx="26">
                  <c:v>0.94410000000000005</c:v>
                </c:pt>
                <c:pt idx="27">
                  <c:v>0.9425</c:v>
                </c:pt>
                <c:pt idx="28">
                  <c:v>0.94059999999999999</c:v>
                </c:pt>
                <c:pt idx="29">
                  <c:v>0.89380000000000004</c:v>
                </c:pt>
                <c:pt idx="30">
                  <c:v>0.89300000000000002</c:v>
                </c:pt>
                <c:pt idx="31">
                  <c:v>0.89159999999999995</c:v>
                </c:pt>
                <c:pt idx="32">
                  <c:v>0.88839999999999997</c:v>
                </c:pt>
                <c:pt idx="33">
                  <c:v>0.88339999999999996</c:v>
                </c:pt>
                <c:pt idx="34">
                  <c:v>0.87970000000000004</c:v>
                </c:pt>
                <c:pt idx="35">
                  <c:v>0.87570000000000003</c:v>
                </c:pt>
                <c:pt idx="36">
                  <c:v>0.87119999999999997</c:v>
                </c:pt>
                <c:pt idx="37">
                  <c:v>0.99039999999999995</c:v>
                </c:pt>
                <c:pt idx="38">
                  <c:v>0.99029999999999996</c:v>
                </c:pt>
                <c:pt idx="39">
                  <c:v>0.99009999999999998</c:v>
                </c:pt>
                <c:pt idx="40">
                  <c:v>0.99</c:v>
                </c:pt>
                <c:pt idx="41">
                  <c:v>0.9829</c:v>
                </c:pt>
                <c:pt idx="42">
                  <c:v>0.98270000000000002</c:v>
                </c:pt>
                <c:pt idx="43">
                  <c:v>0.98229999999999995</c:v>
                </c:pt>
                <c:pt idx="44">
                  <c:v>0.98160000000000003</c:v>
                </c:pt>
                <c:pt idx="45">
                  <c:v>0.97109999999999996</c:v>
                </c:pt>
                <c:pt idx="46">
                  <c:v>0.97089999999999999</c:v>
                </c:pt>
                <c:pt idx="47">
                  <c:v>0.97</c:v>
                </c:pt>
                <c:pt idx="48">
                  <c:v>0.96819999999999995</c:v>
                </c:pt>
                <c:pt idx="49">
                  <c:v>0.96660000000000001</c:v>
                </c:pt>
                <c:pt idx="50">
                  <c:v>0.92769999999999997</c:v>
                </c:pt>
                <c:pt idx="51">
                  <c:v>0.92679999999999996</c:v>
                </c:pt>
                <c:pt idx="52">
                  <c:v>0.92469999999999997</c:v>
                </c:pt>
                <c:pt idx="53">
                  <c:v>0.9204</c:v>
                </c:pt>
                <c:pt idx="54">
                  <c:v>0.90939999999999999</c:v>
                </c:pt>
                <c:pt idx="55">
                  <c:v>0.89980000000000004</c:v>
                </c:pt>
                <c:pt idx="56">
                  <c:v>0.69610000000000005</c:v>
                </c:pt>
                <c:pt idx="57">
                  <c:v>0.69330000000000003</c:v>
                </c:pt>
                <c:pt idx="58">
                  <c:v>0.68810000000000004</c:v>
                </c:pt>
                <c:pt idx="59">
                  <c:v>0.66469999999999996</c:v>
                </c:pt>
                <c:pt idx="60">
                  <c:v>0.63819999999999999</c:v>
                </c:pt>
                <c:pt idx="61">
                  <c:v>0.51929999999999998</c:v>
                </c:pt>
                <c:pt idx="62">
                  <c:v>0.5171</c:v>
                </c:pt>
                <c:pt idx="63">
                  <c:v>0.5131</c:v>
                </c:pt>
                <c:pt idx="64">
                  <c:v>0.49859999999999999</c:v>
                </c:pt>
                <c:pt idx="65">
                  <c:v>0.49109999999999998</c:v>
                </c:pt>
                <c:pt idx="66">
                  <c:v>0.4849</c:v>
                </c:pt>
                <c:pt idx="67">
                  <c:v>0.4274</c:v>
                </c:pt>
                <c:pt idx="68">
                  <c:v>0.42520000000000002</c:v>
                </c:pt>
                <c:pt idx="69">
                  <c:v>0.42009999999999997</c:v>
                </c:pt>
                <c:pt idx="70">
                  <c:v>0.41170000000000001</c:v>
                </c:pt>
                <c:pt idx="71">
                  <c:v>0.40589999999999998</c:v>
                </c:pt>
                <c:pt idx="72">
                  <c:v>0.39789999999999998</c:v>
                </c:pt>
                <c:pt idx="73">
                  <c:v>0.33800000000000002</c:v>
                </c:pt>
                <c:pt idx="74">
                  <c:v>0.33389999999999997</c:v>
                </c:pt>
                <c:pt idx="75">
                  <c:v>0.33210000000000001</c:v>
                </c:pt>
                <c:pt idx="76">
                  <c:v>0.32969999999999999</c:v>
                </c:pt>
                <c:pt idx="77">
                  <c:v>0.32740000000000002</c:v>
                </c:pt>
                <c:pt idx="78">
                  <c:v>0.3256</c:v>
                </c:pt>
                <c:pt idx="79">
                  <c:v>0.32429999999999998</c:v>
                </c:pt>
                <c:pt idx="80">
                  <c:v>0.9829</c:v>
                </c:pt>
                <c:pt idx="81">
                  <c:v>0.98040000000000005</c:v>
                </c:pt>
                <c:pt idx="82">
                  <c:v>0.9123</c:v>
                </c:pt>
                <c:pt idx="83">
                  <c:v>0.8679</c:v>
                </c:pt>
                <c:pt idx="84">
                  <c:v>0.71160000000000001</c:v>
                </c:pt>
                <c:pt idx="85">
                  <c:v>0.69640000000000002</c:v>
                </c:pt>
                <c:pt idx="86">
                  <c:v>0.65659999999999996</c:v>
                </c:pt>
                <c:pt idx="87">
                  <c:v>0.52010000000000001</c:v>
                </c:pt>
                <c:pt idx="88">
                  <c:v>0.51290000000000002</c:v>
                </c:pt>
                <c:pt idx="89">
                  <c:v>0.49459999999999998</c:v>
                </c:pt>
                <c:pt idx="90">
                  <c:v>0.48499999999999999</c:v>
                </c:pt>
                <c:pt idx="91">
                  <c:v>0.35320000000000001</c:v>
                </c:pt>
                <c:pt idx="92">
                  <c:v>0.34860000000000002</c:v>
                </c:pt>
                <c:pt idx="93">
                  <c:v>0.3347</c:v>
                </c:pt>
                <c:pt idx="94">
                  <c:v>0.32779999999999998</c:v>
                </c:pt>
                <c:pt idx="95">
                  <c:v>0.32419999999999999</c:v>
                </c:pt>
                <c:pt idx="96">
                  <c:v>0.2767</c:v>
                </c:pt>
                <c:pt idx="97">
                  <c:v>0.27439999999999998</c:v>
                </c:pt>
                <c:pt idx="98">
                  <c:v>0.26879999999999998</c:v>
                </c:pt>
                <c:pt idx="99">
                  <c:v>0.26250000000000001</c:v>
                </c:pt>
                <c:pt idx="100">
                  <c:v>0.25469999999999998</c:v>
                </c:pt>
                <c:pt idx="101">
                  <c:v>0.21049999999999999</c:v>
                </c:pt>
                <c:pt idx="102">
                  <c:v>0.2072</c:v>
                </c:pt>
                <c:pt idx="103">
                  <c:v>0.19950000000000001</c:v>
                </c:pt>
                <c:pt idx="104">
                  <c:v>0.19689999999999999</c:v>
                </c:pt>
                <c:pt idx="105">
                  <c:v>0.19550000000000001</c:v>
                </c:pt>
                <c:pt idx="106">
                  <c:v>0.18260000000000001</c:v>
                </c:pt>
                <c:pt idx="107">
                  <c:v>0.1802</c:v>
                </c:pt>
                <c:pt idx="108">
                  <c:v>0.17860000000000001</c:v>
                </c:pt>
                <c:pt idx="109">
                  <c:v>0.17630000000000001</c:v>
                </c:pt>
                <c:pt idx="110">
                  <c:v>0.17460000000000001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5-4AD4-B3F1-6B5CEF09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76416"/>
        <c:axId val="529676744"/>
      </c:scatterChart>
      <c:valAx>
        <c:axId val="5296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676744"/>
        <c:crosses val="autoZero"/>
        <c:crossBetween val="midCat"/>
      </c:valAx>
      <c:valAx>
        <c:axId val="52967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6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Experimental!$AY$1</c:f>
              <c:strCache>
                <c:ptCount val="1"/>
                <c:pt idx="0">
                  <c:v>Qc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Experimental!$AY$2:$AY$112</c:f>
              <c:numCache>
                <c:formatCode>General</c:formatCode>
                <c:ptCount val="111"/>
                <c:pt idx="0">
                  <c:v>2.9948000000000001</c:v>
                </c:pt>
                <c:pt idx="1">
                  <c:v>4.8076999999999996</c:v>
                </c:pt>
                <c:pt idx="2">
                  <c:v>6.5509000000000004</c:v>
                </c:pt>
                <c:pt idx="3">
                  <c:v>8.6259999999999994</c:v>
                </c:pt>
                <c:pt idx="4">
                  <c:v>9.4075000000000006</c:v>
                </c:pt>
                <c:pt idx="5">
                  <c:v>2.9786999999999999</c:v>
                </c:pt>
                <c:pt idx="6">
                  <c:v>5.8230000000000004</c:v>
                </c:pt>
                <c:pt idx="7">
                  <c:v>8.2523999999999997</c:v>
                </c:pt>
                <c:pt idx="8">
                  <c:v>12.612299999999999</c:v>
                </c:pt>
                <c:pt idx="9">
                  <c:v>14.4017</c:v>
                </c:pt>
                <c:pt idx="10">
                  <c:v>3.5430999999999999</c:v>
                </c:pt>
                <c:pt idx="11">
                  <c:v>6.1271000000000004</c:v>
                </c:pt>
                <c:pt idx="12">
                  <c:v>9.0701000000000001</c:v>
                </c:pt>
                <c:pt idx="13">
                  <c:v>13.973800000000001</c:v>
                </c:pt>
                <c:pt idx="14">
                  <c:v>18.394300000000001</c:v>
                </c:pt>
                <c:pt idx="15">
                  <c:v>19.708500000000001</c:v>
                </c:pt>
                <c:pt idx="16">
                  <c:v>4.7930999999999999</c:v>
                </c:pt>
                <c:pt idx="17">
                  <c:v>7.0879000000000003</c:v>
                </c:pt>
                <c:pt idx="18">
                  <c:v>11.674200000000001</c:v>
                </c:pt>
                <c:pt idx="19">
                  <c:v>17.487200000000001</c:v>
                </c:pt>
                <c:pt idx="20">
                  <c:v>22.9099</c:v>
                </c:pt>
                <c:pt idx="21">
                  <c:v>27.059100000000001</c:v>
                </c:pt>
                <c:pt idx="22">
                  <c:v>4.9112</c:v>
                </c:pt>
                <c:pt idx="23">
                  <c:v>7.9278000000000004</c:v>
                </c:pt>
                <c:pt idx="24">
                  <c:v>12.850099999999999</c:v>
                </c:pt>
                <c:pt idx="25">
                  <c:v>22.219899999999999</c:v>
                </c:pt>
                <c:pt idx="26">
                  <c:v>28.335999999999999</c:v>
                </c:pt>
                <c:pt idx="27">
                  <c:v>33.8932</c:v>
                </c:pt>
                <c:pt idx="28">
                  <c:v>39.563499999999998</c:v>
                </c:pt>
                <c:pt idx="29">
                  <c:v>7.7797000000000001</c:v>
                </c:pt>
                <c:pt idx="30">
                  <c:v>12.2478</c:v>
                </c:pt>
                <c:pt idx="31">
                  <c:v>19.326799999999999</c:v>
                </c:pt>
                <c:pt idx="32">
                  <c:v>27.401800000000001</c:v>
                </c:pt>
                <c:pt idx="33">
                  <c:v>34.402700000000003</c:v>
                </c:pt>
                <c:pt idx="34">
                  <c:v>40.0533</c:v>
                </c:pt>
                <c:pt idx="35">
                  <c:v>46.968299999999999</c:v>
                </c:pt>
                <c:pt idx="36">
                  <c:v>53.713000000000001</c:v>
                </c:pt>
                <c:pt idx="37">
                  <c:v>2.1027</c:v>
                </c:pt>
                <c:pt idx="38">
                  <c:v>3.9407999999999999</c:v>
                </c:pt>
                <c:pt idx="39">
                  <c:v>5.3028000000000004</c:v>
                </c:pt>
                <c:pt idx="40">
                  <c:v>5.4127999999999998</c:v>
                </c:pt>
                <c:pt idx="41">
                  <c:v>2.8393999999999999</c:v>
                </c:pt>
                <c:pt idx="42">
                  <c:v>4.8605</c:v>
                </c:pt>
                <c:pt idx="43">
                  <c:v>6.9260000000000002</c:v>
                </c:pt>
                <c:pt idx="44">
                  <c:v>8.2445000000000004</c:v>
                </c:pt>
                <c:pt idx="45">
                  <c:v>2.7117</c:v>
                </c:pt>
                <c:pt idx="46">
                  <c:v>4.9856999999999996</c:v>
                </c:pt>
                <c:pt idx="47">
                  <c:v>7.6535000000000002</c:v>
                </c:pt>
                <c:pt idx="48">
                  <c:v>9.3312000000000008</c:v>
                </c:pt>
                <c:pt idx="49">
                  <c:v>10.6244</c:v>
                </c:pt>
                <c:pt idx="50">
                  <c:v>3.6078000000000001</c:v>
                </c:pt>
                <c:pt idx="51">
                  <c:v>5.6952999999999996</c:v>
                </c:pt>
                <c:pt idx="52">
                  <c:v>8.4574999999999996</c:v>
                </c:pt>
                <c:pt idx="53">
                  <c:v>10.8734</c:v>
                </c:pt>
                <c:pt idx="54">
                  <c:v>12.852600000000001</c:v>
                </c:pt>
                <c:pt idx="55">
                  <c:v>13.930199999999999</c:v>
                </c:pt>
                <c:pt idx="56">
                  <c:v>4.8232999999999997</c:v>
                </c:pt>
                <c:pt idx="57">
                  <c:v>7.4673999999999996</c:v>
                </c:pt>
                <c:pt idx="58">
                  <c:v>10.8378</c:v>
                </c:pt>
                <c:pt idx="59">
                  <c:v>15.546099999999999</c:v>
                </c:pt>
                <c:pt idx="60">
                  <c:v>21.057600000000001</c:v>
                </c:pt>
                <c:pt idx="61">
                  <c:v>5.7041000000000004</c:v>
                </c:pt>
                <c:pt idx="62">
                  <c:v>8.3498999999999999</c:v>
                </c:pt>
                <c:pt idx="63">
                  <c:v>11.9247</c:v>
                </c:pt>
                <c:pt idx="64">
                  <c:v>17.965499999999999</c:v>
                </c:pt>
                <c:pt idx="65">
                  <c:v>23.683299999999999</c:v>
                </c:pt>
                <c:pt idx="66">
                  <c:v>27.9985</c:v>
                </c:pt>
                <c:pt idx="67">
                  <c:v>6.7176999999999998</c:v>
                </c:pt>
                <c:pt idx="68">
                  <c:v>9.5751000000000008</c:v>
                </c:pt>
                <c:pt idx="69">
                  <c:v>13.8223</c:v>
                </c:pt>
                <c:pt idx="70">
                  <c:v>20.760100000000001</c:v>
                </c:pt>
                <c:pt idx="71">
                  <c:v>25.807300000000001</c:v>
                </c:pt>
                <c:pt idx="72">
                  <c:v>33.169400000000003</c:v>
                </c:pt>
                <c:pt idx="73">
                  <c:v>6.5536000000000003</c:v>
                </c:pt>
                <c:pt idx="74">
                  <c:v>12.159599999999999</c:v>
                </c:pt>
                <c:pt idx="75">
                  <c:v>15.947699999999999</c:v>
                </c:pt>
                <c:pt idx="76">
                  <c:v>22.996400000000001</c:v>
                </c:pt>
                <c:pt idx="77">
                  <c:v>29.1859</c:v>
                </c:pt>
                <c:pt idx="78">
                  <c:v>34.5884</c:v>
                </c:pt>
                <c:pt idx="79">
                  <c:v>38.758400000000002</c:v>
                </c:pt>
                <c:pt idx="80">
                  <c:v>1.4930000000000001</c:v>
                </c:pt>
                <c:pt idx="81">
                  <c:v>2.9887000000000001</c:v>
                </c:pt>
                <c:pt idx="82">
                  <c:v>2</c:v>
                </c:pt>
                <c:pt idx="83">
                  <c:v>4.6181999999999999</c:v>
                </c:pt>
                <c:pt idx="84">
                  <c:v>2.0366</c:v>
                </c:pt>
                <c:pt idx="85">
                  <c:v>4.0423999999999998</c:v>
                </c:pt>
                <c:pt idx="86">
                  <c:v>5.7461000000000002</c:v>
                </c:pt>
                <c:pt idx="87">
                  <c:v>2.6143999999999998</c:v>
                </c:pt>
                <c:pt idx="88">
                  <c:v>4.5034000000000001</c:v>
                </c:pt>
                <c:pt idx="89">
                  <c:v>6.4069000000000003</c:v>
                </c:pt>
                <c:pt idx="90">
                  <c:v>7.4457000000000004</c:v>
                </c:pt>
                <c:pt idx="91">
                  <c:v>3.1905000000000001</c:v>
                </c:pt>
                <c:pt idx="92">
                  <c:v>5.5014000000000003</c:v>
                </c:pt>
                <c:pt idx="93">
                  <c:v>7.7045000000000003</c:v>
                </c:pt>
                <c:pt idx="94">
                  <c:v>9.5132999999999992</c:v>
                </c:pt>
                <c:pt idx="95">
                  <c:v>10.667299999999999</c:v>
                </c:pt>
                <c:pt idx="96">
                  <c:v>3.8426999999999998</c:v>
                </c:pt>
                <c:pt idx="97">
                  <c:v>6.3910999999999998</c:v>
                </c:pt>
                <c:pt idx="98">
                  <c:v>9.0152000000000001</c:v>
                </c:pt>
                <c:pt idx="99">
                  <c:v>10.9689</c:v>
                </c:pt>
                <c:pt idx="100">
                  <c:v>14.4765</c:v>
                </c:pt>
                <c:pt idx="101">
                  <c:v>4.7423000000000002</c:v>
                </c:pt>
                <c:pt idx="102">
                  <c:v>7.0471000000000004</c:v>
                </c:pt>
                <c:pt idx="103">
                  <c:v>10.353999999999999</c:v>
                </c:pt>
                <c:pt idx="104">
                  <c:v>14.473599999999999</c:v>
                </c:pt>
                <c:pt idx="105">
                  <c:v>16.835999999999999</c:v>
                </c:pt>
                <c:pt idx="106">
                  <c:v>5.2477999999999998</c:v>
                </c:pt>
                <c:pt idx="107">
                  <c:v>8.7861999999999991</c:v>
                </c:pt>
                <c:pt idx="108">
                  <c:v>11.554399999999999</c:v>
                </c:pt>
                <c:pt idx="109">
                  <c:v>16.422499999999999</c:v>
                </c:pt>
                <c:pt idx="110">
                  <c:v>20.143899999999999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0-44EA-A417-38DC9A6D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733272"/>
        <c:axId val="935731960"/>
      </c:scatterChart>
      <c:valAx>
        <c:axId val="93573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731960"/>
        <c:crosses val="autoZero"/>
        <c:crossBetween val="midCat"/>
      </c:valAx>
      <c:valAx>
        <c:axId val="93573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73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Experimental!$BG$1</c:f>
              <c:strCache>
                <c:ptCount val="1"/>
                <c:pt idx="0">
                  <c:v>Q_pas_CB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Experimental!$BG$2:$BG$112</c:f>
              <c:numCache>
                <c:formatCode>General</c:formatCode>
                <c:ptCount val="111"/>
                <c:pt idx="0">
                  <c:v>581.39579030425205</c:v>
                </c:pt>
                <c:pt idx="1">
                  <c:v>477.893698605015</c:v>
                </c:pt>
                <c:pt idx="2">
                  <c:v>368.41907930237551</c:v>
                </c:pt>
                <c:pt idx="3">
                  <c:v>214.234470830079</c:v>
                </c:pt>
                <c:pt idx="4">
                  <c:v>0.58589250048000008</c:v>
                </c:pt>
                <c:pt idx="5">
                  <c:v>936.80932353091998</c:v>
                </c:pt>
                <c:pt idx="6">
                  <c:v>787.46926479564002</c:v>
                </c:pt>
                <c:pt idx="7">
                  <c:v>670.89014843368</c:v>
                </c:pt>
                <c:pt idx="8">
                  <c:v>355.89482617541444</c:v>
                </c:pt>
                <c:pt idx="9">
                  <c:v>1.3695373696972799</c:v>
                </c:pt>
                <c:pt idx="10">
                  <c:v>1213.7160459937613</c:v>
                </c:pt>
                <c:pt idx="11">
                  <c:v>1081.3175219845295</c:v>
                </c:pt>
                <c:pt idx="12">
                  <c:v>926.3680422906009</c:v>
                </c:pt>
                <c:pt idx="13">
                  <c:v>604.02255752597114</c:v>
                </c:pt>
                <c:pt idx="14">
                  <c:v>140.28175583968181</c:v>
                </c:pt>
                <c:pt idx="15">
                  <c:v>2.3676882068748997</c:v>
                </c:pt>
                <c:pt idx="16">
                  <c:v>1585.6101264403576</c:v>
                </c:pt>
                <c:pt idx="17">
                  <c:v>1430.4949220165604</c:v>
                </c:pt>
                <c:pt idx="18">
                  <c:v>1253.4075181940311</c:v>
                </c:pt>
                <c:pt idx="19">
                  <c:v>916.1158030832471</c:v>
                </c:pt>
                <c:pt idx="20">
                  <c:v>404.72373743078759</c:v>
                </c:pt>
                <c:pt idx="21">
                  <c:v>3.7656698300592</c:v>
                </c:pt>
                <c:pt idx="22">
                  <c:v>1966.1552955717179</c:v>
                </c:pt>
                <c:pt idx="23">
                  <c:v>1812.8374485232882</c:v>
                </c:pt>
                <c:pt idx="24">
                  <c:v>1609.3646425329564</c:v>
                </c:pt>
                <c:pt idx="25">
                  <c:v>1251.0339240451754</c:v>
                </c:pt>
                <c:pt idx="26">
                  <c:v>758.45207464425641</c:v>
                </c:pt>
                <c:pt idx="27">
                  <c:v>370.75381495936875</c:v>
                </c:pt>
                <c:pt idx="28">
                  <c:v>5.2434380178998996</c:v>
                </c:pt>
                <c:pt idx="29">
                  <c:v>1920.663387358019</c:v>
                </c:pt>
                <c:pt idx="30">
                  <c:v>1764.2205889374079</c:v>
                </c:pt>
                <c:pt idx="31">
                  <c:v>1548.0698617646303</c:v>
                </c:pt>
                <c:pt idx="32">
                  <c:v>1119.0883719542351</c:v>
                </c:pt>
                <c:pt idx="33">
                  <c:v>691.62888644318559</c:v>
                </c:pt>
                <c:pt idx="34">
                  <c:v>454.71348065935257</c:v>
                </c:pt>
                <c:pt idx="35">
                  <c:v>235.0946988469926</c:v>
                </c:pt>
                <c:pt idx="36">
                  <c:v>6.3191478951215991</c:v>
                </c:pt>
                <c:pt idx="37">
                  <c:v>437.04515887536007</c:v>
                </c:pt>
                <c:pt idx="38">
                  <c:v>275.37279375734101</c:v>
                </c:pt>
                <c:pt idx="39">
                  <c:v>59.959263078014999</c:v>
                </c:pt>
                <c:pt idx="40">
                  <c:v>0.1421173215</c:v>
                </c:pt>
                <c:pt idx="41">
                  <c:v>763.08559543560284</c:v>
                </c:pt>
                <c:pt idx="42">
                  <c:v>573.94098379262175</c:v>
                </c:pt>
                <c:pt idx="43">
                  <c:v>320.88457034992507</c:v>
                </c:pt>
                <c:pt idx="44">
                  <c:v>2.1012719533747202</c:v>
                </c:pt>
                <c:pt idx="45">
                  <c:v>1103.8305977156203</c:v>
                </c:pt>
                <c:pt idx="46">
                  <c:v>895.22107026581318</c:v>
                </c:pt>
                <c:pt idx="47">
                  <c:v>601.91783832179999</c:v>
                </c:pt>
                <c:pt idx="48">
                  <c:v>239.39817305908321</c:v>
                </c:pt>
                <c:pt idx="49">
                  <c:v>0.33586088256630003</c:v>
                </c:pt>
                <c:pt idx="50">
                  <c:v>1454.5378666144927</c:v>
                </c:pt>
                <c:pt idx="51">
                  <c:v>1251.1627540055056</c:v>
                </c:pt>
                <c:pt idx="52">
                  <c:v>987.94418479514582</c:v>
                </c:pt>
                <c:pt idx="53">
                  <c:v>640.3298670946632</c:v>
                </c:pt>
                <c:pt idx="54">
                  <c:v>227.8756896655554</c:v>
                </c:pt>
                <c:pt idx="55">
                  <c:v>2.067931850446</c:v>
                </c:pt>
                <c:pt idx="56">
                  <c:v>1526.991748411685</c:v>
                </c:pt>
                <c:pt idx="57">
                  <c:v>1342.3787134653421</c:v>
                </c:pt>
                <c:pt idx="58">
                  <c:v>1105.3756022768089</c:v>
                </c:pt>
                <c:pt idx="59">
                  <c:v>469.43638631800576</c:v>
                </c:pt>
                <c:pt idx="60">
                  <c:v>1.0410130303314</c:v>
                </c:pt>
                <c:pt idx="61">
                  <c:v>1279.8452453414795</c:v>
                </c:pt>
                <c:pt idx="62">
                  <c:v>1145.739155757336</c:v>
                </c:pt>
                <c:pt idx="63">
                  <c:v>953.25275776320518</c:v>
                </c:pt>
                <c:pt idx="64">
                  <c:v>448.94249686873434</c:v>
                </c:pt>
                <c:pt idx="65">
                  <c:v>183.80515486155898</c:v>
                </c:pt>
                <c:pt idx="66">
                  <c:v>1.8210981935510002</c:v>
                </c:pt>
                <c:pt idx="67">
                  <c:v>1012.1969820038054</c:v>
                </c:pt>
                <c:pt idx="68">
                  <c:v>894.17381509272616</c:v>
                </c:pt>
                <c:pt idx="69">
                  <c:v>659.1750262700225</c:v>
                </c:pt>
                <c:pt idx="70">
                  <c:v>364.36937568026104</c:v>
                </c:pt>
                <c:pt idx="71">
                  <c:v>196.62543210756601</c:v>
                </c:pt>
                <c:pt idx="72">
                  <c:v>3.4682525100964998</c:v>
                </c:pt>
                <c:pt idx="73">
                  <c:v>655.10041554484803</c:v>
                </c:pt>
                <c:pt idx="74">
                  <c:v>525.19773469544646</c:v>
                </c:pt>
                <c:pt idx="75">
                  <c:v>422.50164303083943</c:v>
                </c:pt>
                <c:pt idx="76">
                  <c:v>277.0430353916463</c:v>
                </c:pt>
                <c:pt idx="77">
                  <c:v>154.05277933746541</c:v>
                </c:pt>
                <c:pt idx="78">
                  <c:v>64.527020840436009</c:v>
                </c:pt>
                <c:pt idx="79">
                  <c:v>3.6538387966709998</c:v>
                </c:pt>
                <c:pt idx="80">
                  <c:v>309.43559658929007</c:v>
                </c:pt>
                <c:pt idx="81">
                  <c:v>0.81483983866656018</c:v>
                </c:pt>
                <c:pt idx="82">
                  <c:v>524.73872112714525</c:v>
                </c:pt>
                <c:pt idx="83">
                  <c:v>1.4910873575875199</c:v>
                </c:pt>
                <c:pt idx="84">
                  <c:v>634.82213401486149</c:v>
                </c:pt>
                <c:pt idx="85">
                  <c:v>371.13348209468438</c:v>
                </c:pt>
                <c:pt idx="86">
                  <c:v>1.7285440602903199</c:v>
                </c:pt>
                <c:pt idx="87">
                  <c:v>668.47324087635207</c:v>
                </c:pt>
                <c:pt idx="88">
                  <c:v>472.90721086451566</c:v>
                </c:pt>
                <c:pt idx="89">
                  <c:v>150.59559019942776</c:v>
                </c:pt>
                <c:pt idx="90">
                  <c:v>1.6202960568199998</c:v>
                </c:pt>
                <c:pt idx="91">
                  <c:v>710.68534946655552</c:v>
                </c:pt>
                <c:pt idx="92">
                  <c:v>553.32297053352272</c:v>
                </c:pt>
                <c:pt idx="93">
                  <c:v>274.53544871182288</c:v>
                </c:pt>
                <c:pt idx="94">
                  <c:v>85.650854053472401</c:v>
                </c:pt>
                <c:pt idx="95">
                  <c:v>2.7259045611000001E-3</c:v>
                </c:pt>
                <c:pt idx="96">
                  <c:v>701.89558136374603</c:v>
                </c:pt>
                <c:pt idx="97">
                  <c:v>560.10673913571998</c:v>
                </c:pt>
                <c:pt idx="98">
                  <c:v>336.95621640522234</c:v>
                </c:pt>
                <c:pt idx="99">
                  <c:v>163.50088225957501</c:v>
                </c:pt>
                <c:pt idx="100">
                  <c:v>2.8953646810451996</c:v>
                </c:pt>
                <c:pt idx="101">
                  <c:v>570.54333672231871</c:v>
                </c:pt>
                <c:pt idx="102">
                  <c:v>445.78613593473403</c:v>
                </c:pt>
                <c:pt idx="103">
                  <c:v>221.38244290420127</c:v>
                </c:pt>
                <c:pt idx="104">
                  <c:v>69.229749931842505</c:v>
                </c:pt>
                <c:pt idx="105">
                  <c:v>0.18629536929500001</c:v>
                </c:pt>
                <c:pt idx="106">
                  <c:v>469.92099446943422</c:v>
                </c:pt>
                <c:pt idx="107">
                  <c:v>284.76427861510859</c:v>
                </c:pt>
                <c:pt idx="108">
                  <c:v>193.4711989822668</c:v>
                </c:pt>
                <c:pt idx="109">
                  <c:v>76.480223327720097</c:v>
                </c:pt>
                <c:pt idx="110">
                  <c:v>1.9025973026928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1-4691-9F58-23C04A339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50848"/>
        <c:axId val="915551504"/>
      </c:scatterChart>
      <c:valAx>
        <c:axId val="9155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551504"/>
        <c:crosses val="autoZero"/>
        <c:crossBetween val="midCat"/>
      </c:valAx>
      <c:valAx>
        <c:axId val="9155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5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Experimental!$AR$1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Experimental!$AR$2:$AR$112</c:f>
              <c:numCache>
                <c:formatCode>General</c:formatCode>
                <c:ptCount val="111"/>
                <c:pt idx="0">
                  <c:v>0.99219999999999997</c:v>
                </c:pt>
                <c:pt idx="1">
                  <c:v>0.99219999999999997</c:v>
                </c:pt>
                <c:pt idx="2">
                  <c:v>0.99209999999999998</c:v>
                </c:pt>
                <c:pt idx="3">
                  <c:v>0.99209999999999998</c:v>
                </c:pt>
                <c:pt idx="4">
                  <c:v>0.99199999999999999</c:v>
                </c:pt>
                <c:pt idx="5">
                  <c:v>0.98750000000000004</c:v>
                </c:pt>
                <c:pt idx="6">
                  <c:v>0.98750000000000004</c:v>
                </c:pt>
                <c:pt idx="7">
                  <c:v>0.98750000000000004</c:v>
                </c:pt>
                <c:pt idx="8">
                  <c:v>0.98740000000000006</c:v>
                </c:pt>
                <c:pt idx="9">
                  <c:v>0.98719999999999997</c:v>
                </c:pt>
                <c:pt idx="10">
                  <c:v>0.98229999999999995</c:v>
                </c:pt>
                <c:pt idx="11">
                  <c:v>0.98229999999999995</c:v>
                </c:pt>
                <c:pt idx="12">
                  <c:v>0.98229999999999995</c:v>
                </c:pt>
                <c:pt idx="13">
                  <c:v>0.98209999999999997</c:v>
                </c:pt>
                <c:pt idx="14">
                  <c:v>0.98180000000000001</c:v>
                </c:pt>
                <c:pt idx="15">
                  <c:v>0.98170000000000002</c:v>
                </c:pt>
                <c:pt idx="16">
                  <c:v>0.97250000000000003</c:v>
                </c:pt>
                <c:pt idx="17">
                  <c:v>0.97240000000000004</c:v>
                </c:pt>
                <c:pt idx="18">
                  <c:v>0.97240000000000004</c:v>
                </c:pt>
                <c:pt idx="19">
                  <c:v>0.97219999999999995</c:v>
                </c:pt>
                <c:pt idx="20">
                  <c:v>0.97160000000000002</c:v>
                </c:pt>
                <c:pt idx="21">
                  <c:v>0.9708</c:v>
                </c:pt>
                <c:pt idx="22">
                  <c:v>0.94689999999999996</c:v>
                </c:pt>
                <c:pt idx="23">
                  <c:v>0.94669999999999999</c:v>
                </c:pt>
                <c:pt idx="24">
                  <c:v>0.94640000000000002</c:v>
                </c:pt>
                <c:pt idx="25">
                  <c:v>0.9456</c:v>
                </c:pt>
                <c:pt idx="26">
                  <c:v>0.94410000000000005</c:v>
                </c:pt>
                <c:pt idx="27">
                  <c:v>0.9425</c:v>
                </c:pt>
                <c:pt idx="28">
                  <c:v>0.94059999999999999</c:v>
                </c:pt>
                <c:pt idx="29">
                  <c:v>0.89380000000000004</c:v>
                </c:pt>
                <c:pt idx="30">
                  <c:v>0.89300000000000002</c:v>
                </c:pt>
                <c:pt idx="31">
                  <c:v>0.89159999999999995</c:v>
                </c:pt>
                <c:pt idx="32">
                  <c:v>0.88839999999999997</c:v>
                </c:pt>
                <c:pt idx="33">
                  <c:v>0.88339999999999996</c:v>
                </c:pt>
                <c:pt idx="34">
                  <c:v>0.87970000000000004</c:v>
                </c:pt>
                <c:pt idx="35">
                  <c:v>0.87570000000000003</c:v>
                </c:pt>
                <c:pt idx="36">
                  <c:v>0.87119999999999997</c:v>
                </c:pt>
                <c:pt idx="37">
                  <c:v>0.99039999999999995</c:v>
                </c:pt>
                <c:pt idx="38">
                  <c:v>0.99029999999999996</c:v>
                </c:pt>
                <c:pt idx="39">
                  <c:v>0.99009999999999998</c:v>
                </c:pt>
                <c:pt idx="40">
                  <c:v>0.99</c:v>
                </c:pt>
                <c:pt idx="41">
                  <c:v>0.9829</c:v>
                </c:pt>
                <c:pt idx="42">
                  <c:v>0.98270000000000002</c:v>
                </c:pt>
                <c:pt idx="43">
                  <c:v>0.98229999999999995</c:v>
                </c:pt>
                <c:pt idx="44">
                  <c:v>0.98160000000000003</c:v>
                </c:pt>
                <c:pt idx="45">
                  <c:v>0.97109999999999996</c:v>
                </c:pt>
                <c:pt idx="46">
                  <c:v>0.97089999999999999</c:v>
                </c:pt>
                <c:pt idx="47">
                  <c:v>0.97</c:v>
                </c:pt>
                <c:pt idx="48">
                  <c:v>0.96819999999999995</c:v>
                </c:pt>
                <c:pt idx="49">
                  <c:v>0.96660000000000001</c:v>
                </c:pt>
                <c:pt idx="50">
                  <c:v>0.92769999999999997</c:v>
                </c:pt>
                <c:pt idx="51">
                  <c:v>0.92679999999999996</c:v>
                </c:pt>
                <c:pt idx="52">
                  <c:v>0.92469999999999997</c:v>
                </c:pt>
                <c:pt idx="53">
                  <c:v>0.9204</c:v>
                </c:pt>
                <c:pt idx="54">
                  <c:v>0.90939999999999999</c:v>
                </c:pt>
                <c:pt idx="55">
                  <c:v>0.89980000000000004</c:v>
                </c:pt>
                <c:pt idx="56">
                  <c:v>0.69610000000000005</c:v>
                </c:pt>
                <c:pt idx="57">
                  <c:v>0.69330000000000003</c:v>
                </c:pt>
                <c:pt idx="58">
                  <c:v>0.68810000000000004</c:v>
                </c:pt>
                <c:pt idx="59">
                  <c:v>0.66469999999999996</c:v>
                </c:pt>
                <c:pt idx="60">
                  <c:v>0.63819999999999999</c:v>
                </c:pt>
                <c:pt idx="61">
                  <c:v>0.51929999999999998</c:v>
                </c:pt>
                <c:pt idx="62">
                  <c:v>0.5171</c:v>
                </c:pt>
                <c:pt idx="63">
                  <c:v>0.5131</c:v>
                </c:pt>
                <c:pt idx="64">
                  <c:v>0.49859999999999999</c:v>
                </c:pt>
                <c:pt idx="65">
                  <c:v>0.49109999999999998</c:v>
                </c:pt>
                <c:pt idx="66">
                  <c:v>0.4849</c:v>
                </c:pt>
                <c:pt idx="67">
                  <c:v>0.4274</c:v>
                </c:pt>
                <c:pt idx="68">
                  <c:v>0.42520000000000002</c:v>
                </c:pt>
                <c:pt idx="69">
                  <c:v>0.42009999999999997</c:v>
                </c:pt>
                <c:pt idx="70">
                  <c:v>0.41170000000000001</c:v>
                </c:pt>
                <c:pt idx="71">
                  <c:v>0.40589999999999998</c:v>
                </c:pt>
                <c:pt idx="72">
                  <c:v>0.39789999999999998</c:v>
                </c:pt>
                <c:pt idx="73">
                  <c:v>0.33800000000000002</c:v>
                </c:pt>
                <c:pt idx="74">
                  <c:v>0.33389999999999997</c:v>
                </c:pt>
                <c:pt idx="75">
                  <c:v>0.33210000000000001</c:v>
                </c:pt>
                <c:pt idx="76">
                  <c:v>0.32969999999999999</c:v>
                </c:pt>
                <c:pt idx="77">
                  <c:v>0.32740000000000002</c:v>
                </c:pt>
                <c:pt idx="78">
                  <c:v>0.3256</c:v>
                </c:pt>
                <c:pt idx="79">
                  <c:v>0.32429999999999998</c:v>
                </c:pt>
                <c:pt idx="80">
                  <c:v>0.9829</c:v>
                </c:pt>
                <c:pt idx="81">
                  <c:v>0.98040000000000005</c:v>
                </c:pt>
                <c:pt idx="82">
                  <c:v>0.9123</c:v>
                </c:pt>
                <c:pt idx="83">
                  <c:v>0.8679</c:v>
                </c:pt>
                <c:pt idx="84">
                  <c:v>0.71160000000000001</c:v>
                </c:pt>
                <c:pt idx="85">
                  <c:v>0.69640000000000002</c:v>
                </c:pt>
                <c:pt idx="86">
                  <c:v>0.65659999999999996</c:v>
                </c:pt>
                <c:pt idx="87">
                  <c:v>0.52010000000000001</c:v>
                </c:pt>
                <c:pt idx="88">
                  <c:v>0.51290000000000002</c:v>
                </c:pt>
                <c:pt idx="89">
                  <c:v>0.49459999999999998</c:v>
                </c:pt>
                <c:pt idx="90">
                  <c:v>0.48499999999999999</c:v>
                </c:pt>
                <c:pt idx="91">
                  <c:v>0.35320000000000001</c:v>
                </c:pt>
                <c:pt idx="92">
                  <c:v>0.34860000000000002</c:v>
                </c:pt>
                <c:pt idx="93">
                  <c:v>0.3347</c:v>
                </c:pt>
                <c:pt idx="94">
                  <c:v>0.32779999999999998</c:v>
                </c:pt>
                <c:pt idx="95">
                  <c:v>0.32419999999999999</c:v>
                </c:pt>
                <c:pt idx="96">
                  <c:v>0.2767</c:v>
                </c:pt>
                <c:pt idx="97">
                  <c:v>0.27439999999999998</c:v>
                </c:pt>
                <c:pt idx="98">
                  <c:v>0.26879999999999998</c:v>
                </c:pt>
                <c:pt idx="99">
                  <c:v>0.26250000000000001</c:v>
                </c:pt>
                <c:pt idx="100">
                  <c:v>0.25469999999999998</c:v>
                </c:pt>
                <c:pt idx="101">
                  <c:v>0.21049999999999999</c:v>
                </c:pt>
                <c:pt idx="102">
                  <c:v>0.2072</c:v>
                </c:pt>
                <c:pt idx="103">
                  <c:v>0.19950000000000001</c:v>
                </c:pt>
                <c:pt idx="104">
                  <c:v>0.19689999999999999</c:v>
                </c:pt>
                <c:pt idx="105">
                  <c:v>0.19550000000000001</c:v>
                </c:pt>
                <c:pt idx="106">
                  <c:v>0.18260000000000001</c:v>
                </c:pt>
                <c:pt idx="107">
                  <c:v>0.1802</c:v>
                </c:pt>
                <c:pt idx="108">
                  <c:v>0.17860000000000001</c:v>
                </c:pt>
                <c:pt idx="109">
                  <c:v>0.17630000000000001</c:v>
                </c:pt>
                <c:pt idx="110">
                  <c:v>0.17460000000000001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C-44F7-B05D-718532182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76416"/>
        <c:axId val="529676744"/>
      </c:scatterChart>
      <c:valAx>
        <c:axId val="5296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676744"/>
        <c:crosses val="autoZero"/>
        <c:crossBetween val="midCat"/>
      </c:valAx>
      <c:valAx>
        <c:axId val="52967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6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Experimental!$I$1</c:f>
              <c:strCache>
                <c:ptCount val="1"/>
                <c:pt idx="0">
                  <c:v>Qc[W]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Experimental!$I$2:$I$112</c:f>
              <c:numCache>
                <c:formatCode>General</c:formatCode>
                <c:ptCount val="111"/>
                <c:pt idx="0">
                  <c:v>2.9948000000000001</c:v>
                </c:pt>
                <c:pt idx="1">
                  <c:v>4.8076999999999996</c:v>
                </c:pt>
                <c:pt idx="2">
                  <c:v>6.5509000000000004</c:v>
                </c:pt>
                <c:pt idx="3">
                  <c:v>8.6259999999999994</c:v>
                </c:pt>
                <c:pt idx="4">
                  <c:v>9.4075000000000006</c:v>
                </c:pt>
                <c:pt idx="5">
                  <c:v>2.9786999999999999</c:v>
                </c:pt>
                <c:pt idx="6">
                  <c:v>5.8230000000000004</c:v>
                </c:pt>
                <c:pt idx="7">
                  <c:v>8.2523999999999997</c:v>
                </c:pt>
                <c:pt idx="8">
                  <c:v>12.612299999999999</c:v>
                </c:pt>
                <c:pt idx="9">
                  <c:v>14.4017</c:v>
                </c:pt>
                <c:pt idx="10">
                  <c:v>3.5430999999999999</c:v>
                </c:pt>
                <c:pt idx="11">
                  <c:v>6.1271000000000004</c:v>
                </c:pt>
                <c:pt idx="12">
                  <c:v>9.0701000000000001</c:v>
                </c:pt>
                <c:pt idx="13">
                  <c:v>13.973800000000001</c:v>
                </c:pt>
                <c:pt idx="14">
                  <c:v>18.394300000000001</c:v>
                </c:pt>
                <c:pt idx="15">
                  <c:v>19.708500000000001</c:v>
                </c:pt>
                <c:pt idx="16">
                  <c:v>4.7930999999999999</c:v>
                </c:pt>
                <c:pt idx="17">
                  <c:v>7.0879000000000003</c:v>
                </c:pt>
                <c:pt idx="18">
                  <c:v>11.674200000000001</c:v>
                </c:pt>
                <c:pt idx="19">
                  <c:v>17.487200000000001</c:v>
                </c:pt>
                <c:pt idx="20">
                  <c:v>22.9099</c:v>
                </c:pt>
                <c:pt idx="21">
                  <c:v>27.059100000000001</c:v>
                </c:pt>
                <c:pt idx="22">
                  <c:v>4.9112</c:v>
                </c:pt>
                <c:pt idx="23">
                  <c:v>7.9278000000000004</c:v>
                </c:pt>
                <c:pt idx="24">
                  <c:v>12.850099999999999</c:v>
                </c:pt>
                <c:pt idx="25">
                  <c:v>22.219899999999999</c:v>
                </c:pt>
                <c:pt idx="26">
                  <c:v>28.335999999999999</c:v>
                </c:pt>
                <c:pt idx="27">
                  <c:v>33.8932</c:v>
                </c:pt>
                <c:pt idx="28">
                  <c:v>39.563499999999998</c:v>
                </c:pt>
                <c:pt idx="29">
                  <c:v>7.7797000000000001</c:v>
                </c:pt>
                <c:pt idx="30">
                  <c:v>12.2478</c:v>
                </c:pt>
                <c:pt idx="31">
                  <c:v>19.326799999999999</c:v>
                </c:pt>
                <c:pt idx="32">
                  <c:v>27.401800000000001</c:v>
                </c:pt>
                <c:pt idx="33">
                  <c:v>34.402700000000003</c:v>
                </c:pt>
                <c:pt idx="34">
                  <c:v>40.0533</c:v>
                </c:pt>
                <c:pt idx="35">
                  <c:v>46.968299999999999</c:v>
                </c:pt>
                <c:pt idx="36">
                  <c:v>53.713000000000001</c:v>
                </c:pt>
                <c:pt idx="37">
                  <c:v>2.1027</c:v>
                </c:pt>
                <c:pt idx="38">
                  <c:v>3.9407999999999999</c:v>
                </c:pt>
                <c:pt idx="39">
                  <c:v>5.3028000000000004</c:v>
                </c:pt>
                <c:pt idx="40">
                  <c:v>5.4127999999999998</c:v>
                </c:pt>
                <c:pt idx="41">
                  <c:v>2.8393999999999999</c:v>
                </c:pt>
                <c:pt idx="42">
                  <c:v>4.8605</c:v>
                </c:pt>
                <c:pt idx="43">
                  <c:v>6.9260000000000002</c:v>
                </c:pt>
                <c:pt idx="44">
                  <c:v>8.2445000000000004</c:v>
                </c:pt>
                <c:pt idx="45">
                  <c:v>2.7117</c:v>
                </c:pt>
                <c:pt idx="46">
                  <c:v>4.9856999999999996</c:v>
                </c:pt>
                <c:pt idx="47">
                  <c:v>7.6535000000000002</c:v>
                </c:pt>
                <c:pt idx="48">
                  <c:v>9.3312000000000008</c:v>
                </c:pt>
                <c:pt idx="49">
                  <c:v>10.6244</c:v>
                </c:pt>
                <c:pt idx="50">
                  <c:v>3.6078000000000001</c:v>
                </c:pt>
                <c:pt idx="51">
                  <c:v>5.6952999999999996</c:v>
                </c:pt>
                <c:pt idx="52">
                  <c:v>8.4574999999999996</c:v>
                </c:pt>
                <c:pt idx="53">
                  <c:v>10.8734</c:v>
                </c:pt>
                <c:pt idx="54">
                  <c:v>12.852600000000001</c:v>
                </c:pt>
                <c:pt idx="55">
                  <c:v>13.930199999999999</c:v>
                </c:pt>
                <c:pt idx="56">
                  <c:v>4.8232999999999997</c:v>
                </c:pt>
                <c:pt idx="57">
                  <c:v>7.4673999999999996</c:v>
                </c:pt>
                <c:pt idx="58">
                  <c:v>10.8378</c:v>
                </c:pt>
                <c:pt idx="59">
                  <c:v>15.546099999999999</c:v>
                </c:pt>
                <c:pt idx="60">
                  <c:v>21.057600000000001</c:v>
                </c:pt>
                <c:pt idx="61">
                  <c:v>5.7041000000000004</c:v>
                </c:pt>
                <c:pt idx="62">
                  <c:v>8.3498999999999999</c:v>
                </c:pt>
                <c:pt idx="63">
                  <c:v>11.9247</c:v>
                </c:pt>
                <c:pt idx="64">
                  <c:v>17.965499999999999</c:v>
                </c:pt>
                <c:pt idx="65">
                  <c:v>23.683299999999999</c:v>
                </c:pt>
                <c:pt idx="66">
                  <c:v>27.9985</c:v>
                </c:pt>
                <c:pt idx="67">
                  <c:v>6.7176999999999998</c:v>
                </c:pt>
                <c:pt idx="68">
                  <c:v>9.5751000000000008</c:v>
                </c:pt>
                <c:pt idx="69">
                  <c:v>13.8223</c:v>
                </c:pt>
                <c:pt idx="70">
                  <c:v>20.760100000000001</c:v>
                </c:pt>
                <c:pt idx="71">
                  <c:v>25.807300000000001</c:v>
                </c:pt>
                <c:pt idx="72">
                  <c:v>33.169400000000003</c:v>
                </c:pt>
                <c:pt idx="73">
                  <c:v>6.5536000000000003</c:v>
                </c:pt>
                <c:pt idx="74">
                  <c:v>12.159599999999999</c:v>
                </c:pt>
                <c:pt idx="75">
                  <c:v>15.947699999999999</c:v>
                </c:pt>
                <c:pt idx="76">
                  <c:v>22.996400000000001</c:v>
                </c:pt>
                <c:pt idx="77">
                  <c:v>29.1859</c:v>
                </c:pt>
                <c:pt idx="78">
                  <c:v>34.5884</c:v>
                </c:pt>
                <c:pt idx="79">
                  <c:v>38.758400000000002</c:v>
                </c:pt>
                <c:pt idx="80">
                  <c:v>1.4930000000000001</c:v>
                </c:pt>
                <c:pt idx="81">
                  <c:v>2.9887000000000001</c:v>
                </c:pt>
                <c:pt idx="82">
                  <c:v>2</c:v>
                </c:pt>
                <c:pt idx="83">
                  <c:v>4.6181999999999999</c:v>
                </c:pt>
                <c:pt idx="84">
                  <c:v>2.0366</c:v>
                </c:pt>
                <c:pt idx="85">
                  <c:v>4.0423999999999998</c:v>
                </c:pt>
                <c:pt idx="86">
                  <c:v>5.7461000000000002</c:v>
                </c:pt>
                <c:pt idx="87">
                  <c:v>2.6143999999999998</c:v>
                </c:pt>
                <c:pt idx="88">
                  <c:v>4.5034000000000001</c:v>
                </c:pt>
                <c:pt idx="89">
                  <c:v>6.4069000000000003</c:v>
                </c:pt>
                <c:pt idx="90">
                  <c:v>7.4457000000000004</c:v>
                </c:pt>
                <c:pt idx="91">
                  <c:v>3.1905000000000001</c:v>
                </c:pt>
                <c:pt idx="92">
                  <c:v>5.5014000000000003</c:v>
                </c:pt>
                <c:pt idx="93">
                  <c:v>7.7045000000000003</c:v>
                </c:pt>
                <c:pt idx="94">
                  <c:v>9.5132999999999992</c:v>
                </c:pt>
                <c:pt idx="95">
                  <c:v>10.667299999999999</c:v>
                </c:pt>
                <c:pt idx="96">
                  <c:v>3.8426999999999998</c:v>
                </c:pt>
                <c:pt idx="97">
                  <c:v>6.3910999999999998</c:v>
                </c:pt>
                <c:pt idx="98">
                  <c:v>9.0152000000000001</c:v>
                </c:pt>
                <c:pt idx="99">
                  <c:v>10.9689</c:v>
                </c:pt>
                <c:pt idx="100">
                  <c:v>14.4765</c:v>
                </c:pt>
                <c:pt idx="101">
                  <c:v>4.7423000000000002</c:v>
                </c:pt>
                <c:pt idx="102">
                  <c:v>7.0471000000000004</c:v>
                </c:pt>
                <c:pt idx="103">
                  <c:v>10.353999999999999</c:v>
                </c:pt>
                <c:pt idx="104">
                  <c:v>14.473599999999999</c:v>
                </c:pt>
                <c:pt idx="105">
                  <c:v>16.835999999999999</c:v>
                </c:pt>
                <c:pt idx="106">
                  <c:v>5.2477999999999998</c:v>
                </c:pt>
                <c:pt idx="107">
                  <c:v>8.7861999999999991</c:v>
                </c:pt>
                <c:pt idx="108">
                  <c:v>11.554399999999999</c:v>
                </c:pt>
                <c:pt idx="109">
                  <c:v>16.422499999999999</c:v>
                </c:pt>
                <c:pt idx="110">
                  <c:v>20.143899999999999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C-4065-80DD-2C077E59F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04632"/>
        <c:axId val="699803320"/>
      </c:scatterChart>
      <c:valAx>
        <c:axId val="69980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03320"/>
        <c:crosses val="autoZero"/>
        <c:crossBetween val="midCat"/>
      </c:valAx>
      <c:valAx>
        <c:axId val="69980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0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Experimental!$AY$1</c:f>
              <c:strCache>
                <c:ptCount val="1"/>
                <c:pt idx="0">
                  <c:v>Qc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Experimental!$AY$2:$AY$112</c:f>
              <c:numCache>
                <c:formatCode>General</c:formatCode>
                <c:ptCount val="111"/>
                <c:pt idx="0">
                  <c:v>2.9948000000000001</c:v>
                </c:pt>
                <c:pt idx="1">
                  <c:v>4.8076999999999996</c:v>
                </c:pt>
                <c:pt idx="2">
                  <c:v>6.5509000000000004</c:v>
                </c:pt>
                <c:pt idx="3">
                  <c:v>8.6259999999999994</c:v>
                </c:pt>
                <c:pt idx="4">
                  <c:v>9.4075000000000006</c:v>
                </c:pt>
                <c:pt idx="5">
                  <c:v>2.9786999999999999</c:v>
                </c:pt>
                <c:pt idx="6">
                  <c:v>5.8230000000000004</c:v>
                </c:pt>
                <c:pt idx="7">
                  <c:v>8.2523999999999997</c:v>
                </c:pt>
                <c:pt idx="8">
                  <c:v>12.612299999999999</c:v>
                </c:pt>
                <c:pt idx="9">
                  <c:v>14.4017</c:v>
                </c:pt>
                <c:pt idx="10">
                  <c:v>3.5430999999999999</c:v>
                </c:pt>
                <c:pt idx="11">
                  <c:v>6.1271000000000004</c:v>
                </c:pt>
                <c:pt idx="12">
                  <c:v>9.0701000000000001</c:v>
                </c:pt>
                <c:pt idx="13">
                  <c:v>13.973800000000001</c:v>
                </c:pt>
                <c:pt idx="14">
                  <c:v>18.394300000000001</c:v>
                </c:pt>
                <c:pt idx="15">
                  <c:v>19.708500000000001</c:v>
                </c:pt>
                <c:pt idx="16">
                  <c:v>4.7930999999999999</c:v>
                </c:pt>
                <c:pt idx="17">
                  <c:v>7.0879000000000003</c:v>
                </c:pt>
                <c:pt idx="18">
                  <c:v>11.674200000000001</c:v>
                </c:pt>
                <c:pt idx="19">
                  <c:v>17.487200000000001</c:v>
                </c:pt>
                <c:pt idx="20">
                  <c:v>22.9099</c:v>
                </c:pt>
                <c:pt idx="21">
                  <c:v>27.059100000000001</c:v>
                </c:pt>
                <c:pt idx="22">
                  <c:v>4.9112</c:v>
                </c:pt>
                <c:pt idx="23">
                  <c:v>7.9278000000000004</c:v>
                </c:pt>
                <c:pt idx="24">
                  <c:v>12.850099999999999</c:v>
                </c:pt>
                <c:pt idx="25">
                  <c:v>22.219899999999999</c:v>
                </c:pt>
                <c:pt idx="26">
                  <c:v>28.335999999999999</c:v>
                </c:pt>
                <c:pt idx="27">
                  <c:v>33.8932</c:v>
                </c:pt>
                <c:pt idx="28">
                  <c:v>39.563499999999998</c:v>
                </c:pt>
                <c:pt idx="29">
                  <c:v>7.7797000000000001</c:v>
                </c:pt>
                <c:pt idx="30">
                  <c:v>12.2478</c:v>
                </c:pt>
                <c:pt idx="31">
                  <c:v>19.326799999999999</c:v>
                </c:pt>
                <c:pt idx="32">
                  <c:v>27.401800000000001</c:v>
                </c:pt>
                <c:pt idx="33">
                  <c:v>34.402700000000003</c:v>
                </c:pt>
                <c:pt idx="34">
                  <c:v>40.0533</c:v>
                </c:pt>
                <c:pt idx="35">
                  <c:v>46.968299999999999</c:v>
                </c:pt>
                <c:pt idx="36">
                  <c:v>53.713000000000001</c:v>
                </c:pt>
                <c:pt idx="37">
                  <c:v>2.1027</c:v>
                </c:pt>
                <c:pt idx="38">
                  <c:v>3.9407999999999999</c:v>
                </c:pt>
                <c:pt idx="39">
                  <c:v>5.3028000000000004</c:v>
                </c:pt>
                <c:pt idx="40">
                  <c:v>5.4127999999999998</c:v>
                </c:pt>
                <c:pt idx="41">
                  <c:v>2.8393999999999999</c:v>
                </c:pt>
                <c:pt idx="42">
                  <c:v>4.8605</c:v>
                </c:pt>
                <c:pt idx="43">
                  <c:v>6.9260000000000002</c:v>
                </c:pt>
                <c:pt idx="44">
                  <c:v>8.2445000000000004</c:v>
                </c:pt>
                <c:pt idx="45">
                  <c:v>2.7117</c:v>
                </c:pt>
                <c:pt idx="46">
                  <c:v>4.9856999999999996</c:v>
                </c:pt>
                <c:pt idx="47">
                  <c:v>7.6535000000000002</c:v>
                </c:pt>
                <c:pt idx="48">
                  <c:v>9.3312000000000008</c:v>
                </c:pt>
                <c:pt idx="49">
                  <c:v>10.6244</c:v>
                </c:pt>
                <c:pt idx="50">
                  <c:v>3.6078000000000001</c:v>
                </c:pt>
                <c:pt idx="51">
                  <c:v>5.6952999999999996</c:v>
                </c:pt>
                <c:pt idx="52">
                  <c:v>8.4574999999999996</c:v>
                </c:pt>
                <c:pt idx="53">
                  <c:v>10.8734</c:v>
                </c:pt>
                <c:pt idx="54">
                  <c:v>12.852600000000001</c:v>
                </c:pt>
                <c:pt idx="55">
                  <c:v>13.930199999999999</c:v>
                </c:pt>
                <c:pt idx="56">
                  <c:v>4.8232999999999997</c:v>
                </c:pt>
                <c:pt idx="57">
                  <c:v>7.4673999999999996</c:v>
                </c:pt>
                <c:pt idx="58">
                  <c:v>10.8378</c:v>
                </c:pt>
                <c:pt idx="59">
                  <c:v>15.546099999999999</c:v>
                </c:pt>
                <c:pt idx="60">
                  <c:v>21.057600000000001</c:v>
                </c:pt>
                <c:pt idx="61">
                  <c:v>5.7041000000000004</c:v>
                </c:pt>
                <c:pt idx="62">
                  <c:v>8.3498999999999999</c:v>
                </c:pt>
                <c:pt idx="63">
                  <c:v>11.9247</c:v>
                </c:pt>
                <c:pt idx="64">
                  <c:v>17.965499999999999</c:v>
                </c:pt>
                <c:pt idx="65">
                  <c:v>23.683299999999999</c:v>
                </c:pt>
                <c:pt idx="66">
                  <c:v>27.9985</c:v>
                </c:pt>
                <c:pt idx="67">
                  <c:v>6.7176999999999998</c:v>
                </c:pt>
                <c:pt idx="68">
                  <c:v>9.5751000000000008</c:v>
                </c:pt>
                <c:pt idx="69">
                  <c:v>13.8223</c:v>
                </c:pt>
                <c:pt idx="70">
                  <c:v>20.760100000000001</c:v>
                </c:pt>
                <c:pt idx="71">
                  <c:v>25.807300000000001</c:v>
                </c:pt>
                <c:pt idx="72">
                  <c:v>33.169400000000003</c:v>
                </c:pt>
                <c:pt idx="73">
                  <c:v>6.5536000000000003</c:v>
                </c:pt>
                <c:pt idx="74">
                  <c:v>12.159599999999999</c:v>
                </c:pt>
                <c:pt idx="75">
                  <c:v>15.947699999999999</c:v>
                </c:pt>
                <c:pt idx="76">
                  <c:v>22.996400000000001</c:v>
                </c:pt>
                <c:pt idx="77">
                  <c:v>29.1859</c:v>
                </c:pt>
                <c:pt idx="78">
                  <c:v>34.5884</c:v>
                </c:pt>
                <c:pt idx="79">
                  <c:v>38.758400000000002</c:v>
                </c:pt>
                <c:pt idx="80">
                  <c:v>1.4930000000000001</c:v>
                </c:pt>
                <c:pt idx="81">
                  <c:v>2.9887000000000001</c:v>
                </c:pt>
                <c:pt idx="82">
                  <c:v>2</c:v>
                </c:pt>
                <c:pt idx="83">
                  <c:v>4.6181999999999999</c:v>
                </c:pt>
                <c:pt idx="84">
                  <c:v>2.0366</c:v>
                </c:pt>
                <c:pt idx="85">
                  <c:v>4.0423999999999998</c:v>
                </c:pt>
                <c:pt idx="86">
                  <c:v>5.7461000000000002</c:v>
                </c:pt>
                <c:pt idx="87">
                  <c:v>2.6143999999999998</c:v>
                </c:pt>
                <c:pt idx="88">
                  <c:v>4.5034000000000001</c:v>
                </c:pt>
                <c:pt idx="89">
                  <c:v>6.4069000000000003</c:v>
                </c:pt>
                <c:pt idx="90">
                  <c:v>7.4457000000000004</c:v>
                </c:pt>
                <c:pt idx="91">
                  <c:v>3.1905000000000001</c:v>
                </c:pt>
                <c:pt idx="92">
                  <c:v>5.5014000000000003</c:v>
                </c:pt>
                <c:pt idx="93">
                  <c:v>7.7045000000000003</c:v>
                </c:pt>
                <c:pt idx="94">
                  <c:v>9.5132999999999992</c:v>
                </c:pt>
                <c:pt idx="95">
                  <c:v>10.667299999999999</c:v>
                </c:pt>
                <c:pt idx="96">
                  <c:v>3.8426999999999998</c:v>
                </c:pt>
                <c:pt idx="97">
                  <c:v>6.3910999999999998</c:v>
                </c:pt>
                <c:pt idx="98">
                  <c:v>9.0152000000000001</c:v>
                </c:pt>
                <c:pt idx="99">
                  <c:v>10.9689</c:v>
                </c:pt>
                <c:pt idx="100">
                  <c:v>14.4765</c:v>
                </c:pt>
                <c:pt idx="101">
                  <c:v>4.7423000000000002</c:v>
                </c:pt>
                <c:pt idx="102">
                  <c:v>7.0471000000000004</c:v>
                </c:pt>
                <c:pt idx="103">
                  <c:v>10.353999999999999</c:v>
                </c:pt>
                <c:pt idx="104">
                  <c:v>14.473599999999999</c:v>
                </c:pt>
                <c:pt idx="105">
                  <c:v>16.835999999999999</c:v>
                </c:pt>
                <c:pt idx="106">
                  <c:v>5.2477999999999998</c:v>
                </c:pt>
                <c:pt idx="107">
                  <c:v>8.7861999999999991</c:v>
                </c:pt>
                <c:pt idx="108">
                  <c:v>11.554399999999999</c:v>
                </c:pt>
                <c:pt idx="109">
                  <c:v>16.422499999999999</c:v>
                </c:pt>
                <c:pt idx="110">
                  <c:v>20.143899999999999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1-4EF9-B522-E8E401D1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733272"/>
        <c:axId val="935731960"/>
      </c:scatterChart>
      <c:valAx>
        <c:axId val="93573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731960"/>
        <c:crosses val="autoZero"/>
        <c:crossBetween val="midCat"/>
      </c:valAx>
      <c:valAx>
        <c:axId val="93573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73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Experimental!$BG$1</c:f>
              <c:strCache>
                <c:ptCount val="1"/>
                <c:pt idx="0">
                  <c:v>Q_pas_CB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Experimental!$BG$2:$BG$112</c:f>
              <c:numCache>
                <c:formatCode>General</c:formatCode>
                <c:ptCount val="111"/>
                <c:pt idx="0">
                  <c:v>581.39579030425205</c:v>
                </c:pt>
                <c:pt idx="1">
                  <c:v>477.893698605015</c:v>
                </c:pt>
                <c:pt idx="2">
                  <c:v>368.41907930237551</c:v>
                </c:pt>
                <c:pt idx="3">
                  <c:v>214.234470830079</c:v>
                </c:pt>
                <c:pt idx="4">
                  <c:v>0.58589250048000008</c:v>
                </c:pt>
                <c:pt idx="5">
                  <c:v>936.80932353091998</c:v>
                </c:pt>
                <c:pt idx="6">
                  <c:v>787.46926479564002</c:v>
                </c:pt>
                <c:pt idx="7">
                  <c:v>670.89014843368</c:v>
                </c:pt>
                <c:pt idx="8">
                  <c:v>355.89482617541444</c:v>
                </c:pt>
                <c:pt idx="9">
                  <c:v>1.3695373696972799</c:v>
                </c:pt>
                <c:pt idx="10">
                  <c:v>1213.7160459937613</c:v>
                </c:pt>
                <c:pt idx="11">
                  <c:v>1081.3175219845295</c:v>
                </c:pt>
                <c:pt idx="12">
                  <c:v>926.3680422906009</c:v>
                </c:pt>
                <c:pt idx="13">
                  <c:v>604.02255752597114</c:v>
                </c:pt>
                <c:pt idx="14">
                  <c:v>140.28175583968181</c:v>
                </c:pt>
                <c:pt idx="15">
                  <c:v>2.3676882068748997</c:v>
                </c:pt>
                <c:pt idx="16">
                  <c:v>1585.6101264403576</c:v>
                </c:pt>
                <c:pt idx="17">
                  <c:v>1430.4949220165604</c:v>
                </c:pt>
                <c:pt idx="18">
                  <c:v>1253.4075181940311</c:v>
                </c:pt>
                <c:pt idx="19">
                  <c:v>916.1158030832471</c:v>
                </c:pt>
                <c:pt idx="20">
                  <c:v>404.72373743078759</c:v>
                </c:pt>
                <c:pt idx="21">
                  <c:v>3.7656698300592</c:v>
                </c:pt>
                <c:pt idx="22">
                  <c:v>1966.1552955717179</c:v>
                </c:pt>
                <c:pt idx="23">
                  <c:v>1812.8374485232882</c:v>
                </c:pt>
                <c:pt idx="24">
                  <c:v>1609.3646425329564</c:v>
                </c:pt>
                <c:pt idx="25">
                  <c:v>1251.0339240451754</c:v>
                </c:pt>
                <c:pt idx="26">
                  <c:v>758.45207464425641</c:v>
                </c:pt>
                <c:pt idx="27">
                  <c:v>370.75381495936875</c:v>
                </c:pt>
                <c:pt idx="28">
                  <c:v>5.2434380178998996</c:v>
                </c:pt>
                <c:pt idx="29">
                  <c:v>1920.663387358019</c:v>
                </c:pt>
                <c:pt idx="30">
                  <c:v>1764.2205889374079</c:v>
                </c:pt>
                <c:pt idx="31">
                  <c:v>1548.0698617646303</c:v>
                </c:pt>
                <c:pt idx="32">
                  <c:v>1119.0883719542351</c:v>
                </c:pt>
                <c:pt idx="33">
                  <c:v>691.62888644318559</c:v>
                </c:pt>
                <c:pt idx="34">
                  <c:v>454.71348065935257</c:v>
                </c:pt>
                <c:pt idx="35">
                  <c:v>235.0946988469926</c:v>
                </c:pt>
                <c:pt idx="36">
                  <c:v>6.3191478951215991</c:v>
                </c:pt>
                <c:pt idx="37">
                  <c:v>437.04515887536007</c:v>
                </c:pt>
                <c:pt idx="38">
                  <c:v>275.37279375734101</c:v>
                </c:pt>
                <c:pt idx="39">
                  <c:v>59.959263078014999</c:v>
                </c:pt>
                <c:pt idx="40">
                  <c:v>0.1421173215</c:v>
                </c:pt>
                <c:pt idx="41">
                  <c:v>763.08559543560284</c:v>
                </c:pt>
                <c:pt idx="42">
                  <c:v>573.94098379262175</c:v>
                </c:pt>
                <c:pt idx="43">
                  <c:v>320.88457034992507</c:v>
                </c:pt>
                <c:pt idx="44">
                  <c:v>2.1012719533747202</c:v>
                </c:pt>
                <c:pt idx="45">
                  <c:v>1103.8305977156203</c:v>
                </c:pt>
                <c:pt idx="46">
                  <c:v>895.22107026581318</c:v>
                </c:pt>
                <c:pt idx="47">
                  <c:v>601.91783832179999</c:v>
                </c:pt>
                <c:pt idx="48">
                  <c:v>239.39817305908321</c:v>
                </c:pt>
                <c:pt idx="49">
                  <c:v>0.33586088256630003</c:v>
                </c:pt>
                <c:pt idx="50">
                  <c:v>1454.5378666144927</c:v>
                </c:pt>
                <c:pt idx="51">
                  <c:v>1251.1627540055056</c:v>
                </c:pt>
                <c:pt idx="52">
                  <c:v>987.94418479514582</c:v>
                </c:pt>
                <c:pt idx="53">
                  <c:v>640.3298670946632</c:v>
                </c:pt>
                <c:pt idx="54">
                  <c:v>227.8756896655554</c:v>
                </c:pt>
                <c:pt idx="55">
                  <c:v>2.067931850446</c:v>
                </c:pt>
                <c:pt idx="56">
                  <c:v>1526.991748411685</c:v>
                </c:pt>
                <c:pt idx="57">
                  <c:v>1342.3787134653421</c:v>
                </c:pt>
                <c:pt idx="58">
                  <c:v>1105.3756022768089</c:v>
                </c:pt>
                <c:pt idx="59">
                  <c:v>469.43638631800576</c:v>
                </c:pt>
                <c:pt idx="60">
                  <c:v>1.0410130303314</c:v>
                </c:pt>
                <c:pt idx="61">
                  <c:v>1279.8452453414795</c:v>
                </c:pt>
                <c:pt idx="62">
                  <c:v>1145.739155757336</c:v>
                </c:pt>
                <c:pt idx="63">
                  <c:v>953.25275776320518</c:v>
                </c:pt>
                <c:pt idx="64">
                  <c:v>448.94249686873434</c:v>
                </c:pt>
                <c:pt idx="65">
                  <c:v>183.80515486155898</c:v>
                </c:pt>
                <c:pt idx="66">
                  <c:v>1.8210981935510002</c:v>
                </c:pt>
                <c:pt idx="67">
                  <c:v>1012.1969820038054</c:v>
                </c:pt>
                <c:pt idx="68">
                  <c:v>894.17381509272616</c:v>
                </c:pt>
                <c:pt idx="69">
                  <c:v>659.1750262700225</c:v>
                </c:pt>
                <c:pt idx="70">
                  <c:v>364.36937568026104</c:v>
                </c:pt>
                <c:pt idx="71">
                  <c:v>196.62543210756601</c:v>
                </c:pt>
                <c:pt idx="72">
                  <c:v>3.4682525100964998</c:v>
                </c:pt>
                <c:pt idx="73">
                  <c:v>655.10041554484803</c:v>
                </c:pt>
                <c:pt idx="74">
                  <c:v>525.19773469544646</c:v>
                </c:pt>
                <c:pt idx="75">
                  <c:v>422.50164303083943</c:v>
                </c:pt>
                <c:pt idx="76">
                  <c:v>277.0430353916463</c:v>
                </c:pt>
                <c:pt idx="77">
                  <c:v>154.05277933746541</c:v>
                </c:pt>
                <c:pt idx="78">
                  <c:v>64.527020840436009</c:v>
                </c:pt>
                <c:pt idx="79">
                  <c:v>3.6538387966709998</c:v>
                </c:pt>
                <c:pt idx="80">
                  <c:v>309.43559658929007</c:v>
                </c:pt>
                <c:pt idx="81">
                  <c:v>0.81483983866656018</c:v>
                </c:pt>
                <c:pt idx="82">
                  <c:v>524.73872112714525</c:v>
                </c:pt>
                <c:pt idx="83">
                  <c:v>1.4910873575875199</c:v>
                </c:pt>
                <c:pt idx="84">
                  <c:v>634.82213401486149</c:v>
                </c:pt>
                <c:pt idx="85">
                  <c:v>371.13348209468438</c:v>
                </c:pt>
                <c:pt idx="86">
                  <c:v>1.7285440602903199</c:v>
                </c:pt>
                <c:pt idx="87">
                  <c:v>668.47324087635207</c:v>
                </c:pt>
                <c:pt idx="88">
                  <c:v>472.90721086451566</c:v>
                </c:pt>
                <c:pt idx="89">
                  <c:v>150.59559019942776</c:v>
                </c:pt>
                <c:pt idx="90">
                  <c:v>1.6202960568199998</c:v>
                </c:pt>
                <c:pt idx="91">
                  <c:v>710.68534946655552</c:v>
                </c:pt>
                <c:pt idx="92">
                  <c:v>553.32297053352272</c:v>
                </c:pt>
                <c:pt idx="93">
                  <c:v>274.53544871182288</c:v>
                </c:pt>
                <c:pt idx="94">
                  <c:v>85.650854053472401</c:v>
                </c:pt>
                <c:pt idx="95">
                  <c:v>2.7259045611000001E-3</c:v>
                </c:pt>
                <c:pt idx="96">
                  <c:v>701.89558136374603</c:v>
                </c:pt>
                <c:pt idx="97">
                  <c:v>560.10673913571998</c:v>
                </c:pt>
                <c:pt idx="98">
                  <c:v>336.95621640522234</c:v>
                </c:pt>
                <c:pt idx="99">
                  <c:v>163.50088225957501</c:v>
                </c:pt>
                <c:pt idx="100">
                  <c:v>2.8953646810451996</c:v>
                </c:pt>
                <c:pt idx="101">
                  <c:v>570.54333672231871</c:v>
                </c:pt>
                <c:pt idx="102">
                  <c:v>445.78613593473403</c:v>
                </c:pt>
                <c:pt idx="103">
                  <c:v>221.38244290420127</c:v>
                </c:pt>
                <c:pt idx="104">
                  <c:v>69.229749931842505</c:v>
                </c:pt>
                <c:pt idx="105">
                  <c:v>0.18629536929500001</c:v>
                </c:pt>
                <c:pt idx="106">
                  <c:v>469.92099446943422</c:v>
                </c:pt>
                <c:pt idx="107">
                  <c:v>284.76427861510859</c:v>
                </c:pt>
                <c:pt idx="108">
                  <c:v>193.4711989822668</c:v>
                </c:pt>
                <c:pt idx="109">
                  <c:v>76.480223327720097</c:v>
                </c:pt>
                <c:pt idx="110">
                  <c:v>1.9025973026928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6-4644-9508-183A5124A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50848"/>
        <c:axId val="915551504"/>
      </c:scatterChart>
      <c:valAx>
        <c:axId val="9155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551504"/>
        <c:crosses val="autoZero"/>
        <c:crossBetween val="midCat"/>
      </c:valAx>
      <c:valAx>
        <c:axId val="9155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5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123825</xdr:colOff>
      <xdr:row>5</xdr:row>
      <xdr:rowOff>38100</xdr:rowOff>
    </xdr:from>
    <xdr:to>
      <xdr:col>52</xdr:col>
      <xdr:colOff>419100</xdr:colOff>
      <xdr:row>19</xdr:row>
      <xdr:rowOff>114300</xdr:rowOff>
    </xdr:to>
    <xdr:graphicFrame macro="">
      <xdr:nvGraphicFramePr>
        <xdr:cNvPr id="2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66675</xdr:colOff>
      <xdr:row>11</xdr:row>
      <xdr:rowOff>133350</xdr:rowOff>
    </xdr:from>
    <xdr:to>
      <xdr:col>47</xdr:col>
      <xdr:colOff>371475</xdr:colOff>
      <xdr:row>26</xdr:row>
      <xdr:rowOff>19050</xdr:rowOff>
    </xdr:to>
    <xdr:graphicFrame macro="">
      <xdr:nvGraphicFramePr>
        <xdr:cNvPr id="24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552450</xdr:colOff>
      <xdr:row>24</xdr:row>
      <xdr:rowOff>161925</xdr:rowOff>
    </xdr:from>
    <xdr:to>
      <xdr:col>50</xdr:col>
      <xdr:colOff>238125</xdr:colOff>
      <xdr:row>39</xdr:row>
      <xdr:rowOff>47625</xdr:rowOff>
    </xdr:to>
    <xdr:graphicFrame macro="">
      <xdr:nvGraphicFramePr>
        <xdr:cNvPr id="25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123825</xdr:colOff>
      <xdr:row>5</xdr:row>
      <xdr:rowOff>38100</xdr:rowOff>
    </xdr:from>
    <xdr:to>
      <xdr:col>52</xdr:col>
      <xdr:colOff>419100</xdr:colOff>
      <xdr:row>19</xdr:row>
      <xdr:rowOff>114300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66675</xdr:colOff>
      <xdr:row>11</xdr:row>
      <xdr:rowOff>133350</xdr:rowOff>
    </xdr:from>
    <xdr:to>
      <xdr:col>47</xdr:col>
      <xdr:colOff>371475</xdr:colOff>
      <xdr:row>26</xdr:row>
      <xdr:rowOff>19050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552450</xdr:colOff>
      <xdr:row>24</xdr:row>
      <xdr:rowOff>161925</xdr:rowOff>
    </xdr:from>
    <xdr:to>
      <xdr:col>50</xdr:col>
      <xdr:colOff>238125</xdr:colOff>
      <xdr:row>39</xdr:row>
      <xdr:rowOff>47625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95250</xdr:colOff>
      <xdr:row>4</xdr:row>
      <xdr:rowOff>180975</xdr:rowOff>
    </xdr:from>
    <xdr:to>
      <xdr:col>23</xdr:col>
      <xdr:colOff>400050</xdr:colOff>
      <xdr:row>19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190500</xdr:colOff>
      <xdr:row>7</xdr:row>
      <xdr:rowOff>47625</xdr:rowOff>
    </xdr:from>
    <xdr:to>
      <xdr:col>36</xdr:col>
      <xdr:colOff>495300</xdr:colOff>
      <xdr:row>21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190500</xdr:colOff>
      <xdr:row>23</xdr:row>
      <xdr:rowOff>123825</xdr:rowOff>
    </xdr:from>
    <xdr:to>
      <xdr:col>36</xdr:col>
      <xdr:colOff>495300</xdr:colOff>
      <xdr:row>38</xdr:row>
      <xdr:rowOff>9525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257175</xdr:colOff>
      <xdr:row>31</xdr:row>
      <xdr:rowOff>38100</xdr:rowOff>
    </xdr:from>
    <xdr:to>
      <xdr:col>36</xdr:col>
      <xdr:colOff>561975</xdr:colOff>
      <xdr:row>45</xdr:row>
      <xdr:rowOff>114300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389657</xdr:colOff>
      <xdr:row>3</xdr:row>
      <xdr:rowOff>25979</xdr:rowOff>
    </xdr:from>
    <xdr:to>
      <xdr:col>18</xdr:col>
      <xdr:colOff>112566</xdr:colOff>
      <xdr:row>17</xdr:row>
      <xdr:rowOff>102179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536862</xdr:colOff>
      <xdr:row>2</xdr:row>
      <xdr:rowOff>190499</xdr:rowOff>
    </xdr:from>
    <xdr:to>
      <xdr:col>18</xdr:col>
      <xdr:colOff>259771</xdr:colOff>
      <xdr:row>17</xdr:row>
      <xdr:rowOff>76199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363679</xdr:colOff>
      <xdr:row>10</xdr:row>
      <xdr:rowOff>60616</xdr:rowOff>
    </xdr:from>
    <xdr:to>
      <xdr:col>18</xdr:col>
      <xdr:colOff>86589</xdr:colOff>
      <xdr:row>24</xdr:row>
      <xdr:rowOff>136816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251114</xdr:colOff>
      <xdr:row>16</xdr:row>
      <xdr:rowOff>51955</xdr:rowOff>
    </xdr:from>
    <xdr:to>
      <xdr:col>17</xdr:col>
      <xdr:colOff>580160</xdr:colOff>
      <xdr:row>30</xdr:row>
      <xdr:rowOff>128155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553</xdr:row>
      <xdr:rowOff>114300</xdr:rowOff>
    </xdr:from>
    <xdr:to>
      <xdr:col>21</xdr:col>
      <xdr:colOff>352425</xdr:colOff>
      <xdr:row>568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24</xdr:row>
      <xdr:rowOff>85725</xdr:rowOff>
    </xdr:from>
    <xdr:to>
      <xdr:col>16</xdr:col>
      <xdr:colOff>542925</xdr:colOff>
      <xdr:row>38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333375</xdr:colOff>
      <xdr:row>5</xdr:row>
      <xdr:rowOff>57150</xdr:rowOff>
    </xdr:from>
    <xdr:to>
      <xdr:col>11</xdr:col>
      <xdr:colOff>28575</xdr:colOff>
      <xdr:row>19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8</xdr:row>
      <xdr:rowOff>114300</xdr:rowOff>
    </xdr:from>
    <xdr:to>
      <xdr:col>23</xdr:col>
      <xdr:colOff>495300</xdr:colOff>
      <xdr:row>23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cuments/GitHub/Jupyter/Eta/Dimensionless/Add-ins/Convection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Dimensionless/Add-ins/Convection.xla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cuments/Jupyter/Eta/Multilaye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definedNames>
      <definedName name="Convection"/>
      <definedName name="HeatTransferArea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Convection"/>
    </sheetNames>
    <definedNames>
      <definedName name="HeatTransferArea"/>
    </defined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Planilha2"/>
    </sheetNames>
    <sheetDataSet>
      <sheetData sheetId="0"/>
      <sheetData sheetId="1">
        <row r="1">
          <cell r="O1" t="str">
            <v>M_l</v>
          </cell>
          <cell r="P1" t="str">
            <v>M_h</v>
          </cell>
        </row>
        <row r="2">
          <cell r="A2">
            <v>300.00000000000398</v>
          </cell>
          <cell r="B2">
            <v>0.39207177719494662</v>
          </cell>
          <cell r="O2">
            <v>0.46737009494561432</v>
          </cell>
          <cell r="P2">
            <v>1.2391079706158197</v>
          </cell>
        </row>
        <row r="3">
          <cell r="A3">
            <v>299.90000000000401</v>
          </cell>
          <cell r="B3">
            <v>0.39416598512418166</v>
          </cell>
          <cell r="O3">
            <v>0.4669250773637455</v>
          </cell>
          <cell r="P3">
            <v>1.2385977399231924</v>
          </cell>
        </row>
        <row r="4">
          <cell r="A4">
            <v>299.80000000000399</v>
          </cell>
          <cell r="B4">
            <v>0.39662309095453091</v>
          </cell>
          <cell r="O4">
            <v>0.46642864943108187</v>
          </cell>
          <cell r="P4">
            <v>1.2381194310892352</v>
          </cell>
        </row>
        <row r="5">
          <cell r="A5">
            <v>299.70000000000402</v>
          </cell>
          <cell r="B5">
            <v>0.39907084206569227</v>
          </cell>
          <cell r="O5">
            <v>0.4659203628460527</v>
          </cell>
          <cell r="P5">
            <v>1.2376627447621766</v>
          </cell>
        </row>
        <row r="6">
          <cell r="A6">
            <v>299.600000000004</v>
          </cell>
          <cell r="B6">
            <v>0.40129208658711352</v>
          </cell>
          <cell r="O6">
            <v>0.46542658579084994</v>
          </cell>
          <cell r="P6">
            <v>1.2372127674755877</v>
          </cell>
        </row>
        <row r="7">
          <cell r="A7">
            <v>299.50000000000398</v>
          </cell>
          <cell r="B7">
            <v>0.40359486402198336</v>
          </cell>
          <cell r="O7">
            <v>0.46493428827332861</v>
          </cell>
          <cell r="P7">
            <v>1.2367439481175113</v>
          </cell>
        </row>
        <row r="8">
          <cell r="A8">
            <v>299.40000000000401</v>
          </cell>
          <cell r="B8">
            <v>0.40590755459413524</v>
          </cell>
          <cell r="O8">
            <v>0.46444223433902987</v>
          </cell>
          <cell r="P8">
            <v>1.2362823896418051</v>
          </cell>
        </row>
        <row r="9">
          <cell r="A9">
            <v>299.30000000000399</v>
          </cell>
          <cell r="B9">
            <v>0.4082899206547424</v>
          </cell>
          <cell r="O9">
            <v>0.46394663114725487</v>
          </cell>
          <cell r="P9">
            <v>1.2358191108720211</v>
          </cell>
        </row>
        <row r="10">
          <cell r="A10">
            <v>299.20000000000402</v>
          </cell>
          <cell r="B10">
            <v>0.41052604629863476</v>
          </cell>
          <cell r="O10">
            <v>0.46345556755640838</v>
          </cell>
          <cell r="P10">
            <v>1.2353557735770213</v>
          </cell>
        </row>
        <row r="11">
          <cell r="A11">
            <v>299.100000000004</v>
          </cell>
          <cell r="B11">
            <v>0.41312335299341529</v>
          </cell>
          <cell r="O11">
            <v>0.46295233154684512</v>
          </cell>
          <cell r="P11">
            <v>1.2348902641447057</v>
          </cell>
        </row>
        <row r="12">
          <cell r="A12">
            <v>299.00000000000398</v>
          </cell>
          <cell r="B12">
            <v>0.41561331187562967</v>
          </cell>
          <cell r="O12">
            <v>0.46244439038330531</v>
          </cell>
          <cell r="P12">
            <v>1.2344237357118697</v>
          </cell>
        </row>
        <row r="13">
          <cell r="A13">
            <v>298.90000000000401</v>
          </cell>
          <cell r="B13">
            <v>0.41797860573007589</v>
          </cell>
          <cell r="O13">
            <v>0.46193733555811173</v>
          </cell>
          <cell r="P13">
            <v>1.2339570301682017</v>
          </cell>
        </row>
        <row r="14">
          <cell r="A14">
            <v>298.80000000000399</v>
          </cell>
          <cell r="B14">
            <v>0.42016226796920175</v>
          </cell>
          <cell r="O14">
            <v>0.46143690046691033</v>
          </cell>
          <cell r="P14">
            <v>1.2334885177148598</v>
          </cell>
        </row>
        <row r="15">
          <cell r="A15">
            <v>298.70000000000402</v>
          </cell>
          <cell r="B15">
            <v>0.42276655821584957</v>
          </cell>
          <cell r="O15">
            <v>0.46092889757675826</v>
          </cell>
          <cell r="P15">
            <v>1.2330223237804514</v>
          </cell>
        </row>
        <row r="16">
          <cell r="A16">
            <v>298.600000000004</v>
          </cell>
          <cell r="B16">
            <v>0.42526579507819656</v>
          </cell>
          <cell r="O16">
            <v>0.46041781694927841</v>
          </cell>
          <cell r="P16">
            <v>1.2325555154748253</v>
          </cell>
        </row>
        <row r="17">
          <cell r="A17">
            <v>298.50000000000398</v>
          </cell>
          <cell r="B17">
            <v>0.42768919360108942</v>
          </cell>
          <cell r="O17">
            <v>0.45990625010885494</v>
          </cell>
          <cell r="P17">
            <v>1.2320832358582674</v>
          </cell>
        </row>
        <row r="18">
          <cell r="A18">
            <v>298.40000000000401</v>
          </cell>
          <cell r="B18">
            <v>0.4302509433091371</v>
          </cell>
          <cell r="O18">
            <v>0.45939082409060267</v>
          </cell>
          <cell r="P18">
            <v>1.2316154933271488</v>
          </cell>
        </row>
        <row r="19">
          <cell r="A19">
            <v>298.30000000000399</v>
          </cell>
          <cell r="B19">
            <v>0.43270669801588418</v>
          </cell>
          <cell r="O19">
            <v>0.45887468474156401</v>
          </cell>
          <cell r="P19">
            <v>1.2311478366987101</v>
          </cell>
        </row>
        <row r="20">
          <cell r="A20">
            <v>298.20000000000402</v>
          </cell>
          <cell r="B20">
            <v>0.43513865835390853</v>
          </cell>
          <cell r="O20">
            <v>0.45835847693345672</v>
          </cell>
          <cell r="P20">
            <v>1.2306776381235436</v>
          </cell>
        </row>
        <row r="21">
          <cell r="A21">
            <v>298.100000000004</v>
          </cell>
          <cell r="B21">
            <v>0.43784131605742477</v>
          </cell>
          <cell r="O21">
            <v>0.45783645863684597</v>
          </cell>
          <cell r="P21">
            <v>1.2302083528921681</v>
          </cell>
        </row>
        <row r="22">
          <cell r="A22">
            <v>298.00000000000398</v>
          </cell>
          <cell r="B22">
            <v>0.44028646250804615</v>
          </cell>
          <cell r="O22">
            <v>0.45731467144000537</v>
          </cell>
          <cell r="P22">
            <v>1.2297396549314139</v>
          </cell>
        </row>
        <row r="23">
          <cell r="A23">
            <v>297.90000000000401</v>
          </cell>
          <cell r="B23">
            <v>0.44287643769444046</v>
          </cell>
          <cell r="O23">
            <v>0.45679028601155847</v>
          </cell>
          <cell r="P23">
            <v>1.2292728053595119</v>
          </cell>
        </row>
        <row r="24">
          <cell r="A24">
            <v>297.80000000000399</v>
          </cell>
          <cell r="B24">
            <v>0.44537044339535542</v>
          </cell>
          <cell r="O24">
            <v>0.45626541459407999</v>
          </cell>
          <cell r="P24">
            <v>1.2288004403678365</v>
          </cell>
        </row>
        <row r="25">
          <cell r="A25">
            <v>297.70000000000402</v>
          </cell>
          <cell r="B25">
            <v>0.4479845962486525</v>
          </cell>
          <cell r="O25">
            <v>0.45573799033803974</v>
          </cell>
          <cell r="P25">
            <v>1.2283305422898314</v>
          </cell>
        </row>
        <row r="26">
          <cell r="A26">
            <v>297.600000000004</v>
          </cell>
          <cell r="B26">
            <v>0.45062970303592281</v>
          </cell>
          <cell r="O26">
            <v>0.45520779336908318</v>
          </cell>
          <cell r="P26">
            <v>1.2278594861340693</v>
          </cell>
        </row>
        <row r="27">
          <cell r="A27">
            <v>297.50000000000398</v>
          </cell>
          <cell r="B27">
            <v>0.45319524820007295</v>
          </cell>
          <cell r="O27">
            <v>0.4546764441374706</v>
          </cell>
          <cell r="P27">
            <v>1.2273868606468343</v>
          </cell>
        </row>
        <row r="28">
          <cell r="A28">
            <v>297.40000000000401</v>
          </cell>
          <cell r="B28">
            <v>0.45597867410689014</v>
          </cell>
          <cell r="O28">
            <v>0.45414064108045782</v>
          </cell>
          <cell r="P28">
            <v>1.2269167720402141</v>
          </cell>
        </row>
        <row r="29">
          <cell r="A29">
            <v>297.30000000000501</v>
          </cell>
          <cell r="B29">
            <v>0.45853585580601586</v>
          </cell>
          <cell r="O29">
            <v>0.45360429544511949</v>
          </cell>
          <cell r="P29">
            <v>1.22644533938824</v>
          </cell>
        </row>
        <row r="30">
          <cell r="A30">
            <v>297.20000000000499</v>
          </cell>
          <cell r="B30">
            <v>0.46113634940526932</v>
          </cell>
          <cell r="O30">
            <v>0.45306682861917069</v>
          </cell>
          <cell r="P30">
            <v>1.2259751696163728</v>
          </cell>
        </row>
        <row r="31">
          <cell r="A31">
            <v>297.10000000000502</v>
          </cell>
          <cell r="B31">
            <v>0.46399283327544039</v>
          </cell>
          <cell r="O31">
            <v>0.45252472620589818</v>
          </cell>
          <cell r="P31">
            <v>1.2255062342321346</v>
          </cell>
        </row>
        <row r="32">
          <cell r="A32">
            <v>297.000000000005</v>
          </cell>
          <cell r="B32">
            <v>0.46654759645339089</v>
          </cell>
          <cell r="O32">
            <v>0.45198257328898711</v>
          </cell>
          <cell r="P32">
            <v>1.2250349286815501</v>
          </cell>
        </row>
        <row r="33">
          <cell r="A33">
            <v>296.90000000000498</v>
          </cell>
          <cell r="B33">
            <v>0.46926214702283542</v>
          </cell>
          <cell r="O33">
            <v>0.45143825243450497</v>
          </cell>
          <cell r="P33">
            <v>1.2245637036996577</v>
          </cell>
        </row>
        <row r="34">
          <cell r="A34">
            <v>296.80000000000501</v>
          </cell>
          <cell r="B34">
            <v>0.4718110512285047</v>
          </cell>
          <cell r="O34">
            <v>0.45089409404438263</v>
          </cell>
          <cell r="P34">
            <v>1.2240909879791466</v>
          </cell>
        </row>
        <row r="35">
          <cell r="A35">
            <v>296.70000000000499</v>
          </cell>
          <cell r="B35">
            <v>0.47441757157365333</v>
          </cell>
          <cell r="O35">
            <v>0.45034936358438038</v>
          </cell>
          <cell r="P35">
            <v>1.2236187772558953</v>
          </cell>
        </row>
        <row r="36">
          <cell r="A36">
            <v>296.60000000000502</v>
          </cell>
          <cell r="B36">
            <v>0.47729743047778661</v>
          </cell>
          <cell r="O36">
            <v>0.44980079098994241</v>
          </cell>
          <cell r="P36">
            <v>1.2231469569650044</v>
          </cell>
        </row>
        <row r="37">
          <cell r="A37">
            <v>296.500000000005</v>
          </cell>
          <cell r="B37">
            <v>0.47993818210029393</v>
          </cell>
          <cell r="O37">
            <v>0.44925151922306672</v>
          </cell>
          <cell r="P37">
            <v>1.2226756980198994</v>
          </cell>
        </row>
        <row r="38">
          <cell r="A38">
            <v>296.40000000000498</v>
          </cell>
          <cell r="B38">
            <v>0.48288523989622556</v>
          </cell>
          <cell r="O38">
            <v>0.44869808660436306</v>
          </cell>
          <cell r="P38">
            <v>1.2222040979991042</v>
          </cell>
        </row>
        <row r="39">
          <cell r="A39">
            <v>296.30000000000501</v>
          </cell>
          <cell r="B39">
            <v>0.48561976297131904</v>
          </cell>
          <cell r="O39">
            <v>0.44814319864663277</v>
          </cell>
          <cell r="P39">
            <v>1.2217311565158908</v>
          </cell>
        </row>
        <row r="40">
          <cell r="A40">
            <v>296.20000000000499</v>
          </cell>
          <cell r="B40">
            <v>0.48819901484264161</v>
          </cell>
          <cell r="O40">
            <v>0.44758865935092629</v>
          </cell>
          <cell r="P40">
            <v>1.2212590001679735</v>
          </cell>
        </row>
        <row r="41">
          <cell r="A41">
            <v>296.10000000000502</v>
          </cell>
          <cell r="B41">
            <v>0.4909911411515519</v>
          </cell>
          <cell r="O41">
            <v>0.44703218078484008</v>
          </cell>
          <cell r="P41">
            <v>1.2207869982971205</v>
          </cell>
        </row>
        <row r="42">
          <cell r="A42">
            <v>296.000000000005</v>
          </cell>
          <cell r="B42">
            <v>0.49375545119089492</v>
          </cell>
          <cell r="O42">
            <v>0.44647419318454779</v>
          </cell>
          <cell r="P42">
            <v>1.2203151926656397</v>
          </cell>
        </row>
        <row r="43">
          <cell r="A43">
            <v>295.90000000000498</v>
          </cell>
          <cell r="B43">
            <v>0.49732792385026875</v>
          </cell>
          <cell r="O43">
            <v>0.44590662653163005</v>
          </cell>
          <cell r="P43">
            <v>1.2198378694192733</v>
          </cell>
        </row>
        <row r="44">
          <cell r="A44">
            <v>295.80000000000501</v>
          </cell>
          <cell r="B44">
            <v>0.5003195858002536</v>
          </cell>
          <cell r="O44">
            <v>0.44533588968236953</v>
          </cell>
          <cell r="P44">
            <v>1.2193588185197697</v>
          </cell>
        </row>
        <row r="45">
          <cell r="A45">
            <v>295.70000000000499</v>
          </cell>
          <cell r="B45">
            <v>0.50304531783579265</v>
          </cell>
          <cell r="O45">
            <v>0.44476476741848298</v>
          </cell>
          <cell r="P45">
            <v>1.218880154936498</v>
          </cell>
        </row>
        <row r="46">
          <cell r="A46">
            <v>295.60000000000502</v>
          </cell>
          <cell r="B46">
            <v>0.50582524690368569</v>
          </cell>
          <cell r="O46">
            <v>0.44419277357526155</v>
          </cell>
          <cell r="P46">
            <v>1.2184027267680566</v>
          </cell>
        </row>
        <row r="47">
          <cell r="A47">
            <v>295.500000000005</v>
          </cell>
          <cell r="B47">
            <v>0.50888726883861612</v>
          </cell>
          <cell r="O47">
            <v>0.44361735871143115</v>
          </cell>
          <cell r="P47">
            <v>1.2179252004994729</v>
          </cell>
        </row>
        <row r="48">
          <cell r="A48">
            <v>295.40000000000498</v>
          </cell>
          <cell r="B48">
            <v>0.51174624995450435</v>
          </cell>
          <cell r="O48">
            <v>0.4430405771908017</v>
          </cell>
          <cell r="P48">
            <v>1.2174486473070303</v>
          </cell>
        </row>
        <row r="49">
          <cell r="A49">
            <v>295.30000000000501</v>
          </cell>
          <cell r="B49">
            <v>0.51443903293990345</v>
          </cell>
          <cell r="O49">
            <v>0.44246398597006931</v>
          </cell>
          <cell r="P49">
            <v>1.2169714554733673</v>
          </cell>
        </row>
        <row r="50">
          <cell r="A50">
            <v>295.20000000000499</v>
          </cell>
          <cell r="B50">
            <v>0.51725998732233036</v>
          </cell>
          <cell r="O50">
            <v>0.441886461711536</v>
          </cell>
          <cell r="P50">
            <v>1.2164937139873273</v>
          </cell>
        </row>
        <row r="51">
          <cell r="A51">
            <v>295.10000000000502</v>
          </cell>
          <cell r="B51">
            <v>0.52024966696253649</v>
          </cell>
          <cell r="O51">
            <v>0.44130662623794492</v>
          </cell>
          <cell r="P51">
            <v>1.2160169582761071</v>
          </cell>
        </row>
        <row r="52">
          <cell r="A52">
            <v>295.000000000005</v>
          </cell>
          <cell r="B52">
            <v>0.52294378945644115</v>
          </cell>
          <cell r="O52">
            <v>0.44072707847046988</v>
          </cell>
          <cell r="P52">
            <v>1.2155411041346968</v>
          </cell>
        </row>
        <row r="53">
          <cell r="A53">
            <v>294.90000000000498</v>
          </cell>
          <cell r="B53">
            <v>0.52574096714097562</v>
          </cell>
          <cell r="O53">
            <v>0.44014695953571487</v>
          </cell>
          <cell r="P53">
            <v>1.2150647092093394</v>
          </cell>
        </row>
        <row r="54">
          <cell r="A54">
            <v>294.80000000000501</v>
          </cell>
          <cell r="B54">
            <v>0.52866995661214045</v>
          </cell>
          <cell r="O54">
            <v>0.43956524478640296</v>
          </cell>
          <cell r="P54">
            <v>1.2145885583325411</v>
          </cell>
        </row>
        <row r="55">
          <cell r="A55">
            <v>294.70000000000499</v>
          </cell>
          <cell r="B55">
            <v>0.53169202579237507</v>
          </cell>
          <cell r="O55">
            <v>0.43898129030975308</v>
          </cell>
          <cell r="P55">
            <v>1.2141127112161678</v>
          </cell>
        </row>
        <row r="56">
          <cell r="A56">
            <v>294.60000000000502</v>
          </cell>
          <cell r="B56">
            <v>0.53461033175747363</v>
          </cell>
          <cell r="O56">
            <v>0.43839602007648493</v>
          </cell>
          <cell r="P56">
            <v>1.2136365100537305</v>
          </cell>
        </row>
        <row r="57">
          <cell r="A57">
            <v>294.500000000005</v>
          </cell>
          <cell r="B57">
            <v>0.53756177281280282</v>
          </cell>
          <cell r="O57">
            <v>0.43780925310279917</v>
          </cell>
          <cell r="P57">
            <v>1.2131595580635861</v>
          </cell>
        </row>
        <row r="58">
          <cell r="A58">
            <v>294.40000000000498</v>
          </cell>
          <cell r="B58">
            <v>0.54049132050351301</v>
          </cell>
          <cell r="O58">
            <v>0.43722123140391855</v>
          </cell>
          <cell r="P58">
            <v>1.2126835156936078</v>
          </cell>
        </row>
        <row r="59">
          <cell r="A59">
            <v>294.30000000000501</v>
          </cell>
          <cell r="B59">
            <v>0.54330373709519608</v>
          </cell>
          <cell r="O59">
            <v>0.43663287816455598</v>
          </cell>
          <cell r="P59">
            <v>1.2122080654153562</v>
          </cell>
        </row>
        <row r="60">
          <cell r="A60">
            <v>294.20000000000499</v>
          </cell>
          <cell r="B60">
            <v>0.5462015754735724</v>
          </cell>
          <cell r="O60">
            <v>0.4360435949184891</v>
          </cell>
          <cell r="P60">
            <v>1.211733431554717</v>
          </cell>
        </row>
        <row r="61">
          <cell r="A61">
            <v>294.10000000000502</v>
          </cell>
          <cell r="B61">
            <v>0.54897846744195333</v>
          </cell>
          <cell r="O61">
            <v>0.4354542848667044</v>
          </cell>
          <cell r="P61">
            <v>1.2112594226955062</v>
          </cell>
        </row>
        <row r="62">
          <cell r="A62">
            <v>294.000000000005</v>
          </cell>
          <cell r="B62">
            <v>0.55211219601808692</v>
          </cell>
          <cell r="O62">
            <v>0.43486246317977845</v>
          </cell>
          <cell r="P62">
            <v>1.2107858954363606</v>
          </cell>
        </row>
        <row r="63">
          <cell r="A63">
            <v>293.90000000000498</v>
          </cell>
          <cell r="B63">
            <v>0.55512804238562874</v>
          </cell>
          <cell r="O63">
            <v>0.43426905944905964</v>
          </cell>
          <cell r="P63">
            <v>1.2103113830355681</v>
          </cell>
        </row>
        <row r="64">
          <cell r="A64">
            <v>293.80000000000501</v>
          </cell>
          <cell r="B64">
            <v>0.55790076910103581</v>
          </cell>
          <cell r="O64">
            <v>0.43367578909694998</v>
          </cell>
          <cell r="P64">
            <v>1.2098374627691026</v>
          </cell>
        </row>
        <row r="65">
          <cell r="A65">
            <v>293.70000000000499</v>
          </cell>
          <cell r="B65">
            <v>0.56088139412834692</v>
          </cell>
          <cell r="O65">
            <v>0.43308126530157287</v>
          </cell>
          <cell r="P65">
            <v>1.2093649905790043</v>
          </cell>
        </row>
        <row r="66">
          <cell r="A66">
            <v>293.60000000000502</v>
          </cell>
          <cell r="B66">
            <v>0.56400836748356764</v>
          </cell>
          <cell r="O66">
            <v>0.43248458902468984</v>
          </cell>
          <cell r="P66">
            <v>1.208892750572498</v>
          </cell>
        </row>
        <row r="67">
          <cell r="A67">
            <v>293.500000000005</v>
          </cell>
          <cell r="B67">
            <v>0.5669328468227437</v>
          </cell>
          <cell r="O67">
            <v>0.43188716204041178</v>
          </cell>
          <cell r="P67">
            <v>1.2084204309700171</v>
          </cell>
        </row>
        <row r="68">
          <cell r="A68">
            <v>293.40000000000498</v>
          </cell>
          <cell r="B68">
            <v>0.5698923840966067</v>
          </cell>
          <cell r="O68">
            <v>0.43128879558088234</v>
          </cell>
          <cell r="P68">
            <v>1.2079490472398806</v>
          </cell>
        </row>
        <row r="69">
          <cell r="A69">
            <v>293.30000000000501</v>
          </cell>
          <cell r="B69">
            <v>0.57271397254416567</v>
          </cell>
          <cell r="O69">
            <v>0.43069039327059755</v>
          </cell>
          <cell r="P69">
            <v>1.2074774567407311</v>
          </cell>
        </row>
        <row r="70">
          <cell r="A70">
            <v>293.20000000000499</v>
          </cell>
          <cell r="B70">
            <v>0.57559533734057799</v>
          </cell>
          <cell r="O70">
            <v>0.43009158848195622</v>
          </cell>
          <cell r="P70">
            <v>1.2070061626153663</v>
          </cell>
        </row>
        <row r="71">
          <cell r="A71">
            <v>293.10000000000502</v>
          </cell>
          <cell r="B71">
            <v>0.57852505647805252</v>
          </cell>
          <cell r="O71">
            <v>0.42949210488516054</v>
          </cell>
          <cell r="P71">
            <v>1.2065354821563525</v>
          </cell>
        </row>
        <row r="72">
          <cell r="A72">
            <v>293.000000000005</v>
          </cell>
          <cell r="B72">
            <v>0.58171445224006113</v>
          </cell>
          <cell r="O72">
            <v>0.42889041676551465</v>
          </cell>
          <cell r="P72">
            <v>1.206063178826839</v>
          </cell>
        </row>
        <row r="73">
          <cell r="A73">
            <v>292.90000000000498</v>
          </cell>
          <cell r="B73">
            <v>0.58445715800162801</v>
          </cell>
          <cell r="O73">
            <v>0.42828925268044721</v>
          </cell>
          <cell r="P73">
            <v>1.205592280584606</v>
          </cell>
        </row>
        <row r="74">
          <cell r="A74">
            <v>292.80000000000501</v>
          </cell>
          <cell r="B74">
            <v>0.58747207843751381</v>
          </cell>
          <cell r="O74">
            <v>0.42768700628853951</v>
          </cell>
          <cell r="P74">
            <v>1.205122701094995</v>
          </cell>
        </row>
        <row r="75">
          <cell r="A75">
            <v>292.70000000000499</v>
          </cell>
          <cell r="B75">
            <v>0.59061797774841929</v>
          </cell>
          <cell r="O75">
            <v>0.42708296922626676</v>
          </cell>
          <cell r="P75">
            <v>1.2046532659335691</v>
          </cell>
        </row>
        <row r="76">
          <cell r="A76">
            <v>292.60000000000502</v>
          </cell>
          <cell r="B76">
            <v>0.59349884398915731</v>
          </cell>
          <cell r="O76">
            <v>0.42647871496909762</v>
          </cell>
          <cell r="P76">
            <v>1.2041838156547353</v>
          </cell>
        </row>
        <row r="77">
          <cell r="A77">
            <v>292.500000000005</v>
          </cell>
          <cell r="B77">
            <v>0.59640942730501778</v>
          </cell>
          <cell r="O77">
            <v>0.42587408591010145</v>
          </cell>
          <cell r="P77">
            <v>1.2037153097267064</v>
          </cell>
        </row>
        <row r="78">
          <cell r="A78">
            <v>292.40000000000498</v>
          </cell>
          <cell r="B78">
            <v>0.59925073898038883</v>
          </cell>
          <cell r="O78">
            <v>0.42526947899403961</v>
          </cell>
          <cell r="P78">
            <v>1.2032469885482311</v>
          </cell>
        </row>
        <row r="79">
          <cell r="A79">
            <v>292.30000000000501</v>
          </cell>
          <cell r="B79">
            <v>0.6023033014617154</v>
          </cell>
          <cell r="O79">
            <v>0.42466374232734916</v>
          </cell>
          <cell r="P79">
            <v>1.2027785661411388</v>
          </cell>
        </row>
        <row r="80">
          <cell r="A80">
            <v>292.20000000000499</v>
          </cell>
          <cell r="B80">
            <v>0.60525212187333788</v>
          </cell>
          <cell r="O80">
            <v>0.42405747691601342</v>
          </cell>
          <cell r="P80">
            <v>1.2023109384527824</v>
          </cell>
        </row>
        <row r="81">
          <cell r="A81">
            <v>292.10000000000502</v>
          </cell>
          <cell r="B81">
            <v>0.60817752148553328</v>
          </cell>
          <cell r="O81">
            <v>0.42345082701050529</v>
          </cell>
          <cell r="P81">
            <v>1.2018440646866484</v>
          </cell>
        </row>
        <row r="82">
          <cell r="A82">
            <v>292.000000000005</v>
          </cell>
          <cell r="B82">
            <v>0.61104891407643835</v>
          </cell>
          <cell r="O82">
            <v>0.4228440902205024</v>
          </cell>
          <cell r="P82">
            <v>1.2013766498321743</v>
          </cell>
        </row>
        <row r="83">
          <cell r="A83">
            <v>291.90000000000498</v>
          </cell>
          <cell r="B83">
            <v>0.61425902451897108</v>
          </cell>
          <cell r="O83">
            <v>0.4222355141811891</v>
          </cell>
          <cell r="P83">
            <v>1.2009094576525499</v>
          </cell>
        </row>
        <row r="84">
          <cell r="A84">
            <v>291.80000000000501</v>
          </cell>
          <cell r="B84">
            <v>0.61702412686672481</v>
          </cell>
          <cell r="O84">
            <v>0.42162744401915453</v>
          </cell>
          <cell r="P84">
            <v>1.2004435564552112</v>
          </cell>
        </row>
        <row r="85">
          <cell r="A85">
            <v>291.70000000000402</v>
          </cell>
          <cell r="B85">
            <v>0.61987938122434549</v>
          </cell>
          <cell r="O85">
            <v>0.42101940554275585</v>
          </cell>
          <cell r="P85">
            <v>1.1999787530507817</v>
          </cell>
        </row>
        <row r="86">
          <cell r="A86">
            <v>291.600000000004</v>
          </cell>
          <cell r="B86">
            <v>0.62288209945549744</v>
          </cell>
          <cell r="O86">
            <v>0.42041066031696495</v>
          </cell>
          <cell r="P86">
            <v>1.1995137676156231</v>
          </cell>
        </row>
        <row r="87">
          <cell r="A87">
            <v>291.50000000000398</v>
          </cell>
          <cell r="B87">
            <v>0.62591295768979993</v>
          </cell>
          <cell r="O87">
            <v>0.41980109393236209</v>
          </cell>
          <cell r="P87">
            <v>1.1990493397647488</v>
          </cell>
        </row>
        <row r="88">
          <cell r="A88">
            <v>291.40000000000401</v>
          </cell>
          <cell r="B88">
            <v>0.62860920316520574</v>
          </cell>
          <cell r="O88">
            <v>0.41919236930143811</v>
          </cell>
          <cell r="P88">
            <v>1.1985862747989762</v>
          </cell>
        </row>
        <row r="89">
          <cell r="A89">
            <v>291.30000000000399</v>
          </cell>
          <cell r="B89">
            <v>0.63159215389219558</v>
          </cell>
          <cell r="O89">
            <v>0.41858307307698805</v>
          </cell>
          <cell r="P89">
            <v>1.1981238623687724</v>
          </cell>
        </row>
        <row r="90">
          <cell r="A90">
            <v>291.20000000000402</v>
          </cell>
          <cell r="B90">
            <v>0.63450972145484352</v>
          </cell>
          <cell r="O90">
            <v>0.41797353674806059</v>
          </cell>
          <cell r="P90">
            <v>1.1976611215975526</v>
          </cell>
        </row>
        <row r="91">
          <cell r="A91">
            <v>291.100000000004</v>
          </cell>
          <cell r="B91">
            <v>0.63760373543539384</v>
          </cell>
          <cell r="O91">
            <v>0.41736293510194411</v>
          </cell>
          <cell r="P91">
            <v>1.1971987175637175</v>
          </cell>
        </row>
        <row r="92">
          <cell r="A92">
            <v>291.00000000000398</v>
          </cell>
          <cell r="B92">
            <v>0.64052401656251934</v>
          </cell>
          <cell r="O92">
            <v>0.41675211464576273</v>
          </cell>
          <cell r="P92">
            <v>1.1967366675311994</v>
          </cell>
        </row>
        <row r="93">
          <cell r="A93">
            <v>290.90000000000401</v>
          </cell>
          <cell r="B93">
            <v>0.64331671588285</v>
          </cell>
          <cell r="O93">
            <v>0.41614167188498113</v>
          </cell>
          <cell r="P93">
            <v>1.1962749234104375</v>
          </cell>
        </row>
        <row r="94">
          <cell r="A94">
            <v>290.80000000000399</v>
          </cell>
          <cell r="B94">
            <v>0.64643701035911549</v>
          </cell>
          <cell r="O94">
            <v>0.41553009756663245</v>
          </cell>
          <cell r="P94">
            <v>1.1958144315958865</v>
          </cell>
        </row>
        <row r="95">
          <cell r="A95">
            <v>290.70000000000402</v>
          </cell>
          <cell r="B95">
            <v>0.64928098298357029</v>
          </cell>
          <cell r="O95">
            <v>0.41491867712727692</v>
          </cell>
          <cell r="P95">
            <v>1.1953538607387268</v>
          </cell>
        </row>
        <row r="96">
          <cell r="A96">
            <v>290.600000000004</v>
          </cell>
          <cell r="B96">
            <v>0.65236987063637886</v>
          </cell>
          <cell r="O96">
            <v>0.41430631003902979</v>
          </cell>
          <cell r="P96">
            <v>1.1948941831203284</v>
          </cell>
        </row>
        <row r="97">
          <cell r="A97">
            <v>290.50000000000398</v>
          </cell>
          <cell r="B97">
            <v>0.65519395474126574</v>
          </cell>
          <cell r="O97">
            <v>0.41369419818781938</v>
          </cell>
          <cell r="P97">
            <v>1.1944350461814492</v>
          </cell>
        </row>
        <row r="98">
          <cell r="A98">
            <v>290.40000000000401</v>
          </cell>
          <cell r="B98">
            <v>0.65818397856556654</v>
          </cell>
          <cell r="O98">
            <v>0.41308160662686411</v>
          </cell>
          <cell r="P98">
            <v>1.1939754056201914</v>
          </cell>
        </row>
        <row r="99">
          <cell r="A99">
            <v>290.30000000000399</v>
          </cell>
          <cell r="B99">
            <v>0.66097837081101007</v>
          </cell>
          <cell r="O99">
            <v>0.41246939844035535</v>
          </cell>
          <cell r="P99">
            <v>1.1935167979638059</v>
          </cell>
        </row>
        <row r="100">
          <cell r="A100">
            <v>290.20000000000402</v>
          </cell>
          <cell r="B100">
            <v>0.66409872673808445</v>
          </cell>
          <cell r="O100">
            <v>0.41185616267688907</v>
          </cell>
          <cell r="P100">
            <v>1.1930590330520072</v>
          </cell>
        </row>
        <row r="101">
          <cell r="A101">
            <v>290.100000000004</v>
          </cell>
          <cell r="B101">
            <v>0.66715913735139964</v>
          </cell>
          <cell r="O101">
            <v>0.41124218493043979</v>
          </cell>
          <cell r="P101">
            <v>1.1926022866889581</v>
          </cell>
        </row>
        <row r="102">
          <cell r="A102">
            <v>290.00000000000398</v>
          </cell>
          <cell r="B102">
            <v>0.67001053917017916</v>
          </cell>
          <cell r="O102">
            <v>0.41062836672939007</v>
          </cell>
          <cell r="P102">
            <v>1.1921457095036381</v>
          </cell>
        </row>
        <row r="103">
          <cell r="A103">
            <v>289.90000000000401</v>
          </cell>
          <cell r="B103">
            <v>0.67283740097075939</v>
          </cell>
          <cell r="O103">
            <v>0.41001480563093556</v>
          </cell>
          <cell r="P103">
            <v>1.1916892917641817</v>
          </cell>
        </row>
        <row r="104">
          <cell r="A104">
            <v>289.80000000000399</v>
          </cell>
          <cell r="B104">
            <v>0.67576081191961923</v>
          </cell>
          <cell r="O104">
            <v>0.4094010957656784</v>
          </cell>
          <cell r="P104">
            <v>1.1912325806416417</v>
          </cell>
        </row>
        <row r="105">
          <cell r="A105">
            <v>289.70000000000402</v>
          </cell>
          <cell r="B105">
            <v>0.67883840741545753</v>
          </cell>
          <cell r="O105">
            <v>0.4087866113461569</v>
          </cell>
          <cell r="P105">
            <v>1.1907762295385202</v>
          </cell>
        </row>
        <row r="106">
          <cell r="A106">
            <v>289.600000000004</v>
          </cell>
          <cell r="B106">
            <v>0.68170041212954924</v>
          </cell>
          <cell r="O106">
            <v>0.40817224712870426</v>
          </cell>
          <cell r="P106">
            <v>1.1903199107322282</v>
          </cell>
        </row>
        <row r="107">
          <cell r="A107">
            <v>289.50000000000398</v>
          </cell>
          <cell r="B107">
            <v>0.68468280711885177</v>
          </cell>
          <cell r="O107">
            <v>0.40755751701625564</v>
          </cell>
          <cell r="P107">
            <v>1.1898642724991961</v>
          </cell>
        </row>
        <row r="108">
          <cell r="A108">
            <v>289.40000000000401</v>
          </cell>
          <cell r="B108">
            <v>0.68768360796563566</v>
          </cell>
          <cell r="O108">
            <v>0.40694235816043489</v>
          </cell>
          <cell r="P108">
            <v>1.1894098282986476</v>
          </cell>
        </row>
        <row r="109">
          <cell r="A109">
            <v>289.30000000000399</v>
          </cell>
          <cell r="B109">
            <v>0.69077927526084193</v>
          </cell>
          <cell r="O109">
            <v>0.40632640915508239</v>
          </cell>
          <cell r="P109">
            <v>1.1889550479033844</v>
          </cell>
        </row>
        <row r="110">
          <cell r="A110">
            <v>289.20000000000402</v>
          </cell>
          <cell r="B110">
            <v>0.6936695700808676</v>
          </cell>
          <cell r="O110">
            <v>0.4057104925087866</v>
          </cell>
          <cell r="P110">
            <v>1.1885006621492062</v>
          </cell>
        </row>
        <row r="111">
          <cell r="A111">
            <v>289.100000000004</v>
          </cell>
          <cell r="B111">
            <v>0.69663241974195367</v>
          </cell>
          <cell r="O111">
            <v>0.40509432701451525</v>
          </cell>
          <cell r="P111">
            <v>1.1880457967813003</v>
          </cell>
        </row>
        <row r="112">
          <cell r="A112">
            <v>289.00000000000398</v>
          </cell>
          <cell r="B112">
            <v>0.69962574642314224</v>
          </cell>
          <cell r="O112">
            <v>0.40447780270701644</v>
          </cell>
          <cell r="P112">
            <v>1.1875921420710081</v>
          </cell>
        </row>
        <row r="113">
          <cell r="A113">
            <v>288.90000000000401</v>
          </cell>
          <cell r="B113">
            <v>0.70266283580918099</v>
          </cell>
          <cell r="O113">
            <v>0.40386076313412167</v>
          </cell>
          <cell r="P113">
            <v>1.187138089989574</v>
          </cell>
        </row>
        <row r="114">
          <cell r="A114">
            <v>288.80000000000399</v>
          </cell>
          <cell r="B114">
            <v>0.7056141552534585</v>
          </cell>
          <cell r="O114">
            <v>0.40324354456034528</v>
          </cell>
          <cell r="P114">
            <v>1.1866834541661684</v>
          </cell>
        </row>
        <row r="115">
          <cell r="A115">
            <v>288.70000000000402</v>
          </cell>
          <cell r="B115">
            <v>0.70858930401102238</v>
          </cell>
          <cell r="O115">
            <v>0.40262606285920466</v>
          </cell>
          <cell r="P115">
            <v>1.1862295030036989</v>
          </cell>
        </row>
        <row r="116">
          <cell r="A116">
            <v>288.600000000004</v>
          </cell>
          <cell r="B116">
            <v>0.71161022895535408</v>
          </cell>
          <cell r="O116">
            <v>0.40200815572263726</v>
          </cell>
          <cell r="P116">
            <v>1.1857761866287844</v>
          </cell>
        </row>
        <row r="117">
          <cell r="A117">
            <v>288.50000000000398</v>
          </cell>
          <cell r="B117">
            <v>0.71471570405778062</v>
          </cell>
          <cell r="O117">
            <v>0.40138952438011305</v>
          </cell>
          <cell r="P117">
            <v>1.1853225318092713</v>
          </cell>
        </row>
        <row r="118">
          <cell r="A118">
            <v>288.40000000000401</v>
          </cell>
          <cell r="B118">
            <v>0.71770342571041845</v>
          </cell>
          <cell r="O118">
            <v>0.40077061513636503</v>
          </cell>
          <cell r="P118">
            <v>1.184869579596852</v>
          </cell>
        </row>
        <row r="119">
          <cell r="A119">
            <v>288.30000000000399</v>
          </cell>
          <cell r="B119">
            <v>0.72077275641991423</v>
          </cell>
          <cell r="O119">
            <v>0.40015114112681222</v>
          </cell>
          <cell r="P119">
            <v>1.184416227591659</v>
          </cell>
        </row>
        <row r="120">
          <cell r="A120">
            <v>288.20000000000402</v>
          </cell>
          <cell r="B120">
            <v>0.72377588316492536</v>
          </cell>
          <cell r="O120">
            <v>0.39953135303112675</v>
          </cell>
          <cell r="P120">
            <v>1.1839631563933606</v>
          </cell>
        </row>
        <row r="121">
          <cell r="A121">
            <v>288.100000000004</v>
          </cell>
          <cell r="B121">
            <v>0.72678087567165439</v>
          </cell>
          <cell r="O121">
            <v>0.39891125209357947</v>
          </cell>
          <cell r="P121">
            <v>1.1835098276421601</v>
          </cell>
        </row>
        <row r="122">
          <cell r="A122">
            <v>288.00000000000398</v>
          </cell>
          <cell r="B122">
            <v>0.72993563819455065</v>
          </cell>
          <cell r="O122">
            <v>0.39829032002076553</v>
          </cell>
          <cell r="P122">
            <v>1.1830560738102132</v>
          </cell>
        </row>
        <row r="123">
          <cell r="A123">
            <v>287.90000000000401</v>
          </cell>
          <cell r="B123">
            <v>0.7331380673852399</v>
          </cell>
          <cell r="O123">
            <v>0.39766841119911911</v>
          </cell>
          <cell r="P123">
            <v>1.1826019150834055</v>
          </cell>
        </row>
        <row r="124">
          <cell r="A124">
            <v>287.80000000000399</v>
          </cell>
          <cell r="B124">
            <v>0.73617433100741958</v>
          </cell>
          <cell r="O124">
            <v>0.39704612359903624</v>
          </cell>
          <cell r="P124">
            <v>1.1821482140083335</v>
          </cell>
        </row>
        <row r="125">
          <cell r="A125">
            <v>287.70000000000402</v>
          </cell>
          <cell r="B125">
            <v>0.73939142728512908</v>
          </cell>
          <cell r="O125">
            <v>0.39642284659740057</v>
          </cell>
          <cell r="P125">
            <v>1.1816946921517635</v>
          </cell>
        </row>
        <row r="126">
          <cell r="A126">
            <v>287.600000000004</v>
          </cell>
          <cell r="B126">
            <v>0.742272440054775</v>
          </cell>
          <cell r="O126">
            <v>0.39579974661966033</v>
          </cell>
          <cell r="P126">
            <v>1.1812409158254684</v>
          </cell>
        </row>
        <row r="127">
          <cell r="A127">
            <v>287.50000000000398</v>
          </cell>
          <cell r="B127">
            <v>0.74534496580923815</v>
          </cell>
          <cell r="O127">
            <v>0.39517617347695033</v>
          </cell>
          <cell r="P127">
            <v>1.1807874547504507</v>
          </cell>
        </row>
        <row r="128">
          <cell r="A128">
            <v>287.40000000000401</v>
          </cell>
          <cell r="B128">
            <v>0.74855513670983675</v>
          </cell>
          <cell r="O128">
            <v>0.39455167772453459</v>
          </cell>
          <cell r="P128">
            <v>1.1803338968144457</v>
          </cell>
        </row>
        <row r="129">
          <cell r="A129">
            <v>287.30000000000302</v>
          </cell>
          <cell r="B129">
            <v>0.75155866303401753</v>
          </cell>
          <cell r="O129">
            <v>0.39392696710817654</v>
          </cell>
          <cell r="P129">
            <v>1.1798803782566534</v>
          </cell>
        </row>
        <row r="130">
          <cell r="A130">
            <v>287.200000000003</v>
          </cell>
          <cell r="B130">
            <v>0.75465402565631157</v>
          </cell>
          <cell r="O130">
            <v>0.39330174406435481</v>
          </cell>
          <cell r="P130">
            <v>1.1794269310153485</v>
          </cell>
        </row>
        <row r="131">
          <cell r="A131">
            <v>287.10000000000298</v>
          </cell>
          <cell r="B131">
            <v>0.75758576105538478</v>
          </cell>
          <cell r="O131">
            <v>0.39267655535154428</v>
          </cell>
          <cell r="P131">
            <v>1.1789733690256685</v>
          </cell>
        </row>
        <row r="132">
          <cell r="A132">
            <v>287.00000000000301</v>
          </cell>
          <cell r="B132">
            <v>0.7608119054931578</v>
          </cell>
          <cell r="O132">
            <v>0.39205044504315145</v>
          </cell>
          <cell r="P132">
            <v>1.1785194381824751</v>
          </cell>
        </row>
        <row r="133">
          <cell r="A133">
            <v>286.90000000000299</v>
          </cell>
          <cell r="B133">
            <v>0.76398378469711403</v>
          </cell>
          <cell r="O133">
            <v>0.39142360880151006</v>
          </cell>
          <cell r="P133">
            <v>1.1780657031443655</v>
          </cell>
        </row>
        <row r="134">
          <cell r="A134">
            <v>286.80000000000302</v>
          </cell>
          <cell r="B134">
            <v>0.76706275007940217</v>
          </cell>
          <cell r="O134">
            <v>0.3907963599050539</v>
          </cell>
          <cell r="P134">
            <v>1.1776114028191711</v>
          </cell>
        </row>
        <row r="135">
          <cell r="A135">
            <v>286.700000000003</v>
          </cell>
          <cell r="B135">
            <v>0.77017595478026968</v>
          </cell>
          <cell r="O135">
            <v>0.39016859899786116</v>
          </cell>
          <cell r="P135">
            <v>1.1771576939510915</v>
          </cell>
        </row>
        <row r="136">
          <cell r="A136">
            <v>286.60000000000298</v>
          </cell>
          <cell r="B136">
            <v>0.77313784803248142</v>
          </cell>
          <cell r="O136">
            <v>0.38954081380708905</v>
          </cell>
          <cell r="P136">
            <v>1.1767038986067841</v>
          </cell>
        </row>
        <row r="137">
          <cell r="A137">
            <v>286.50000000000301</v>
          </cell>
          <cell r="B137">
            <v>0.7761432189729478</v>
          </cell>
          <cell r="O137">
            <v>0.38891286900111843</v>
          </cell>
          <cell r="P137">
            <v>1.1762498578882845</v>
          </cell>
        </row>
        <row r="138">
          <cell r="A138">
            <v>286.40000000000299</v>
          </cell>
          <cell r="B138">
            <v>0.77937923842666113</v>
          </cell>
          <cell r="O138">
            <v>0.38828405256228948</v>
          </cell>
          <cell r="P138">
            <v>1.175795823932609</v>
          </cell>
        </row>
        <row r="139">
          <cell r="A139">
            <v>286.30000000000302</v>
          </cell>
          <cell r="B139">
            <v>0.78235063262914561</v>
          </cell>
          <cell r="O139">
            <v>0.38765519840527729</v>
          </cell>
          <cell r="P139">
            <v>1.1753416393798004</v>
          </cell>
        </row>
        <row r="140">
          <cell r="A140">
            <v>286.200000000003</v>
          </cell>
          <cell r="B140">
            <v>0.78525398539861135</v>
          </cell>
          <cell r="O140">
            <v>0.38702651538374705</v>
          </cell>
          <cell r="P140">
            <v>1.174887282722282</v>
          </cell>
        </row>
        <row r="141">
          <cell r="A141">
            <v>286.10000000000298</v>
          </cell>
          <cell r="B141">
            <v>0.78856947444814285</v>
          </cell>
          <cell r="O141">
            <v>0.38639674870702356</v>
          </cell>
          <cell r="P141">
            <v>1.1744332484091673</v>
          </cell>
        </row>
        <row r="142">
          <cell r="A142">
            <v>286.00000000000301</v>
          </cell>
          <cell r="B142">
            <v>0.79167091216292995</v>
          </cell>
          <cell r="O142">
            <v>0.38576656661946962</v>
          </cell>
          <cell r="P142">
            <v>1.1739791858957032</v>
          </cell>
        </row>
        <row r="143">
          <cell r="A143">
            <v>285.90000000000299</v>
          </cell>
          <cell r="B143">
            <v>0.79468830522449962</v>
          </cell>
          <cell r="O143">
            <v>0.38513622943856002</v>
          </cell>
          <cell r="P143">
            <v>1.1735249315965268</v>
          </cell>
        </row>
        <row r="144">
          <cell r="A144">
            <v>285.80000000000302</v>
          </cell>
          <cell r="B144">
            <v>0.79768664416722712</v>
          </cell>
          <cell r="O144">
            <v>0.3845057970471718</v>
          </cell>
          <cell r="P144">
            <v>1.1730704388201219</v>
          </cell>
        </row>
        <row r="145">
          <cell r="A145">
            <v>285.700000000003</v>
          </cell>
          <cell r="B145">
            <v>0.80082767298033375</v>
          </cell>
          <cell r="O145">
            <v>0.38387485029707558</v>
          </cell>
          <cell r="P145">
            <v>1.1726155304447243</v>
          </cell>
        </row>
        <row r="146">
          <cell r="A146">
            <v>285.60000000000298</v>
          </cell>
          <cell r="B146">
            <v>0.80403868592578109</v>
          </cell>
          <cell r="O146">
            <v>0.38324319470500956</v>
          </cell>
          <cell r="P146">
            <v>1.1721610168339818</v>
          </cell>
        </row>
        <row r="147">
          <cell r="A147">
            <v>285.50000000000301</v>
          </cell>
          <cell r="B147">
            <v>0.80705615582568058</v>
          </cell>
          <cell r="O147">
            <v>0.38261140823004181</v>
          </cell>
          <cell r="P147">
            <v>1.1717063638415426</v>
          </cell>
        </row>
        <row r="148">
          <cell r="A148">
            <v>285.40000000000299</v>
          </cell>
          <cell r="B148">
            <v>0.81019226410672707</v>
          </cell>
          <cell r="O148">
            <v>0.38197915054236525</v>
          </cell>
          <cell r="P148">
            <v>1.1712513263783979</v>
          </cell>
        </row>
        <row r="149">
          <cell r="A149">
            <v>285.30000000000302</v>
          </cell>
          <cell r="B149">
            <v>0.81326252501667473</v>
          </cell>
          <cell r="O149">
            <v>0.38134662028164229</v>
          </cell>
          <cell r="P149">
            <v>1.1707964881196347</v>
          </cell>
        </row>
        <row r="150">
          <cell r="A150">
            <v>285.200000000003</v>
          </cell>
          <cell r="B150">
            <v>0.81588401007327849</v>
          </cell>
          <cell r="O150">
            <v>0.38071510299666311</v>
          </cell>
          <cell r="P150">
            <v>1.1703393026776974</v>
          </cell>
        </row>
        <row r="151">
          <cell r="A151">
            <v>285.10000000000298</v>
          </cell>
          <cell r="B151">
            <v>0.81835944194454946</v>
          </cell>
          <cell r="O151">
            <v>0.38008499224378062</v>
          </cell>
          <cell r="P151">
            <v>1.169882389557261</v>
          </cell>
        </row>
        <row r="152">
          <cell r="A152">
            <v>285.00000000000301</v>
          </cell>
          <cell r="B152">
            <v>0.82042847737884239</v>
          </cell>
          <cell r="O152">
            <v>0.37945740390555932</v>
          </cell>
          <cell r="P152">
            <v>1.1694260360112452</v>
          </cell>
        </row>
        <row r="153">
          <cell r="A153">
            <v>284.90000000000299</v>
          </cell>
          <cell r="B153">
            <v>0.82341354939966982</v>
          </cell>
          <cell r="O153">
            <v>0.37882972692021744</v>
          </cell>
          <cell r="P153">
            <v>1.1689704077941947</v>
          </cell>
        </row>
        <row r="154">
          <cell r="A154">
            <v>284.80000000000302</v>
          </cell>
          <cell r="B154">
            <v>0.82663997120991473</v>
          </cell>
          <cell r="O154">
            <v>0.37820129261226715</v>
          </cell>
          <cell r="P154">
            <v>1.1685155518119201</v>
          </cell>
        </row>
        <row r="155">
          <cell r="A155">
            <v>284.700000000003</v>
          </cell>
          <cell r="B155">
            <v>0.82866572353363532</v>
          </cell>
          <cell r="O155">
            <v>0.37757542925873044</v>
          </cell>
          <cell r="P155">
            <v>1.1680613046604509</v>
          </cell>
        </row>
        <row r="156">
          <cell r="A156">
            <v>284.60000000000298</v>
          </cell>
          <cell r="B156">
            <v>0.83163366239386449</v>
          </cell>
          <cell r="O156">
            <v>0.37694950369380881</v>
          </cell>
          <cell r="P156">
            <v>1.1676072936667419</v>
          </cell>
        </row>
        <row r="157">
          <cell r="A157">
            <v>284.50000000000301</v>
          </cell>
          <cell r="B157">
            <v>0.8344902159546137</v>
          </cell>
          <cell r="O157">
            <v>0.37632382056632208</v>
          </cell>
          <cell r="P157">
            <v>1.1671536775458193</v>
          </cell>
        </row>
        <row r="158">
          <cell r="A158">
            <v>284.40000000000299</v>
          </cell>
          <cell r="B158">
            <v>0.8374564509695539</v>
          </cell>
          <cell r="O158">
            <v>0.37569807833638225</v>
          </cell>
          <cell r="P158">
            <v>1.1667005192684781</v>
          </cell>
        </row>
        <row r="159">
          <cell r="A159">
            <v>284.30000000000302</v>
          </cell>
          <cell r="B159">
            <v>0.84010203814529683</v>
          </cell>
          <cell r="O159">
            <v>0.37507314062517993</v>
          </cell>
          <cell r="P159">
            <v>1.1662476981552632</v>
          </cell>
        </row>
        <row r="160">
          <cell r="A160">
            <v>284.200000000003</v>
          </cell>
          <cell r="B160">
            <v>0.84459420048792155</v>
          </cell>
          <cell r="O160">
            <v>0.37444405645677126</v>
          </cell>
          <cell r="P160">
            <v>1.1657945729908261</v>
          </cell>
        </row>
        <row r="161">
          <cell r="A161">
            <v>284.10000000000298</v>
          </cell>
          <cell r="B161">
            <v>0.84545417418111035</v>
          </cell>
          <cell r="O161">
            <v>0.37382055154357396</v>
          </cell>
          <cell r="P161">
            <v>1.1653424158125645</v>
          </cell>
        </row>
        <row r="162">
          <cell r="A162">
            <v>284.00000000000301</v>
          </cell>
          <cell r="B162">
            <v>0.8488455435631368</v>
          </cell>
          <cell r="O162">
            <v>0.37319583969268194</v>
          </cell>
          <cell r="P162">
            <v>1.1648907490400986</v>
          </cell>
        </row>
        <row r="163">
          <cell r="A163">
            <v>283.90000000000299</v>
          </cell>
          <cell r="B163">
            <v>0.85154073107203077</v>
          </cell>
          <cell r="O163">
            <v>0.37257176965127614</v>
          </cell>
          <cell r="P163">
            <v>1.1644395824321396</v>
          </cell>
        </row>
        <row r="164">
          <cell r="A164">
            <v>283.80000000000302</v>
          </cell>
          <cell r="B164">
            <v>0.85370616515472209</v>
          </cell>
          <cell r="O164">
            <v>0.37194971086086981</v>
          </cell>
          <cell r="P164">
            <v>1.1639890300546789</v>
          </cell>
        </row>
        <row r="165">
          <cell r="A165">
            <v>283.700000000003</v>
          </cell>
          <cell r="B165">
            <v>0.85600338471634685</v>
          </cell>
          <cell r="O165">
            <v>0.37132928501426904</v>
          </cell>
          <cell r="P165">
            <v>1.1635388599436864</v>
          </cell>
        </row>
        <row r="166">
          <cell r="A166">
            <v>283.60000000000298</v>
          </cell>
          <cell r="B166">
            <v>0.85878332639207944</v>
          </cell>
          <cell r="O166">
            <v>0.37070921905092302</v>
          </cell>
          <cell r="P166">
            <v>1.1630889371528275</v>
          </cell>
        </row>
        <row r="167">
          <cell r="A167">
            <v>283.50000000000301</v>
          </cell>
          <cell r="B167">
            <v>0.86199245501150989</v>
          </cell>
          <cell r="O167">
            <v>0.37008840764888162</v>
          </cell>
          <cell r="P167">
            <v>1.1626394103902529</v>
          </cell>
        </row>
        <row r="168">
          <cell r="A168">
            <v>283.40000000000299</v>
          </cell>
          <cell r="B168">
            <v>0.86536830205818172</v>
          </cell>
          <cell r="O168">
            <v>0.36946643991736466</v>
          </cell>
          <cell r="P168">
            <v>1.1621902750580104</v>
          </cell>
        </row>
        <row r="169">
          <cell r="A169">
            <v>283.30000000000302</v>
          </cell>
          <cell r="B169">
            <v>0.86734605772624307</v>
          </cell>
          <cell r="O169">
            <v>0.36884687333068106</v>
          </cell>
          <cell r="P169">
            <v>1.1617415658880788</v>
          </cell>
        </row>
        <row r="170">
          <cell r="A170">
            <v>283.200000000003</v>
          </cell>
          <cell r="B170">
            <v>0.87031645769633426</v>
          </cell>
          <cell r="O170">
            <v>0.36822716897910812</v>
          </cell>
          <cell r="P170">
            <v>1.161293435957472</v>
          </cell>
        </row>
        <row r="171">
          <cell r="A171">
            <v>283.10000000000298</v>
          </cell>
          <cell r="B171">
            <v>0.87275203519376787</v>
          </cell>
          <cell r="O171">
            <v>0.3676086663451561</v>
          </cell>
          <cell r="P171">
            <v>1.1608457598145403</v>
          </cell>
        </row>
        <row r="172">
          <cell r="A172">
            <v>283.00000000000301</v>
          </cell>
          <cell r="B172">
            <v>0.87527852633371217</v>
          </cell>
          <cell r="O172">
            <v>0.36699111839191417</v>
          </cell>
          <cell r="P172">
            <v>1.1603985205145282</v>
          </cell>
        </row>
        <row r="173">
          <cell r="A173">
            <v>282.90000000000299</v>
          </cell>
          <cell r="B173">
            <v>0.8785937153762251</v>
          </cell>
          <cell r="O173">
            <v>0.36637255965750309</v>
          </cell>
          <cell r="P173">
            <v>1.1599513005727982</v>
          </cell>
        </row>
        <row r="174">
          <cell r="A174">
            <v>282.80000000000302</v>
          </cell>
          <cell r="B174">
            <v>0.88114391967849193</v>
          </cell>
          <cell r="O174">
            <v>0.3657548869609224</v>
          </cell>
          <cell r="P174">
            <v>1.1595049302738019</v>
          </cell>
        </row>
        <row r="175">
          <cell r="A175">
            <v>282.700000000003</v>
          </cell>
          <cell r="B175">
            <v>0.88294310555005273</v>
          </cell>
          <cell r="O175">
            <v>0.36513991940314788</v>
          </cell>
          <cell r="P175">
            <v>1.159059277201071</v>
          </cell>
        </row>
        <row r="176">
          <cell r="A176">
            <v>282.60000000000298</v>
          </cell>
          <cell r="B176">
            <v>0.88570280112008837</v>
          </cell>
          <cell r="O176">
            <v>0.36452527795236367</v>
          </cell>
          <cell r="P176">
            <v>1.1586141715646903</v>
          </cell>
        </row>
        <row r="177">
          <cell r="A177">
            <v>282.50000000000301</v>
          </cell>
          <cell r="B177">
            <v>0.88782113678123942</v>
          </cell>
          <cell r="O177">
            <v>0.36391250578276535</v>
          </cell>
          <cell r="P177">
            <v>1.15816945129556</v>
          </cell>
        </row>
        <row r="178">
          <cell r="A178">
            <v>282.40000000000299</v>
          </cell>
          <cell r="B178">
            <v>0.89125967636014536</v>
          </cell>
          <cell r="O178">
            <v>0.36329840124188162</v>
          </cell>
          <cell r="P178">
            <v>1.1577252156338202</v>
          </cell>
        </row>
        <row r="179">
          <cell r="A179">
            <v>282.30000000000302</v>
          </cell>
          <cell r="B179">
            <v>0.89425531136800507</v>
          </cell>
          <cell r="O179">
            <v>0.36268404427846807</v>
          </cell>
          <cell r="P179">
            <v>1.1572813980407881</v>
          </cell>
        </row>
        <row r="180">
          <cell r="A180">
            <v>282.200000000003</v>
          </cell>
          <cell r="B180">
            <v>0.8959958433855375</v>
          </cell>
          <cell r="O180">
            <v>0.36207241910546845</v>
          </cell>
          <cell r="P180">
            <v>1.156838189828338</v>
          </cell>
        </row>
        <row r="181">
          <cell r="A181">
            <v>282.10000000000298</v>
          </cell>
          <cell r="B181">
            <v>0.89887560897180252</v>
          </cell>
          <cell r="O181">
            <v>0.36146079034569489</v>
          </cell>
          <cell r="P181">
            <v>1.1563952040143353</v>
          </cell>
        </row>
        <row r="182">
          <cell r="A182">
            <v>282.00000000000301</v>
          </cell>
          <cell r="B182">
            <v>0.90114875857917043</v>
          </cell>
          <cell r="O182">
            <v>0.36085058242800178</v>
          </cell>
          <cell r="P182">
            <v>1.1559525268526416</v>
          </cell>
        </row>
        <row r="183">
          <cell r="A183">
            <v>281.90000000000299</v>
          </cell>
          <cell r="B183">
            <v>0.90397443176822323</v>
          </cell>
          <cell r="O183">
            <v>0.3602404817029245</v>
          </cell>
          <cell r="P183">
            <v>1.1555101808191082</v>
          </cell>
        </row>
        <row r="184">
          <cell r="A184">
            <v>281.80000000000302</v>
          </cell>
          <cell r="B184">
            <v>0.90666435922685573</v>
          </cell>
          <cell r="O184">
            <v>0.35963080166854916</v>
          </cell>
          <cell r="P184">
            <v>1.1550686343344403</v>
          </cell>
        </row>
        <row r="185">
          <cell r="A185">
            <v>281.700000000003</v>
          </cell>
          <cell r="B185">
            <v>0.90963548389954019</v>
          </cell>
          <cell r="O185">
            <v>0.35902088596369336</v>
          </cell>
          <cell r="P185">
            <v>1.1546275042610612</v>
          </cell>
        </row>
        <row r="186">
          <cell r="A186">
            <v>281.60000000000298</v>
          </cell>
          <cell r="B186">
            <v>0.91120899907120145</v>
          </cell>
          <cell r="O186">
            <v>0.35841394912300384</v>
          </cell>
          <cell r="P186">
            <v>1.1541870026876393</v>
          </cell>
        </row>
        <row r="187">
          <cell r="A187">
            <v>281.50000000000301</v>
          </cell>
          <cell r="B187">
            <v>0.91382874057278496</v>
          </cell>
          <cell r="O187">
            <v>0.35780755253798091</v>
          </cell>
          <cell r="P187">
            <v>1.1537469011182433</v>
          </cell>
        </row>
        <row r="188">
          <cell r="A188">
            <v>281.40000000000299</v>
          </cell>
          <cell r="B188">
            <v>0.91730115185743422</v>
          </cell>
          <cell r="O188">
            <v>0.35719974966253154</v>
          </cell>
          <cell r="P188">
            <v>1.1533073098029174</v>
          </cell>
        </row>
        <row r="189">
          <cell r="A189">
            <v>281.30000000000302</v>
          </cell>
          <cell r="B189">
            <v>0.9190145682836055</v>
          </cell>
          <cell r="O189">
            <v>0.35659453937427882</v>
          </cell>
          <cell r="P189">
            <v>1.1528679995475972</v>
          </cell>
        </row>
        <row r="190">
          <cell r="A190">
            <v>281.200000000003</v>
          </cell>
          <cell r="B190">
            <v>0.92089361300562411</v>
          </cell>
          <cell r="O190">
            <v>0.35599150807780616</v>
          </cell>
          <cell r="P190">
            <v>1.1524293279158682</v>
          </cell>
        </row>
        <row r="191">
          <cell r="A191">
            <v>281.10000000000298</v>
          </cell>
          <cell r="B191">
            <v>0.92385641729834245</v>
          </cell>
          <cell r="O191">
            <v>0.35538819717767317</v>
          </cell>
          <cell r="P191">
            <v>1.1519912678876691</v>
          </cell>
        </row>
        <row r="192">
          <cell r="A192">
            <v>281.00000000000301</v>
          </cell>
          <cell r="B192">
            <v>0.92704361999117435</v>
          </cell>
          <cell r="O192">
            <v>0.35478411175154717</v>
          </cell>
          <cell r="P192">
            <v>1.1515533671249005</v>
          </cell>
        </row>
        <row r="193">
          <cell r="A193">
            <v>280.90000000000202</v>
          </cell>
          <cell r="B193">
            <v>0.92921737058213294</v>
          </cell>
          <cell r="O193">
            <v>0.35418150721177044</v>
          </cell>
          <cell r="P193">
            <v>1.1511155714655166</v>
          </cell>
        </row>
        <row r="194">
          <cell r="A194">
            <v>280.800000000002</v>
          </cell>
          <cell r="B194">
            <v>0.93096305056921058</v>
          </cell>
          <cell r="O194">
            <v>0.35358130317851011</v>
          </cell>
          <cell r="P194">
            <v>1.1506784124181562</v>
          </cell>
        </row>
        <row r="195">
          <cell r="A195">
            <v>280.70000000000198</v>
          </cell>
          <cell r="B195">
            <v>0.93395503784116762</v>
          </cell>
          <cell r="O195">
            <v>0.35298073222801568</v>
          </cell>
          <cell r="P195">
            <v>1.1502419015450205</v>
          </cell>
        </row>
        <row r="196">
          <cell r="A196">
            <v>280.60000000000201</v>
          </cell>
          <cell r="B196">
            <v>0.93661985008614523</v>
          </cell>
          <cell r="O196">
            <v>0.35238051307637586</v>
          </cell>
          <cell r="P196">
            <v>1.1498057259872791</v>
          </cell>
        </row>
        <row r="197">
          <cell r="A197">
            <v>280.50000000000199</v>
          </cell>
          <cell r="B197">
            <v>0.93859532035990523</v>
          </cell>
          <cell r="O197">
            <v>0.35178213508015105</v>
          </cell>
          <cell r="P197">
            <v>1.1493701862615331</v>
          </cell>
        </row>
        <row r="198">
          <cell r="A198">
            <v>280.40000000000202</v>
          </cell>
          <cell r="B198">
            <v>0.94099268845911455</v>
          </cell>
          <cell r="O198">
            <v>0.35118466001905618</v>
          </cell>
          <cell r="P198">
            <v>1.1489350705966432</v>
          </cell>
        </row>
        <row r="199">
          <cell r="A199">
            <v>280.300000000002</v>
          </cell>
          <cell r="B199">
            <v>0.94352313379481167</v>
          </cell>
          <cell r="O199">
            <v>0.35058778856770167</v>
          </cell>
          <cell r="P199">
            <v>1.1485004400353893</v>
          </cell>
        </row>
        <row r="200">
          <cell r="A200">
            <v>280.20000000000198</v>
          </cell>
          <cell r="B200">
            <v>0.94623704881000903</v>
          </cell>
          <cell r="O200">
            <v>0.34999111979562442</v>
          </cell>
          <cell r="P200">
            <v>1.1480664678736852</v>
          </cell>
        </row>
        <row r="201">
          <cell r="A201">
            <v>280.10000000000201</v>
          </cell>
          <cell r="B201">
            <v>0.94875940696113603</v>
          </cell>
          <cell r="O201">
            <v>0.34939505771950524</v>
          </cell>
          <cell r="P201">
            <v>1.1476328296688383</v>
          </cell>
        </row>
        <row r="202">
          <cell r="A202">
            <v>280.00000000000199</v>
          </cell>
          <cell r="B202">
            <v>0.95096163955530444</v>
          </cell>
          <cell r="O202">
            <v>0.34880027016413867</v>
          </cell>
          <cell r="P202">
            <v>1.1471998076551524</v>
          </cell>
        </row>
        <row r="203">
          <cell r="A203">
            <v>279.90000000000202</v>
          </cell>
          <cell r="B203">
            <v>0.95359572381467905</v>
          </cell>
          <cell r="O203">
            <v>0.34820582960547125</v>
          </cell>
          <cell r="P203">
            <v>1.1467672768950199</v>
          </cell>
        </row>
        <row r="204">
          <cell r="A204">
            <v>279.800000000002</v>
          </cell>
          <cell r="B204">
            <v>0.95615319033185142</v>
          </cell>
          <cell r="O204">
            <v>0.34761189132149822</v>
          </cell>
          <cell r="P204">
            <v>1.1463351559381145</v>
          </cell>
        </row>
        <row r="205">
          <cell r="A205">
            <v>279.70000000000198</v>
          </cell>
          <cell r="B205">
            <v>0.95772156488026783</v>
          </cell>
          <cell r="O205">
            <v>0.34702050852667238</v>
          </cell>
          <cell r="P205">
            <v>1.1459036768665365</v>
          </cell>
        </row>
        <row r="206">
          <cell r="A206">
            <v>279.60000000000201</v>
          </cell>
          <cell r="B206">
            <v>0.96158482683779933</v>
          </cell>
          <cell r="O206">
            <v>0.34642688614732103</v>
          </cell>
          <cell r="P206">
            <v>1.145472465446163</v>
          </cell>
        </row>
        <row r="207">
          <cell r="A207">
            <v>279.50000000000199</v>
          </cell>
          <cell r="B207">
            <v>0.96425576619501763</v>
          </cell>
          <cell r="O207">
            <v>0.3458335166787514</v>
          </cell>
          <cell r="P207">
            <v>1.1450414947254324</v>
          </cell>
        </row>
        <row r="208">
          <cell r="A208">
            <v>279.40000000000202</v>
          </cell>
          <cell r="B208">
            <v>0.96659246646190966</v>
          </cell>
          <cell r="O208">
            <v>0.34524108269279596</v>
          </cell>
          <cell r="P208">
            <v>1.1446110495505959</v>
          </cell>
        </row>
        <row r="209">
          <cell r="A209">
            <v>279.300000000002</v>
          </cell>
          <cell r="B209">
            <v>0.96779800882881695</v>
          </cell>
          <cell r="O209">
            <v>0.34465188194872343</v>
          </cell>
          <cell r="P209">
            <v>1.144181103939707</v>
          </cell>
        </row>
        <row r="210">
          <cell r="A210">
            <v>279.20000000000198</v>
          </cell>
          <cell r="B210">
            <v>0.96987035506194397</v>
          </cell>
          <cell r="O210">
            <v>0.34406410540327192</v>
          </cell>
          <cell r="P210">
            <v>1.143751726038754</v>
          </cell>
        </row>
        <row r="211">
          <cell r="A211">
            <v>279.10000000000201</v>
          </cell>
          <cell r="B211">
            <v>0.97256628047691651</v>
          </cell>
          <cell r="O211">
            <v>0.3434764707098058</v>
          </cell>
          <cell r="P211">
            <v>1.1433227137212749</v>
          </cell>
        </row>
        <row r="212">
          <cell r="A212">
            <v>279.00000000000199</v>
          </cell>
          <cell r="B212">
            <v>0.97452796651025408</v>
          </cell>
          <cell r="O212">
            <v>0.3428904547643305</v>
          </cell>
          <cell r="P212">
            <v>1.1428940053628518</v>
          </cell>
        </row>
        <row r="213">
          <cell r="A213">
            <v>278.90000000000202</v>
          </cell>
          <cell r="B213">
            <v>0.97702587696830678</v>
          </cell>
          <cell r="O213">
            <v>0.34230495968569735</v>
          </cell>
          <cell r="P213">
            <v>1.1424660194621732</v>
          </cell>
        </row>
        <row r="214">
          <cell r="A214">
            <v>278.800000000002</v>
          </cell>
          <cell r="B214">
            <v>0.97944219633815466</v>
          </cell>
          <cell r="O214">
            <v>0.34172014093628678</v>
          </cell>
          <cell r="P214">
            <v>1.142038722545389</v>
          </cell>
        </row>
        <row r="215">
          <cell r="A215">
            <v>278.70000000000198</v>
          </cell>
          <cell r="B215">
            <v>0.98151908715146197</v>
          </cell>
          <cell r="O215">
            <v>0.34113666313118851</v>
          </cell>
          <cell r="P215">
            <v>1.1416117096200782</v>
          </cell>
        </row>
        <row r="216">
          <cell r="A216">
            <v>278.60000000000201</v>
          </cell>
          <cell r="B216">
            <v>0.9840765428477326</v>
          </cell>
          <cell r="O216">
            <v>0.3405535576091353</v>
          </cell>
          <cell r="P216">
            <v>1.1411851526755994</v>
          </cell>
        </row>
        <row r="217">
          <cell r="A217">
            <v>278.50000000000199</v>
          </cell>
          <cell r="B217">
            <v>0.98707045236849988</v>
          </cell>
          <cell r="O217">
            <v>0.33996996043931083</v>
          </cell>
          <cell r="P217">
            <v>1.1407589840762902</v>
          </cell>
        </row>
        <row r="218">
          <cell r="A218">
            <v>278.40000000000202</v>
          </cell>
          <cell r="B218">
            <v>0.98812540481256594</v>
          </cell>
          <cell r="O218">
            <v>0.33938967590158786</v>
          </cell>
          <cell r="P218">
            <v>1.1403333799814963</v>
          </cell>
        </row>
        <row r="219">
          <cell r="A219">
            <v>278.300000000002</v>
          </cell>
          <cell r="B219">
            <v>0.99085950855289884</v>
          </cell>
          <cell r="O219">
            <v>0.33880938484630369</v>
          </cell>
          <cell r="P219">
            <v>1.1399084805637916</v>
          </cell>
        </row>
        <row r="220">
          <cell r="A220">
            <v>278.20000000000198</v>
          </cell>
          <cell r="B220">
            <v>0.99311782071849997</v>
          </cell>
          <cell r="O220">
            <v>0.33823001069922776</v>
          </cell>
          <cell r="P220">
            <v>1.1394841923401107</v>
          </cell>
        </row>
        <row r="221">
          <cell r="A221">
            <v>278.10000000000201</v>
          </cell>
          <cell r="B221">
            <v>0.99570444410576298</v>
          </cell>
          <cell r="O221">
            <v>0.33765090672176379</v>
          </cell>
          <cell r="P221">
            <v>1.1390602028390131</v>
          </cell>
        </row>
        <row r="222">
          <cell r="A222">
            <v>278.00000000000199</v>
          </cell>
          <cell r="B222">
            <v>0.99762217891230165</v>
          </cell>
          <cell r="O222">
            <v>0.33707335556601098</v>
          </cell>
          <cell r="P222">
            <v>1.138636835388086</v>
          </cell>
        </row>
        <row r="223">
          <cell r="A223">
            <v>277.90000000000202</v>
          </cell>
          <cell r="B223">
            <v>0.99919864233295153</v>
          </cell>
          <cell r="O223">
            <v>0.336497989580399</v>
          </cell>
          <cell r="P223">
            <v>1.1382138013502801</v>
          </cell>
        </row>
        <row r="224">
          <cell r="A224">
            <v>277.800000000002</v>
          </cell>
          <cell r="B224">
            <v>1.0025146828513742</v>
          </cell>
          <cell r="O224">
            <v>0.33592146404244477</v>
          </cell>
          <cell r="P224">
            <v>1.1377908813079536</v>
          </cell>
        </row>
        <row r="225">
          <cell r="A225">
            <v>277.70000000000198</v>
          </cell>
          <cell r="B225">
            <v>1.0044159271993134</v>
          </cell>
          <cell r="O225">
            <v>0.33534647879528878</v>
          </cell>
          <cell r="P225">
            <v>1.1373687359647784</v>
          </cell>
        </row>
        <row r="226">
          <cell r="A226">
            <v>277.60000000000201</v>
          </cell>
          <cell r="B226">
            <v>1.0072465400803714</v>
          </cell>
          <cell r="O226">
            <v>0.33477125783414818</v>
          </cell>
          <cell r="P226">
            <v>1.1369470478452686</v>
          </cell>
        </row>
        <row r="227">
          <cell r="A227">
            <v>277.50000000000199</v>
          </cell>
          <cell r="B227">
            <v>1.0083797763876841</v>
          </cell>
          <cell r="O227">
            <v>0.33419899624569183</v>
          </cell>
          <cell r="P227">
            <v>1.136525630728247</v>
          </cell>
        </row>
        <row r="228">
          <cell r="A228">
            <v>277.40000000000202</v>
          </cell>
          <cell r="B228">
            <v>1.0110810457397252</v>
          </cell>
          <cell r="O228">
            <v>0.33362671918515557</v>
          </cell>
          <cell r="P228">
            <v>1.1361047420187493</v>
          </cell>
        </row>
        <row r="229">
          <cell r="A229">
            <v>277.300000000002</v>
          </cell>
          <cell r="B229">
            <v>1.0132303865604027</v>
          </cell>
          <cell r="O229">
            <v>0.33305545566656186</v>
          </cell>
          <cell r="P229">
            <v>1.1356843610740341</v>
          </cell>
        </row>
        <row r="230">
          <cell r="A230">
            <v>277.20000000000198</v>
          </cell>
          <cell r="B230">
            <v>1.0161952312383813</v>
          </cell>
          <cell r="O230">
            <v>0.33248367892782904</v>
          </cell>
          <cell r="P230">
            <v>1.1352645129925989</v>
          </cell>
        </row>
        <row r="231">
          <cell r="A231">
            <v>277.10000000000201</v>
          </cell>
          <cell r="B231">
            <v>1.0185270442301129</v>
          </cell>
          <cell r="O231">
            <v>0.33191256539138292</v>
          </cell>
          <cell r="P231">
            <v>1.1348451951917846</v>
          </cell>
        </row>
        <row r="232">
          <cell r="A232">
            <v>277.00000000000199</v>
          </cell>
          <cell r="B232">
            <v>1.0198889063362422</v>
          </cell>
          <cell r="O232">
            <v>0.33134389097945099</v>
          </cell>
          <cell r="P232">
            <v>1.1344266001512431</v>
          </cell>
        </row>
        <row r="233">
          <cell r="A233">
            <v>276.90000000000202</v>
          </cell>
          <cell r="B233">
            <v>1.0223148383399818</v>
          </cell>
          <cell r="O233">
            <v>0.33077567489267556</v>
          </cell>
          <cell r="P233">
            <v>1.134008601158178</v>
          </cell>
        </row>
        <row r="234">
          <cell r="A234">
            <v>276.800000000002</v>
          </cell>
          <cell r="B234">
            <v>1.0241417262163584</v>
          </cell>
          <cell r="O234">
            <v>0.33020900390299468</v>
          </cell>
          <cell r="P234">
            <v>1.1335908753844186</v>
          </cell>
        </row>
        <row r="235">
          <cell r="A235">
            <v>276.70000000000198</v>
          </cell>
          <cell r="B235">
            <v>1.0276198241330559</v>
          </cell>
          <cell r="O235">
            <v>0.32964085921967978</v>
          </cell>
          <cell r="P235">
            <v>1.1331732927979177</v>
          </cell>
        </row>
        <row r="236">
          <cell r="A236">
            <v>276.60000000000201</v>
          </cell>
          <cell r="B236">
            <v>1.0289295543113992</v>
          </cell>
          <cell r="O236">
            <v>0.32907518115783735</v>
          </cell>
          <cell r="P236">
            <v>1.132756496509064</v>
          </cell>
        </row>
        <row r="237">
          <cell r="A237">
            <v>276.50000000000102</v>
          </cell>
          <cell r="B237">
            <v>1.0305538461177226</v>
          </cell>
          <cell r="O237">
            <v>0.32851137188664209</v>
          </cell>
          <cell r="P237">
            <v>1.1323400606848144</v>
          </cell>
        </row>
        <row r="238">
          <cell r="A238">
            <v>276.400000000001</v>
          </cell>
          <cell r="B238">
            <v>1.0328475516659643</v>
          </cell>
          <cell r="O238">
            <v>0.32794820732935404</v>
          </cell>
          <cell r="P238">
            <v>1.1319242068781663</v>
          </cell>
        </row>
        <row r="239">
          <cell r="A239">
            <v>276.30000000000098</v>
          </cell>
          <cell r="B239">
            <v>1.0346365375967099</v>
          </cell>
          <cell r="O239">
            <v>0.32738658064111187</v>
          </cell>
          <cell r="P239">
            <v>1.1315087508820036</v>
          </cell>
        </row>
        <row r="240">
          <cell r="A240">
            <v>276.20000000000101</v>
          </cell>
          <cell r="B240">
            <v>1.0371993827969654</v>
          </cell>
          <cell r="O240">
            <v>0.32682509641349744</v>
          </cell>
          <cell r="P240">
            <v>1.1310937892077197</v>
          </cell>
        </row>
        <row r="241">
          <cell r="A241">
            <v>276.10000000000099</v>
          </cell>
          <cell r="B241">
            <v>1.0392091895788715</v>
          </cell>
          <cell r="O241">
            <v>0.32626473220109087</v>
          </cell>
          <cell r="P241">
            <v>1.1306793060460956</v>
          </cell>
        </row>
        <row r="242">
          <cell r="A242">
            <v>276.00000000000102</v>
          </cell>
          <cell r="B242">
            <v>1.0412191988804067</v>
          </cell>
          <cell r="O242">
            <v>0.32570547370465497</v>
          </cell>
          <cell r="P242">
            <v>1.1302655159599544</v>
          </cell>
        </row>
        <row r="243">
          <cell r="A243">
            <v>275.900000000001</v>
          </cell>
          <cell r="B243">
            <v>1.0439232300442489</v>
          </cell>
          <cell r="O243">
            <v>0.32514608838131026</v>
          </cell>
          <cell r="P243">
            <v>1.1298521614105363</v>
          </cell>
        </row>
        <row r="244">
          <cell r="A244">
            <v>275.80000000000098</v>
          </cell>
          <cell r="B244">
            <v>1.045466419688432</v>
          </cell>
          <cell r="O244">
            <v>0.32458860806788525</v>
          </cell>
          <cell r="P244">
            <v>1.1294394107054562</v>
          </cell>
        </row>
        <row r="245">
          <cell r="A245">
            <v>275.70000000000101</v>
          </cell>
          <cell r="B245">
            <v>1.0473769451932822</v>
          </cell>
          <cell r="O245">
            <v>0.32403236951762532</v>
          </cell>
          <cell r="P245">
            <v>1.1290270748554267</v>
          </cell>
        </row>
        <row r="246">
          <cell r="A246">
            <v>275.60000000000099</v>
          </cell>
          <cell r="B246">
            <v>1.050509706440365</v>
          </cell>
          <cell r="O246">
            <v>0.32347523732804578</v>
          </cell>
          <cell r="P246">
            <v>1.1286150782675046</v>
          </cell>
        </row>
        <row r="247">
          <cell r="A247">
            <v>275.50000000000102</v>
          </cell>
          <cell r="B247">
            <v>1.0519942130438678</v>
          </cell>
          <cell r="O247">
            <v>0.32292006998133377</v>
          </cell>
          <cell r="P247">
            <v>1.1282033783072332</v>
          </cell>
        </row>
        <row r="248">
          <cell r="A248">
            <v>275.400000000001</v>
          </cell>
          <cell r="B248">
            <v>1.0540535328967908</v>
          </cell>
          <cell r="O248">
            <v>0.32236585456542621</v>
          </cell>
          <cell r="P248">
            <v>1.1277921924208161</v>
          </cell>
        </row>
        <row r="249">
          <cell r="A249">
            <v>275.30000000000098</v>
          </cell>
          <cell r="B249">
            <v>1.0565411073089248</v>
          </cell>
          <cell r="O249">
            <v>0.32181184566369236</v>
          </cell>
          <cell r="P249">
            <v>1.1273815532891027</v>
          </cell>
        </row>
        <row r="250">
          <cell r="A250">
            <v>275.20000000000101</v>
          </cell>
          <cell r="B250">
            <v>1.0591190044827694</v>
          </cell>
          <cell r="O250">
            <v>0.32125788662320875</v>
          </cell>
          <cell r="P250">
            <v>1.1269715874225743</v>
          </cell>
        </row>
        <row r="251">
          <cell r="A251">
            <v>275.10000000000099</v>
          </cell>
          <cell r="B251">
            <v>1.0605412551625317</v>
          </cell>
          <cell r="O251">
            <v>0.32070594143760311</v>
          </cell>
          <cell r="P251">
            <v>1.1265618886506485</v>
          </cell>
        </row>
        <row r="252">
          <cell r="A252">
            <v>275.00000000000102</v>
          </cell>
          <cell r="B252">
            <v>1.0621656105044248</v>
          </cell>
          <cell r="O252">
            <v>0.32015564382904033</v>
          </cell>
          <cell r="P252">
            <v>1.1261528399452339</v>
          </cell>
        </row>
        <row r="253">
          <cell r="A253">
            <v>274.900000000001</v>
          </cell>
          <cell r="B253">
            <v>1.0639696077062848</v>
          </cell>
          <cell r="O253">
            <v>0.31960667121717679</v>
          </cell>
          <cell r="P253">
            <v>1.125744221639184</v>
          </cell>
        </row>
        <row r="254">
          <cell r="A254">
            <v>274.80000000000098</v>
          </cell>
          <cell r="B254">
            <v>1.066912727190356</v>
          </cell>
          <cell r="O254">
            <v>0.31905709435214674</v>
          </cell>
          <cell r="P254">
            <v>1.1253359485552707</v>
          </cell>
        </row>
        <row r="255">
          <cell r="A255">
            <v>274.70000000000101</v>
          </cell>
          <cell r="B255">
            <v>1.0682808664122354</v>
          </cell>
          <cell r="O255">
            <v>0.31850955566292505</v>
          </cell>
          <cell r="P255">
            <v>1.1249280288565673</v>
          </cell>
        </row>
        <row r="256">
          <cell r="A256">
            <v>274.60000000000099</v>
          </cell>
          <cell r="B256">
            <v>1.0702590582916938</v>
          </cell>
          <cell r="O256">
            <v>0.31796301442020636</v>
          </cell>
          <cell r="P256">
            <v>1.1245207417284031</v>
          </cell>
        </row>
        <row r="257">
          <cell r="A257">
            <v>274.50000000000102</v>
          </cell>
          <cell r="B257">
            <v>1.0727173477698537</v>
          </cell>
          <cell r="O257">
            <v>0.31741666190100642</v>
          </cell>
          <cell r="P257">
            <v>1.1241141416853131</v>
          </cell>
        </row>
        <row r="258">
          <cell r="A258">
            <v>274.400000000001</v>
          </cell>
          <cell r="B258">
            <v>1.0744501980391712</v>
          </cell>
          <cell r="O258">
            <v>0.31687169555428468</v>
          </cell>
          <cell r="P258">
            <v>1.1237081899415751</v>
          </cell>
        </row>
        <row r="259">
          <cell r="A259">
            <v>274.30000000000098</v>
          </cell>
          <cell r="B259">
            <v>1.0765740412414828</v>
          </cell>
          <cell r="O259">
            <v>0.31632745518657074</v>
          </cell>
          <cell r="P259">
            <v>1.1233026552886052</v>
          </cell>
        </row>
        <row r="260">
          <cell r="A260">
            <v>274.20000000000101</v>
          </cell>
          <cell r="B260">
            <v>1.078384029649029</v>
          </cell>
          <cell r="O260">
            <v>0.31578444739968037</v>
          </cell>
          <cell r="P260">
            <v>1.1228973005653988</v>
          </cell>
        </row>
        <row r="261">
          <cell r="A261">
            <v>274.10000000000099</v>
          </cell>
          <cell r="B261">
            <v>1.0806905922154713</v>
          </cell>
          <cell r="O261">
            <v>0.31524184626669122</v>
          </cell>
          <cell r="P261">
            <v>1.1224924032984989</v>
          </cell>
        </row>
        <row r="262">
          <cell r="A262">
            <v>274.00000000000102</v>
          </cell>
          <cell r="B262">
            <v>1.0827645470898066</v>
          </cell>
          <cell r="O262">
            <v>0.3147000258793709</v>
          </cell>
          <cell r="P262">
            <v>1.1220880551149055</v>
          </cell>
        </row>
        <row r="263">
          <cell r="A263">
            <v>273.900000000001</v>
          </cell>
          <cell r="B263">
            <v>1.0848917467571428</v>
          </cell>
          <cell r="O263">
            <v>0.31415889092782434</v>
          </cell>
          <cell r="P263">
            <v>1.1216842584088573</v>
          </cell>
        </row>
        <row r="264">
          <cell r="A264">
            <v>273.80000000000098</v>
          </cell>
          <cell r="B264">
            <v>1.0868861183665544</v>
          </cell>
          <cell r="O264">
            <v>0.31361864823872049</v>
          </cell>
          <cell r="P264">
            <v>1.1212808618378203</v>
          </cell>
        </row>
        <row r="265">
          <cell r="A265">
            <v>273.70000000000101</v>
          </cell>
          <cell r="B265">
            <v>1.0893135583473343</v>
          </cell>
          <cell r="O265">
            <v>0.31307859050076331</v>
          </cell>
          <cell r="P265">
            <v>1.1208780022568507</v>
          </cell>
        </row>
        <row r="266">
          <cell r="A266">
            <v>273.60000000000099</v>
          </cell>
          <cell r="B266">
            <v>1.0908893754921098</v>
          </cell>
          <cell r="O266">
            <v>0.31254008142545497</v>
          </cell>
          <cell r="P266">
            <v>1.1204756141494296</v>
          </cell>
        </row>
        <row r="267">
          <cell r="A267">
            <v>273.50000000000102</v>
          </cell>
          <cell r="B267">
            <v>1.0926604622615435</v>
          </cell>
          <cell r="O267">
            <v>0.31200279155685756</v>
          </cell>
          <cell r="P267">
            <v>1.1200736715656214</v>
          </cell>
        </row>
        <row r="268">
          <cell r="A268">
            <v>273.400000000001</v>
          </cell>
          <cell r="B268">
            <v>1.0944790091088936</v>
          </cell>
          <cell r="O268">
            <v>0.31146663165122351</v>
          </cell>
          <cell r="P268">
            <v>1.1196722926005673</v>
          </cell>
        </row>
        <row r="269">
          <cell r="A269">
            <v>273.30000000000098</v>
          </cell>
          <cell r="B269">
            <v>1.0962134328763076</v>
          </cell>
          <cell r="O269">
            <v>0.31093172246337114</v>
          </cell>
          <cell r="P269">
            <v>1.1192714666850263</v>
          </cell>
        </row>
        <row r="270">
          <cell r="A270">
            <v>273.20000000000101</v>
          </cell>
          <cell r="B270">
            <v>1.0983871147694317</v>
          </cell>
          <cell r="O270">
            <v>0.3103973560520949</v>
          </cell>
          <cell r="P270">
            <v>1.1188711357713768</v>
          </cell>
        </row>
        <row r="271">
          <cell r="A271">
            <v>273.10000000000099</v>
          </cell>
          <cell r="B271">
            <v>1.1006138538270764</v>
          </cell>
          <cell r="O271">
            <v>0.3098634428709377</v>
          </cell>
          <cell r="P271">
            <v>1.118471084535329</v>
          </cell>
        </row>
        <row r="272">
          <cell r="A272">
            <v>273.00000000000102</v>
          </cell>
          <cell r="B272">
            <v>1.1025217574969279</v>
          </cell>
          <cell r="O272">
            <v>0.30933047791938789</v>
          </cell>
          <cell r="P272">
            <v>1.1180715268226529</v>
          </cell>
        </row>
        <row r="273">
          <cell r="A273">
            <v>272.900000000001</v>
          </cell>
          <cell r="B273">
            <v>1.1040186416236273</v>
          </cell>
          <cell r="O273">
            <v>0.30879909295475327</v>
          </cell>
          <cell r="P273">
            <v>1.1176726503461991</v>
          </cell>
        </row>
        <row r="274">
          <cell r="A274">
            <v>272.80000000000098</v>
          </cell>
          <cell r="B274">
            <v>1.106069128046858</v>
          </cell>
          <cell r="O274">
            <v>0.30826840878256789</v>
          </cell>
          <cell r="P274">
            <v>1.1172743522919344</v>
          </cell>
        </row>
        <row r="275">
          <cell r="A275">
            <v>272.70000000000101</v>
          </cell>
          <cell r="B275">
            <v>1.1081391645634731</v>
          </cell>
          <cell r="O275">
            <v>0.30773838740598103</v>
          </cell>
          <cell r="P275">
            <v>1.1168764329113654</v>
          </cell>
        </row>
        <row r="276">
          <cell r="A276">
            <v>272.60000000000099</v>
          </cell>
          <cell r="B276">
            <v>1.1099274724505594</v>
          </cell>
          <cell r="O276">
            <v>0.30720945699171792</v>
          </cell>
          <cell r="P276">
            <v>1.1164788961082903</v>
          </cell>
        </row>
        <row r="277">
          <cell r="A277">
            <v>272.50000000000102</v>
          </cell>
          <cell r="B277">
            <v>1.1117688643062353</v>
          </cell>
          <cell r="O277">
            <v>0.30668152394016857</v>
          </cell>
          <cell r="P277">
            <v>1.1160817011308295</v>
          </cell>
        </row>
        <row r="278">
          <cell r="A278">
            <v>272.400000000001</v>
          </cell>
          <cell r="B278">
            <v>1.1136375655367605</v>
          </cell>
          <cell r="O278">
            <v>0.30615453554905625</v>
          </cell>
          <cell r="P278">
            <v>1.1156850119078983</v>
          </cell>
        </row>
        <row r="279">
          <cell r="A279">
            <v>272.30000000000098</v>
          </cell>
          <cell r="B279">
            <v>1.1157711267030257</v>
          </cell>
          <cell r="O279">
            <v>0.30562807671388997</v>
          </cell>
          <cell r="P279">
            <v>1.1152888723578369</v>
          </cell>
        </row>
        <row r="280">
          <cell r="A280">
            <v>272.20000000000101</v>
          </cell>
          <cell r="B280">
            <v>1.1182059804906095</v>
          </cell>
          <cell r="O280">
            <v>0.30510168278387895</v>
          </cell>
          <cell r="P280">
            <v>1.1148933116193223</v>
          </cell>
        </row>
        <row r="281">
          <cell r="A281">
            <v>272.10000000000002</v>
          </cell>
          <cell r="B281">
            <v>1.1196550610502178</v>
          </cell>
          <cell r="O281">
            <v>0.3045768493211562</v>
          </cell>
          <cell r="P281">
            <v>1.1144983039908238</v>
          </cell>
        </row>
        <row r="282">
          <cell r="A282">
            <v>272</v>
          </cell>
          <cell r="B282">
            <v>1.1215101041187168</v>
          </cell>
          <cell r="O282">
            <v>0.30405294566790442</v>
          </cell>
          <cell r="P282">
            <v>1.1141037171385837</v>
          </cell>
        </row>
        <row r="283">
          <cell r="A283">
            <v>271.89999999999998</v>
          </cell>
          <cell r="B283">
            <v>1.123429972330561</v>
          </cell>
          <cell r="O283">
            <v>0.30352986423541778</v>
          </cell>
          <cell r="P283">
            <v>1.1137094321292673</v>
          </cell>
        </row>
        <row r="284">
          <cell r="A284">
            <v>271.8</v>
          </cell>
          <cell r="B284">
            <v>1.1253368931845664</v>
          </cell>
          <cell r="O284">
            <v>0.30300761575141683</v>
          </cell>
          <cell r="P284">
            <v>1.1133154498451108</v>
          </cell>
        </row>
        <row r="285">
          <cell r="A285">
            <v>271.7</v>
          </cell>
          <cell r="B285">
            <v>1.1272905851526538</v>
          </cell>
          <cell r="O285">
            <v>0.30248612142541814</v>
          </cell>
          <cell r="P285">
            <v>1.1129220405794495</v>
          </cell>
        </row>
        <row r="286">
          <cell r="A286">
            <v>271.60000000000002</v>
          </cell>
          <cell r="B286">
            <v>1.1290148432288956</v>
          </cell>
          <cell r="O286">
            <v>0.30196571545594364</v>
          </cell>
          <cell r="P286">
            <v>1.1125291456604001</v>
          </cell>
        </row>
        <row r="287">
          <cell r="A287">
            <v>271.5</v>
          </cell>
          <cell r="B287">
            <v>1.1308117502582604</v>
          </cell>
          <cell r="O287">
            <v>0.30144627846969463</v>
          </cell>
          <cell r="P287">
            <v>1.1121368210015976</v>
          </cell>
        </row>
        <row r="288">
          <cell r="A288">
            <v>271.39999999999998</v>
          </cell>
          <cell r="B288">
            <v>1.1329551743289976</v>
          </cell>
          <cell r="O288">
            <v>0.30092728720478351</v>
          </cell>
          <cell r="P288">
            <v>1.1117449282742167</v>
          </cell>
        </row>
        <row r="289">
          <cell r="A289">
            <v>271.3</v>
          </cell>
          <cell r="B289">
            <v>1.1346892258176822</v>
          </cell>
          <cell r="O289">
            <v>0.30040934112494855</v>
          </cell>
          <cell r="P289">
            <v>1.111353580540724</v>
          </cell>
        </row>
        <row r="290">
          <cell r="A290">
            <v>271.2</v>
          </cell>
          <cell r="B290">
            <v>1.1364011192763899</v>
          </cell>
          <cell r="O290">
            <v>0.29989246196573843</v>
          </cell>
          <cell r="P290">
            <v>1.1109626958151997</v>
          </cell>
        </row>
        <row r="291">
          <cell r="A291">
            <v>271.10000000000002</v>
          </cell>
          <cell r="B291">
            <v>1.1381297364883678</v>
          </cell>
          <cell r="O291">
            <v>0.29937661418118283</v>
          </cell>
          <cell r="P291">
            <v>1.1105721813693117</v>
          </cell>
        </row>
        <row r="292">
          <cell r="A292">
            <v>271</v>
          </cell>
          <cell r="B292">
            <v>1.1397303732078499</v>
          </cell>
          <cell r="O292">
            <v>0.29886197405097048</v>
          </cell>
          <cell r="P292">
            <v>1.1101822626780826</v>
          </cell>
        </row>
        <row r="293">
          <cell r="A293">
            <v>270.89999999999998</v>
          </cell>
          <cell r="B293">
            <v>1.141488470924227</v>
          </cell>
          <cell r="O293">
            <v>0.29834829998727375</v>
          </cell>
          <cell r="P293">
            <v>1.1097926914231113</v>
          </cell>
        </row>
        <row r="294">
          <cell r="A294">
            <v>270.8</v>
          </cell>
          <cell r="B294">
            <v>1.1434212864939099</v>
          </cell>
          <cell r="O294">
            <v>0.29783532866920626</v>
          </cell>
          <cell r="P294">
            <v>1.1094035727382201</v>
          </cell>
        </row>
        <row r="295">
          <cell r="A295">
            <v>270.7</v>
          </cell>
          <cell r="B295">
            <v>1.1455504637058571</v>
          </cell>
          <cell r="O295">
            <v>0.29732276907080135</v>
          </cell>
          <cell r="P295">
            <v>1.1090149587040379</v>
          </cell>
        </row>
        <row r="296">
          <cell r="A296">
            <v>270.60000000000002</v>
          </cell>
          <cell r="B296">
            <v>1.1469948773793126</v>
          </cell>
          <cell r="O296">
            <v>0.29681160352526748</v>
          </cell>
          <cell r="P296">
            <v>1.108626824458663</v>
          </cell>
        </row>
        <row r="297">
          <cell r="A297">
            <v>270.5</v>
          </cell>
          <cell r="B297">
            <v>1.1490564209771799</v>
          </cell>
          <cell r="O297">
            <v>0.29630093182506517</v>
          </cell>
          <cell r="P297">
            <v>1.1082392086293353</v>
          </cell>
        </row>
        <row r="298">
          <cell r="A298">
            <v>270.39999999999998</v>
          </cell>
          <cell r="B298">
            <v>1.1504844851615812</v>
          </cell>
          <cell r="O298">
            <v>0.29579165547270247</v>
          </cell>
          <cell r="P298">
            <v>1.1078519181736508</v>
          </cell>
        </row>
        <row r="299">
          <cell r="A299">
            <v>270.3</v>
          </cell>
          <cell r="B299">
            <v>1.1524287569886986</v>
          </cell>
          <cell r="O299">
            <v>0.29528302422153052</v>
          </cell>
          <cell r="P299">
            <v>1.1074651616113882</v>
          </cell>
        </row>
        <row r="300">
          <cell r="A300">
            <v>270.2</v>
          </cell>
          <cell r="B300">
            <v>1.1553586094515953</v>
          </cell>
          <cell r="O300">
            <v>0.29477363069507823</v>
          </cell>
          <cell r="P300">
            <v>1.1070788025016176</v>
          </cell>
        </row>
        <row r="301">
          <cell r="A301">
            <v>270.10000000000002</v>
          </cell>
          <cell r="B301">
            <v>1.1563988267064524</v>
          </cell>
          <cell r="O301">
            <v>0.29426615948966633</v>
          </cell>
          <cell r="P301">
            <v>1.1066929751972545</v>
          </cell>
        </row>
        <row r="302">
          <cell r="A302">
            <v>270</v>
          </cell>
          <cell r="B302">
            <v>1.1577497974260729</v>
          </cell>
          <cell r="O302">
            <v>0.29376015267602618</v>
          </cell>
          <cell r="P302">
            <v>1.1063075432582348</v>
          </cell>
        </row>
        <row r="303">
          <cell r="A303">
            <v>269.89999999999998</v>
          </cell>
          <cell r="B303">
            <v>1.159759432463392</v>
          </cell>
          <cell r="O303">
            <v>0.293254668782297</v>
          </cell>
          <cell r="P303">
            <v>1.1059225443533749</v>
          </cell>
        </row>
        <row r="304">
          <cell r="A304">
            <v>269.8</v>
          </cell>
          <cell r="B304">
            <v>1.1616775097663616</v>
          </cell>
          <cell r="O304">
            <v>0.29274983105315616</v>
          </cell>
          <cell r="P304">
            <v>1.1055381558829551</v>
          </cell>
        </row>
        <row r="305">
          <cell r="A305">
            <v>269.7</v>
          </cell>
          <cell r="B305">
            <v>1.1634629714584683</v>
          </cell>
          <cell r="O305">
            <v>0.29224581851142523</v>
          </cell>
          <cell r="P305">
            <v>1.1051542098008929</v>
          </cell>
        </row>
        <row r="306">
          <cell r="A306">
            <v>269.60000000000002</v>
          </cell>
          <cell r="B306">
            <v>1.1654854108985939</v>
          </cell>
          <cell r="O306">
            <v>0.29174229282680159</v>
          </cell>
          <cell r="P306">
            <v>1.1047707023008573</v>
          </cell>
        </row>
        <row r="307">
          <cell r="A307">
            <v>269.5</v>
          </cell>
          <cell r="B307">
            <v>1.1668349967413407</v>
          </cell>
          <cell r="O307">
            <v>0.29124018374169519</v>
          </cell>
          <cell r="P307">
            <v>1.1043876091785938</v>
          </cell>
        </row>
        <row r="308">
          <cell r="A308">
            <v>269.39999999999998</v>
          </cell>
          <cell r="B308">
            <v>1.1685533986249825</v>
          </cell>
          <cell r="O308">
            <v>0.29073896683900086</v>
          </cell>
          <cell r="P308">
            <v>1.1040049836442229</v>
          </cell>
        </row>
        <row r="309">
          <cell r="A309">
            <v>269.3</v>
          </cell>
          <cell r="B309">
            <v>1.1703082560272986</v>
          </cell>
          <cell r="O309">
            <v>0.29023858312493001</v>
          </cell>
          <cell r="P309">
            <v>1.1036229594668492</v>
          </cell>
        </row>
        <row r="310">
          <cell r="A310">
            <v>269.2</v>
          </cell>
          <cell r="B310">
            <v>1.1719402783255317</v>
          </cell>
          <cell r="O310">
            <v>0.28973919345762289</v>
          </cell>
          <cell r="P310">
            <v>1.1032412694478029</v>
          </cell>
        </row>
        <row r="311">
          <cell r="A311">
            <v>269.10000000000002</v>
          </cell>
          <cell r="B311">
            <v>1.1736974855511881</v>
          </cell>
          <cell r="O311">
            <v>0.28924061659339306</v>
          </cell>
          <cell r="P311">
            <v>1.1028600328159821</v>
          </cell>
        </row>
        <row r="312">
          <cell r="A312">
            <v>269</v>
          </cell>
          <cell r="B312">
            <v>1.1755009565991106</v>
          </cell>
          <cell r="O312">
            <v>0.28874278146965893</v>
          </cell>
          <cell r="P312">
            <v>1.1024792964204519</v>
          </cell>
        </row>
        <row r="313">
          <cell r="A313">
            <v>268.89999999999998</v>
          </cell>
          <cell r="B313">
            <v>1.1770960002029618</v>
          </cell>
          <cell r="O313">
            <v>0.28824596486886656</v>
          </cell>
          <cell r="P313">
            <v>1.102099132867127</v>
          </cell>
        </row>
        <row r="314">
          <cell r="A314">
            <v>268.8</v>
          </cell>
          <cell r="B314">
            <v>1.1788454650237887</v>
          </cell>
          <cell r="O314">
            <v>0.28774994735219911</v>
          </cell>
          <cell r="P314">
            <v>1.1017192786466696</v>
          </cell>
        </row>
        <row r="315">
          <cell r="A315">
            <v>268.7</v>
          </cell>
          <cell r="B315">
            <v>1.1808217965023429</v>
          </cell>
          <cell r="O315">
            <v>0.28725441422145748</v>
          </cell>
          <cell r="P315">
            <v>1.1013399085532398</v>
          </cell>
        </row>
        <row r="316">
          <cell r="A316">
            <v>268.60000000000002</v>
          </cell>
          <cell r="B316">
            <v>1.1826802426948007</v>
          </cell>
          <cell r="O316">
            <v>0.28675951991444565</v>
          </cell>
          <cell r="P316">
            <v>1.1009609090297761</v>
          </cell>
        </row>
        <row r="317">
          <cell r="A317">
            <v>268.5</v>
          </cell>
          <cell r="B317">
            <v>1.1841947162469091</v>
          </cell>
          <cell r="O317">
            <v>0.28626572098614594</v>
          </cell>
          <cell r="P317">
            <v>1.1005824050257953</v>
          </cell>
        </row>
        <row r="318">
          <cell r="A318">
            <v>268.39999999999998</v>
          </cell>
          <cell r="B318">
            <v>1.1862374930258388</v>
          </cell>
          <cell r="O318">
            <v>0.28577229877978</v>
          </cell>
          <cell r="P318">
            <v>1.1002042529368639</v>
          </cell>
        </row>
        <row r="319">
          <cell r="A319">
            <v>268.3</v>
          </cell>
          <cell r="B319">
            <v>1.1877391591969109</v>
          </cell>
          <cell r="O319">
            <v>0.28527997292117835</v>
          </cell>
          <cell r="P319">
            <v>1.0998267271980173</v>
          </cell>
        </row>
        <row r="320">
          <cell r="A320">
            <v>268.2</v>
          </cell>
          <cell r="B320">
            <v>1.189625480627887</v>
          </cell>
          <cell r="O320">
            <v>0.28478822062996523</v>
          </cell>
          <cell r="P320">
            <v>1.0994495094918837</v>
          </cell>
        </row>
        <row r="321">
          <cell r="A321">
            <v>268.10000000000002</v>
          </cell>
          <cell r="B321">
            <v>1.1916467109066993</v>
          </cell>
          <cell r="O321">
            <v>0.2842968573537783</v>
          </cell>
          <cell r="P321">
            <v>1.0990728604069533</v>
          </cell>
        </row>
        <row r="322">
          <cell r="A322">
            <v>268</v>
          </cell>
          <cell r="B322">
            <v>1.1931603316923314</v>
          </cell>
          <cell r="O322">
            <v>0.28380655152318579</v>
          </cell>
          <cell r="P322">
            <v>1.0986964933185863</v>
          </cell>
        </row>
        <row r="323">
          <cell r="A323">
            <v>267.89999999999998</v>
          </cell>
          <cell r="B323">
            <v>1.1942064607334126</v>
          </cell>
          <cell r="O323">
            <v>0.28331791031501663</v>
          </cell>
          <cell r="P323">
            <v>1.0983206778626653</v>
          </cell>
        </row>
        <row r="324">
          <cell r="A324">
            <v>267.79999999999899</v>
          </cell>
          <cell r="B324">
            <v>1.1959006108915027</v>
          </cell>
          <cell r="O324">
            <v>0.28283006561208862</v>
          </cell>
          <cell r="P324">
            <v>1.0979452849486053</v>
          </cell>
        </row>
        <row r="325">
          <cell r="A325">
            <v>267.69999999999902</v>
          </cell>
          <cell r="B325">
            <v>1.1976276208521126</v>
          </cell>
          <cell r="O325">
            <v>0.28234296693637229</v>
          </cell>
          <cell r="P325">
            <v>1.0975702204576461</v>
          </cell>
        </row>
        <row r="326">
          <cell r="A326">
            <v>267.599999999999</v>
          </cell>
          <cell r="B326">
            <v>1.199066893108129</v>
          </cell>
          <cell r="O326">
            <v>0.28185698367249024</v>
          </cell>
          <cell r="P326">
            <v>1.0971957320791843</v>
          </cell>
        </row>
        <row r="327">
          <cell r="A327">
            <v>267.49999999999898</v>
          </cell>
          <cell r="B327">
            <v>1.2011103648073536</v>
          </cell>
          <cell r="O327">
            <v>0.28137131787543052</v>
          </cell>
          <cell r="P327">
            <v>1.0968216723769013</v>
          </cell>
        </row>
        <row r="328">
          <cell r="A328">
            <v>267.39999999999901</v>
          </cell>
          <cell r="B328">
            <v>1.2027711786461508</v>
          </cell>
          <cell r="O328">
            <v>0.28088646396905981</v>
          </cell>
          <cell r="P328">
            <v>1.0964480681880615</v>
          </cell>
        </row>
        <row r="329">
          <cell r="A329">
            <v>267.29999999999899</v>
          </cell>
          <cell r="B329">
            <v>1.2041877031826824</v>
          </cell>
          <cell r="O329">
            <v>0.28040273105980312</v>
          </cell>
          <cell r="P329">
            <v>1.0960749078792711</v>
          </cell>
        </row>
        <row r="330">
          <cell r="A330">
            <v>267.19999999999902</v>
          </cell>
          <cell r="B330">
            <v>1.2060731629124928</v>
          </cell>
          <cell r="O330">
            <v>0.27991950316063735</v>
          </cell>
          <cell r="P330">
            <v>1.0957020679037599</v>
          </cell>
        </row>
        <row r="331">
          <cell r="A331">
            <v>267.099999999999</v>
          </cell>
          <cell r="B331">
            <v>1.207719203738562</v>
          </cell>
          <cell r="O331">
            <v>0.27943708402197864</v>
          </cell>
          <cell r="P331">
            <v>1.0953296423347367</v>
          </cell>
        </row>
        <row r="332">
          <cell r="A332">
            <v>266.99999999999898</v>
          </cell>
          <cell r="B332">
            <v>1.2091546162087115</v>
          </cell>
          <cell r="O332">
            <v>0.27895573675696073</v>
          </cell>
          <cell r="P332">
            <v>1.0949578217900364</v>
          </cell>
        </row>
        <row r="333">
          <cell r="A333">
            <v>266.89999999999901</v>
          </cell>
          <cell r="B333">
            <v>1.2114547418277355</v>
          </cell>
          <cell r="O333">
            <v>0.27847434474695304</v>
          </cell>
          <cell r="P333">
            <v>1.0945864088709274</v>
          </cell>
        </row>
        <row r="334">
          <cell r="A334">
            <v>266.79999999999899</v>
          </cell>
          <cell r="B334">
            <v>1.2126464388012341</v>
          </cell>
          <cell r="O334">
            <v>0.27799432305115174</v>
          </cell>
          <cell r="P334">
            <v>1.0942154661076535</v>
          </cell>
        </row>
        <row r="335">
          <cell r="A335">
            <v>266.69999999999902</v>
          </cell>
          <cell r="B335">
            <v>1.2137732510667916</v>
          </cell>
          <cell r="O335">
            <v>0.27751574192392481</v>
          </cell>
          <cell r="P335">
            <v>1.0938449741287635</v>
          </cell>
        </row>
        <row r="336">
          <cell r="A336">
            <v>266.599999999999</v>
          </cell>
          <cell r="B336">
            <v>1.215973999112661</v>
          </cell>
          <cell r="O336">
            <v>0.2770372260137256</v>
          </cell>
          <cell r="P336">
            <v>1.0934749221316389</v>
          </cell>
        </row>
        <row r="337">
          <cell r="A337">
            <v>266.49999999999898</v>
          </cell>
          <cell r="B337">
            <v>1.2174041371377715</v>
          </cell>
          <cell r="O337">
            <v>0.27655974946468487</v>
          </cell>
          <cell r="P337">
            <v>1.093105296274139</v>
          </cell>
        </row>
        <row r="338">
          <cell r="A338">
            <v>266.39999999999901</v>
          </cell>
          <cell r="B338">
            <v>1.219047412181067</v>
          </cell>
          <cell r="O338">
            <v>0.27608303423232211</v>
          </cell>
          <cell r="P338">
            <v>1.0927361729815539</v>
          </cell>
        </row>
        <row r="339">
          <cell r="A339">
            <v>266.29999999999899</v>
          </cell>
          <cell r="B339">
            <v>1.2204803060615186</v>
          </cell>
          <cell r="O339">
            <v>0.27560733809096316</v>
          </cell>
          <cell r="P339">
            <v>1.0923674551480915</v>
          </cell>
        </row>
        <row r="340">
          <cell r="A340">
            <v>266.19999999999902</v>
          </cell>
          <cell r="B340">
            <v>1.222276177659644</v>
          </cell>
          <cell r="O340">
            <v>0.2751321969631822</v>
          </cell>
          <cell r="P340">
            <v>1.0919990970937477</v>
          </cell>
        </row>
        <row r="341">
          <cell r="A341">
            <v>266.099999999999</v>
          </cell>
          <cell r="B341">
            <v>1.2241081602945261</v>
          </cell>
          <cell r="O341">
            <v>0.27465756081316728</v>
          </cell>
          <cell r="P341">
            <v>1.0916311503600904</v>
          </cell>
        </row>
        <row r="342">
          <cell r="A342">
            <v>265.99999999999898</v>
          </cell>
          <cell r="B342">
            <v>1.2255962090060464</v>
          </cell>
          <cell r="O342">
            <v>0.27418385385340405</v>
          </cell>
          <cell r="P342">
            <v>1.0912636385722529</v>
          </cell>
        </row>
        <row r="343">
          <cell r="A343">
            <v>265.89999999999901</v>
          </cell>
          <cell r="B343">
            <v>1.2272535968877893</v>
          </cell>
          <cell r="O343">
            <v>0.27371085749775537</v>
          </cell>
          <cell r="P343">
            <v>1.0908966582466531</v>
          </cell>
        </row>
        <row r="344">
          <cell r="A344">
            <v>265.79999999999899</v>
          </cell>
          <cell r="B344">
            <v>1.2285167147909759</v>
          </cell>
          <cell r="O344">
            <v>0.27323905405620663</v>
          </cell>
          <cell r="P344">
            <v>1.0905301076466536</v>
          </cell>
        </row>
        <row r="345">
          <cell r="A345">
            <v>265.69999999999902</v>
          </cell>
          <cell r="B345">
            <v>1.2302788400668343</v>
          </cell>
          <cell r="O345">
            <v>0.27276781662145622</v>
          </cell>
          <cell r="P345">
            <v>1.0901639307600053</v>
          </cell>
        </row>
        <row r="346">
          <cell r="A346">
            <v>265.599999999999</v>
          </cell>
          <cell r="B346">
            <v>1.2318754541905519</v>
          </cell>
          <cell r="O346">
            <v>0.27229734416152113</v>
          </cell>
          <cell r="P346">
            <v>1.0897980872880528</v>
          </cell>
        </row>
        <row r="347">
          <cell r="A347">
            <v>265.49999999999898</v>
          </cell>
          <cell r="B347">
            <v>1.2332406171680821</v>
          </cell>
          <cell r="O347">
            <v>0.27182791433957587</v>
          </cell>
          <cell r="P347">
            <v>1.0894327385621607</v>
          </cell>
        </row>
        <row r="348">
          <cell r="A348">
            <v>265.39999999999901</v>
          </cell>
          <cell r="B348">
            <v>1.2347721817884738</v>
          </cell>
          <cell r="O348">
            <v>0.27135931433614652</v>
          </cell>
          <cell r="P348">
            <v>1.0890677720882047</v>
          </cell>
        </row>
        <row r="349">
          <cell r="A349">
            <v>265.29999999999899</v>
          </cell>
          <cell r="B349">
            <v>1.2362285957426804</v>
          </cell>
          <cell r="O349">
            <v>0.27089162877612533</v>
          </cell>
          <cell r="P349">
            <v>1.0887032386693041</v>
          </cell>
        </row>
        <row r="350">
          <cell r="A350">
            <v>265.19999999999902</v>
          </cell>
          <cell r="B350">
            <v>1.2376408792799263</v>
          </cell>
          <cell r="O350">
            <v>0.27042490353925286</v>
          </cell>
          <cell r="P350">
            <v>1.0883391420685775</v>
          </cell>
        </row>
        <row r="351">
          <cell r="A351">
            <v>265.099999999999</v>
          </cell>
          <cell r="B351">
            <v>1.2394457361974658</v>
          </cell>
          <cell r="O351">
            <v>0.26995865369965749</v>
          </cell>
          <cell r="P351">
            <v>1.0879755778376095</v>
          </cell>
        </row>
        <row r="352">
          <cell r="A352">
            <v>264.99999999999898</v>
          </cell>
          <cell r="B352">
            <v>1.2410683046014575</v>
          </cell>
          <cell r="O352">
            <v>0.26949309591302967</v>
          </cell>
          <cell r="P352">
            <v>1.0876124724414273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GR162"/>
  <sheetViews>
    <sheetView workbookViewId="0">
      <selection activeCell="J14" sqref="J14"/>
    </sheetView>
  </sheetViews>
  <sheetFormatPr defaultRowHeight="15" x14ac:dyDescent="0.25"/>
  <sheetData>
    <row r="1" spans="1:200" x14ac:dyDescent="0.25">
      <c r="A1" s="1">
        <v>0.16095483548206369</v>
      </c>
      <c r="B1" s="1">
        <v>0.16129758661036681</v>
      </c>
      <c r="C1" s="1">
        <v>0.16282462457305533</v>
      </c>
      <c r="D1" s="1">
        <v>0.16560425410888593</v>
      </c>
      <c r="E1" s="1">
        <v>0.16976585907576353</v>
      </c>
      <c r="F1" s="1">
        <v>0.17551563366753947</v>
      </c>
      <c r="G1" s="1">
        <v>0.18316396840720289</v>
      </c>
      <c r="H1" s="1">
        <v>0.19317181648333906</v>
      </c>
      <c r="I1" s="1">
        <v>0.24114544845566491</v>
      </c>
      <c r="J1" s="1">
        <v>0.24165896440127654</v>
      </c>
      <c r="K1" s="1">
        <v>0.24394680032256755</v>
      </c>
      <c r="L1" s="1">
        <v>0.24811129161573642</v>
      </c>
      <c r="M1" s="1">
        <v>0.25434628351906979</v>
      </c>
      <c r="N1" s="1">
        <v>0.26296069990674836</v>
      </c>
      <c r="O1" s="1">
        <v>0.27441957347964396</v>
      </c>
      <c r="P1" s="1">
        <v>0.28941351265002041</v>
      </c>
      <c r="Q1" s="1">
        <v>0.32145078333623839</v>
      </c>
      <c r="R1" s="1">
        <v>0.32213530839789578</v>
      </c>
      <c r="S1" s="1">
        <v>0.32259517322073361</v>
      </c>
      <c r="T1" s="1">
        <v>0.32518503068688598</v>
      </c>
      <c r="U1" s="1">
        <v>0.32564924914611065</v>
      </c>
      <c r="V1" s="1">
        <v>0.33073636494162395</v>
      </c>
      <c r="W1" s="1">
        <v>0.33120850821777187</v>
      </c>
      <c r="X1" s="1">
        <v>0.33904771000020628</v>
      </c>
      <c r="Y1" s="1">
        <v>0.33953171815152705</v>
      </c>
      <c r="Z1" s="1">
        <v>0.35053086638378161</v>
      </c>
      <c r="AA1" s="1">
        <v>0.35103126733507894</v>
      </c>
      <c r="AB1" s="1">
        <v>0.36580573020454921</v>
      </c>
      <c r="AC1" s="1">
        <v>0.36632793681440579</v>
      </c>
      <c r="AD1" s="1">
        <v>0.38579289364669711</v>
      </c>
      <c r="AE1" s="1">
        <v>0.38634363296667812</v>
      </c>
      <c r="AF1" s="1">
        <v>0.44193009474714895</v>
      </c>
      <c r="AG1" s="1">
        <v>0.44611393931491422</v>
      </c>
      <c r="AH1" s="1">
        <v>0.45372968837815925</v>
      </c>
      <c r="AI1" s="1">
        <v>0.46513183341926934</v>
      </c>
      <c r="AJ1" s="1">
        <v>0.48088531419673675</v>
      </c>
      <c r="AK1" s="1">
        <v>0.48331792880255309</v>
      </c>
      <c r="AL1" s="1">
        <v>0.48789360064513509</v>
      </c>
      <c r="AM1" s="1">
        <v>0.49622258323147284</v>
      </c>
      <c r="AN1" s="1">
        <v>0.5018405520721938</v>
      </c>
      <c r="AO1" s="1">
        <v>0.50869256703813959</v>
      </c>
      <c r="AP1" s="1">
        <v>0.52592139981349673</v>
      </c>
      <c r="AQ1" s="1">
        <v>0.52926048650174995</v>
      </c>
      <c r="AR1" s="1">
        <v>0.54883914695928793</v>
      </c>
      <c r="AS1" s="1">
        <v>0.57882702530004082</v>
      </c>
      <c r="AT1" s="1">
        <v>0.64427061679579156</v>
      </c>
      <c r="AU1" s="1">
        <v>0.65037006137377196</v>
      </c>
      <c r="AV1" s="1">
        <v>0.65129849829222131</v>
      </c>
      <c r="AW1" s="1">
        <v>0.6614727298832479</v>
      </c>
      <c r="AX1" s="1">
        <v>0.66241701643554374</v>
      </c>
      <c r="AY1" s="1">
        <v>0.6691709089723713</v>
      </c>
      <c r="AZ1" s="1">
        <v>0.67809542000041256</v>
      </c>
      <c r="BA1" s="1">
        <v>0.6790634363030541</v>
      </c>
      <c r="BB1" s="1">
        <v>0.6805945325672389</v>
      </c>
      <c r="BC1" s="1">
        <v>0.697697750128904</v>
      </c>
      <c r="BD1" s="1">
        <v>0.70106173276756323</v>
      </c>
      <c r="BE1" s="1">
        <v>0.70206253467015789</v>
      </c>
      <c r="BF1" s="1">
        <v>0.72132797129510506</v>
      </c>
      <c r="BG1" s="1">
        <v>0.73161146040909841</v>
      </c>
      <c r="BH1" s="1">
        <v>0.73265587362881157</v>
      </c>
      <c r="BI1" s="1">
        <v>0.7527608281082907</v>
      </c>
      <c r="BJ1" s="1">
        <v>0.77158578729339422</v>
      </c>
      <c r="BK1" s="1">
        <v>0.77268726593335624</v>
      </c>
      <c r="BL1" s="1">
        <v>0.79389072975262498</v>
      </c>
      <c r="BM1" s="1">
        <v>0.8838601894942979</v>
      </c>
      <c r="BN1" s="1">
        <v>0.89222787862982844</v>
      </c>
      <c r="BO1" s="1">
        <v>0.89222787862982844</v>
      </c>
      <c r="BP1" s="1">
        <v>0.90745937675631849</v>
      </c>
      <c r="BQ1" s="1">
        <v>0.90745937675631849</v>
      </c>
      <c r="BR1" s="1">
        <v>0.93026366683853867</v>
      </c>
      <c r="BS1" s="1">
        <v>0.93026366683853867</v>
      </c>
      <c r="BT1" s="1">
        <v>0.96177062839347349</v>
      </c>
      <c r="BU1" s="1">
        <v>0.96177062839347349</v>
      </c>
      <c r="BV1" s="1">
        <v>0.97578720129027019</v>
      </c>
      <c r="BW1" s="1">
        <v>0.99244516646294567</v>
      </c>
      <c r="BX1" s="1">
        <v>1.0036811041443876</v>
      </c>
      <c r="BY1" s="1">
        <v>1.0036811041443876</v>
      </c>
      <c r="BZ1" s="1">
        <v>1.0173851340762792</v>
      </c>
      <c r="CA1" s="1">
        <v>1.0518427996269935</v>
      </c>
      <c r="CB1" s="1">
        <v>1.0585209730034999</v>
      </c>
      <c r="CC1" s="1">
        <v>1.0585209730034999</v>
      </c>
      <c r="CD1" s="1">
        <v>1.0976782939185759</v>
      </c>
      <c r="CE1" s="1">
        <v>1.1343242209453981</v>
      </c>
      <c r="CF1" s="1">
        <v>1.1576540506000816</v>
      </c>
      <c r="CG1" s="1">
        <v>1.1628295835481735</v>
      </c>
      <c r="CH1" s="1">
        <v>1.2022132854918419</v>
      </c>
      <c r="CI1" s="1">
        <v>1.2546013801804845</v>
      </c>
      <c r="CJ1" s="1">
        <v>1.2885412335915831</v>
      </c>
      <c r="CK1" s="1">
        <v>1.3007401227475439</v>
      </c>
      <c r="CL1" s="1">
        <v>1.3229454597664958</v>
      </c>
      <c r="CM1" s="1">
        <v>1.323151216254375</v>
      </c>
      <c r="CN1" s="1">
        <v>1.3257902842414468</v>
      </c>
      <c r="CO1" s="1">
        <v>1.3383418179447426</v>
      </c>
      <c r="CP1" s="1">
        <v>1.3561908400008251</v>
      </c>
      <c r="CQ1" s="1">
        <v>1.3611890651344778</v>
      </c>
      <c r="CR1" s="1">
        <v>1.395395500257808</v>
      </c>
      <c r="CS1" s="1">
        <v>1.395395500257808</v>
      </c>
      <c r="CT1" s="1">
        <v>1.4021234655351265</v>
      </c>
      <c r="CU1" s="1">
        <v>1.4426559425902101</v>
      </c>
      <c r="CV1" s="1">
        <v>1.4426559425902101</v>
      </c>
      <c r="CW1" s="1">
        <v>1.4632229208181968</v>
      </c>
      <c r="CX1" s="1">
        <v>1.5055216562165814</v>
      </c>
      <c r="CY1" s="1">
        <v>1.5055216562165814</v>
      </c>
      <c r="CZ1" s="1">
        <v>1.5431715745867884</v>
      </c>
      <c r="DA1" s="1">
        <v>1.58778145950525</v>
      </c>
      <c r="DB1" s="1">
        <v>1.58778145950525</v>
      </c>
      <c r="DC1" s="1">
        <v>1.7677203789885958</v>
      </c>
      <c r="DD1" s="1">
        <v>1.7844557572596569</v>
      </c>
      <c r="DE1" s="1">
        <v>1.7844557572596569</v>
      </c>
      <c r="DF1" s="1">
        <v>1.814918753512637</v>
      </c>
      <c r="DG1" s="1">
        <v>1.814918753512637</v>
      </c>
      <c r="DH1" s="1">
        <v>1.8605273336770773</v>
      </c>
      <c r="DI1" s="1">
        <v>1.8605273336770773</v>
      </c>
      <c r="DJ1" s="1">
        <v>1.923541256786947</v>
      </c>
      <c r="DK1" s="1">
        <v>1.923541256786947</v>
      </c>
      <c r="DL1" s="1">
        <v>2.0073622082887752</v>
      </c>
      <c r="DM1" s="1">
        <v>2.0073622082887752</v>
      </c>
      <c r="DN1" s="1">
        <v>2.1170419460069998</v>
      </c>
      <c r="DO1" s="1">
        <v>2.1170419460069998</v>
      </c>
      <c r="DP1" s="1">
        <v>2.2686484418907962</v>
      </c>
      <c r="DQ1" s="1">
        <v>2.3256591670963469</v>
      </c>
      <c r="DR1" s="1">
        <v>2.4044265709836838</v>
      </c>
      <c r="DS1" s="1">
        <v>2.509202760360969</v>
      </c>
      <c r="DT1" s="1">
        <v>2.6463024325087501</v>
      </c>
      <c r="DU1" s="1">
        <v>2.6766836358894852</v>
      </c>
      <c r="DV1" s="1">
        <v>2.7223781302689556</v>
      </c>
      <c r="DW1" s="1">
        <v>2.790791000515616</v>
      </c>
      <c r="DX1" s="1">
        <v>2.790791000515616</v>
      </c>
      <c r="DY1" s="1">
        <v>2.8853118851804203</v>
      </c>
      <c r="DZ1" s="1">
        <v>2.8853118851804203</v>
      </c>
      <c r="EA1" s="1">
        <v>3.0110433124331628</v>
      </c>
      <c r="EB1" s="1">
        <v>3.0110433124331628</v>
      </c>
      <c r="EC1" s="1">
        <v>3.1755629190104999</v>
      </c>
      <c r="ED1" s="1">
        <v>3.1755629190104999</v>
      </c>
      <c r="EE1" s="1">
        <v>3.5689115145193138</v>
      </c>
      <c r="EF1" s="1">
        <v>3.629837507025274</v>
      </c>
      <c r="EG1" s="1">
        <v>3.7210546673541547</v>
      </c>
      <c r="EH1" s="1">
        <v>3.847082513573894</v>
      </c>
      <c r="EI1" s="1">
        <v>4.0147244165775504</v>
      </c>
      <c r="EJ1" s="1">
        <v>4.2340838920139996</v>
      </c>
      <c r="EK1" s="1">
        <v>4.5372968837815923</v>
      </c>
      <c r="EL1" s="1">
        <v>4.6513183341926938</v>
      </c>
      <c r="EM1" s="1">
        <v>4.6513183341926938</v>
      </c>
      <c r="EN1" s="1">
        <v>4.8088531419673677</v>
      </c>
      <c r="EO1" s="1">
        <v>4.8088531419673677</v>
      </c>
      <c r="EP1" s="1">
        <v>5.018405520721938</v>
      </c>
      <c r="EQ1" s="1">
        <v>5.018405520721938</v>
      </c>
      <c r="ER1" s="1">
        <v>5.2926048650175002</v>
      </c>
      <c r="ES1" s="1">
        <v>5.2926048650175002</v>
      </c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</row>
    <row r="2" spans="1:200" x14ac:dyDescent="0.25">
      <c r="A2" s="1">
        <v>1.50917086</v>
      </c>
      <c r="B2" s="1">
        <v>4.5788361700000006</v>
      </c>
      <c r="C2" s="1">
        <v>7.8207889799999997</v>
      </c>
      <c r="D2" s="1">
        <v>11.095664900000001</v>
      </c>
      <c r="E2" s="1">
        <v>13.745585770000002</v>
      </c>
      <c r="F2" s="1">
        <v>14.5</v>
      </c>
      <c r="G2" s="1">
        <v>16.087215960000002</v>
      </c>
      <c r="H2" s="1">
        <v>18.69086261</v>
      </c>
      <c r="I2" s="1">
        <v>1.84096477</v>
      </c>
      <c r="J2" s="1">
        <v>5.4824476100000004</v>
      </c>
      <c r="K2" s="1">
        <v>9.3112530700000011</v>
      </c>
      <c r="L2" s="1">
        <v>13.16361805</v>
      </c>
      <c r="M2" s="1">
        <v>16.122363190000002</v>
      </c>
      <c r="N2" s="1">
        <v>16.447653859999999</v>
      </c>
      <c r="O2" s="1">
        <v>18.166729880000002</v>
      </c>
      <c r="P2" s="1">
        <v>21.300535460000003</v>
      </c>
      <c r="Q2" s="1">
        <v>1.3884345999999999</v>
      </c>
      <c r="R2" s="1">
        <v>5.8491684599999996</v>
      </c>
      <c r="S2" s="1">
        <v>0.80260763000000002</v>
      </c>
      <c r="T2" s="1">
        <v>10.520939689999999</v>
      </c>
      <c r="U2" s="1">
        <v>2.65703786</v>
      </c>
      <c r="V2" s="1">
        <v>15.210765499999999</v>
      </c>
      <c r="W2" s="1">
        <v>4.5028562499999998</v>
      </c>
      <c r="X2" s="1">
        <v>18.877793219999997</v>
      </c>
      <c r="Y2" s="1">
        <v>6.0680161200000002</v>
      </c>
      <c r="Z2" s="1">
        <v>19.42454613</v>
      </c>
      <c r="AA2" s="1">
        <v>6.8282768199999992</v>
      </c>
      <c r="AB2" s="1">
        <v>21.57504063</v>
      </c>
      <c r="AC2" s="1">
        <v>7.9066844700000001</v>
      </c>
      <c r="AD2" s="1">
        <v>25.151776299999998</v>
      </c>
      <c r="AE2" s="1">
        <v>9.5672302900000012</v>
      </c>
      <c r="AF2" s="1">
        <v>5.1863766899999995</v>
      </c>
      <c r="AG2" s="1">
        <v>11.400378349999999</v>
      </c>
      <c r="AH2" s="1">
        <v>17.609912850000001</v>
      </c>
      <c r="AI2" s="1">
        <v>22.639397029999998</v>
      </c>
      <c r="AJ2" s="1">
        <v>24.196441180000001</v>
      </c>
      <c r="AK2" s="1">
        <v>1.6971311999999998</v>
      </c>
      <c r="AL2" s="1">
        <v>3.79062885</v>
      </c>
      <c r="AM2" s="1">
        <v>5.8647116800000001</v>
      </c>
      <c r="AN2" s="1">
        <v>27.202548790000002</v>
      </c>
      <c r="AO2" s="1">
        <v>7.4767764299999993</v>
      </c>
      <c r="AP2" s="1">
        <v>7.8405880699999999</v>
      </c>
      <c r="AQ2" s="1">
        <v>31.536200009999998</v>
      </c>
      <c r="AR2" s="1">
        <v>9.007898410000001</v>
      </c>
      <c r="AS2" s="1">
        <v>10.899802189999999</v>
      </c>
      <c r="AT2" s="1">
        <v>2.2727124500000002</v>
      </c>
      <c r="AU2" s="1">
        <v>4.7257042</v>
      </c>
      <c r="AV2" s="1">
        <v>0.10304387999999998</v>
      </c>
      <c r="AW2" s="1">
        <v>7.1762008100000001</v>
      </c>
      <c r="AX2" s="1">
        <v>1.19728192</v>
      </c>
      <c r="AY2" s="1">
        <v>9.1922162599999986</v>
      </c>
      <c r="AZ2" s="1">
        <v>9.0662991999999996</v>
      </c>
      <c r="BA2" s="1">
        <v>2.1749536699999998</v>
      </c>
      <c r="BB2" s="1">
        <v>18.982738610000002</v>
      </c>
      <c r="BC2" s="1">
        <v>27.36746248</v>
      </c>
      <c r="BD2" s="1">
        <v>9.4170628700000005</v>
      </c>
      <c r="BE2" s="1">
        <v>2.8111301499999999</v>
      </c>
      <c r="BF2" s="1">
        <v>31.976903249999999</v>
      </c>
      <c r="BG2" s="1">
        <v>10.750396520000001</v>
      </c>
      <c r="BH2" s="1">
        <v>3.6501022500000002</v>
      </c>
      <c r="BI2" s="1">
        <v>37.410301000000004</v>
      </c>
      <c r="BJ2" s="1">
        <v>12.8358229</v>
      </c>
      <c r="BK2" s="1">
        <v>4.7208444700000003</v>
      </c>
      <c r="BL2" s="1">
        <v>43.857606730000001</v>
      </c>
      <c r="BM2" s="1">
        <v>2.5713217500000001</v>
      </c>
      <c r="BN2" s="1">
        <v>0.47121367999999997</v>
      </c>
      <c r="BO2" s="1">
        <v>5.6905350600000002</v>
      </c>
      <c r="BP2" s="1">
        <v>8.8196660499999986</v>
      </c>
      <c r="BQ2" s="1">
        <v>15.069745190000001</v>
      </c>
      <c r="BR2" s="1">
        <v>11.311838720000001</v>
      </c>
      <c r="BS2" s="1">
        <v>28.085234069999998</v>
      </c>
      <c r="BT2" s="1">
        <v>11.99791263</v>
      </c>
      <c r="BU2" s="1">
        <v>37.105466480000004</v>
      </c>
      <c r="BV2" s="1">
        <v>0.82655321999999998</v>
      </c>
      <c r="BW2" s="1">
        <v>2.0198029000000002</v>
      </c>
      <c r="BX2" s="1">
        <v>13.674204450000001</v>
      </c>
      <c r="BY2" s="1">
        <v>46.30827343</v>
      </c>
      <c r="BZ2" s="1">
        <v>3.0052535800000002</v>
      </c>
      <c r="CA2" s="1">
        <v>3.4570100900000003</v>
      </c>
      <c r="CB2" s="1">
        <v>16.088961380000001</v>
      </c>
      <c r="CC2" s="1">
        <v>56.130246</v>
      </c>
      <c r="CD2" s="1">
        <v>4.3283723200000006</v>
      </c>
      <c r="CE2" s="1">
        <v>3.9661139299999997</v>
      </c>
      <c r="CF2" s="1">
        <v>5.5080598600000004</v>
      </c>
      <c r="CG2" s="1">
        <v>23.230421159999999</v>
      </c>
      <c r="CH2" s="1">
        <v>38.338566880000002</v>
      </c>
      <c r="CI2" s="1">
        <v>53.055358400000003</v>
      </c>
      <c r="CJ2" s="1">
        <v>1.5110390000000029E-2</v>
      </c>
      <c r="CK2" s="1">
        <v>1.40152001</v>
      </c>
      <c r="CL2" s="1">
        <v>2.7674285100000002</v>
      </c>
      <c r="CM2" s="1">
        <v>67.990002109999992</v>
      </c>
      <c r="CN2" s="1">
        <v>1.0533104900000001</v>
      </c>
      <c r="CO2" s="1">
        <v>5.7648084500000003</v>
      </c>
      <c r="CP2" s="1">
        <v>3.86353824</v>
      </c>
      <c r="CQ2" s="1">
        <v>10.47489216</v>
      </c>
      <c r="CR2" s="1">
        <v>10.36811095</v>
      </c>
      <c r="CS2" s="1">
        <v>14.4558774</v>
      </c>
      <c r="CT2" s="1">
        <v>4.2799781699999997</v>
      </c>
      <c r="CU2" s="1">
        <v>16.44148783</v>
      </c>
      <c r="CV2" s="1">
        <v>33.956655569999995</v>
      </c>
      <c r="CW2" s="1">
        <v>5.2241590899999997</v>
      </c>
      <c r="CX2" s="1">
        <v>19.150334300000001</v>
      </c>
      <c r="CY2" s="1">
        <v>56.607413020000003</v>
      </c>
      <c r="CZ2" s="1">
        <v>6.4998426600000005</v>
      </c>
      <c r="DA2" s="1">
        <v>22.480407789999997</v>
      </c>
      <c r="DB2" s="1">
        <v>79.137804500000001</v>
      </c>
      <c r="DC2" s="1">
        <v>0.33724838000000001</v>
      </c>
      <c r="DD2" s="1">
        <v>2.0321547500000001</v>
      </c>
      <c r="DE2" s="1">
        <v>2.86035847</v>
      </c>
      <c r="DF2" s="1">
        <v>3.7192440200000001</v>
      </c>
      <c r="DG2" s="1">
        <v>9.6896509900000005</v>
      </c>
      <c r="DH2" s="1">
        <v>5.0771194099999999</v>
      </c>
      <c r="DI2" s="1">
        <v>15.73305244</v>
      </c>
      <c r="DJ2" s="1">
        <v>5.6072990699999998</v>
      </c>
      <c r="DK2" s="1">
        <v>19.697773689999998</v>
      </c>
      <c r="DL2" s="1">
        <v>6.7005316199999996</v>
      </c>
      <c r="DM2" s="1">
        <v>24.09009726</v>
      </c>
      <c r="DN2" s="1">
        <v>8.1421230799999993</v>
      </c>
      <c r="DO2" s="1">
        <v>28.93316978</v>
      </c>
      <c r="DP2" s="1">
        <v>5.5573675300000005</v>
      </c>
      <c r="DQ2" s="1">
        <v>14.397921719999999</v>
      </c>
      <c r="DR2" s="1">
        <v>21.13901873</v>
      </c>
      <c r="DS2" s="1">
        <v>28.054251399999998</v>
      </c>
      <c r="DT2" s="1">
        <v>35.246444160000003</v>
      </c>
      <c r="DU2" s="1">
        <v>2.38651065</v>
      </c>
      <c r="DV2" s="1">
        <v>4.8101543200000005</v>
      </c>
      <c r="DW2" s="1">
        <v>6.8618295200000006</v>
      </c>
      <c r="DX2" s="1">
        <v>9.2956140200000004</v>
      </c>
      <c r="DY2" s="1">
        <v>7.94013831</v>
      </c>
      <c r="DZ2" s="1">
        <v>19.951521449999998</v>
      </c>
      <c r="EA2" s="1">
        <v>9.4997162599999996</v>
      </c>
      <c r="EB2" s="1">
        <v>30.548342949999999</v>
      </c>
      <c r="EC2" s="1">
        <v>11.38155145</v>
      </c>
      <c r="ED2" s="1">
        <v>41.280142859999998</v>
      </c>
      <c r="EE2" s="1">
        <v>1.31824648</v>
      </c>
      <c r="EF2" s="1">
        <v>4.7211442200000002</v>
      </c>
      <c r="EG2" s="1">
        <v>7.7343080799999999</v>
      </c>
      <c r="EH2" s="1">
        <v>9.7222988499999996</v>
      </c>
      <c r="EI2" s="1">
        <v>12.070388710000001</v>
      </c>
      <c r="EJ2" s="1">
        <v>14.67770799</v>
      </c>
      <c r="EK2" s="1">
        <v>2.9981912799999999</v>
      </c>
      <c r="EL2" s="1">
        <v>5.0466665100000005</v>
      </c>
      <c r="EM2" s="1">
        <v>7.3152809400000001</v>
      </c>
      <c r="EN2" s="1">
        <v>10.219539960000001</v>
      </c>
      <c r="EO2" s="1">
        <v>10.61549363</v>
      </c>
      <c r="EP2" s="1">
        <v>14.169540120000001</v>
      </c>
      <c r="EQ2" s="1">
        <v>15.553106199999998</v>
      </c>
      <c r="ER2" s="1">
        <v>17.91830719</v>
      </c>
      <c r="ES2" s="1">
        <v>21.02903182</v>
      </c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</row>
    <row r="3" spans="1:200" x14ac:dyDescent="0.25">
      <c r="A3" s="1">
        <v>103.0446417985067</v>
      </c>
      <c r="B3" s="1">
        <v>108.4844705293189</v>
      </c>
      <c r="C3" s="1">
        <v>114.91905553873333</v>
      </c>
      <c r="D3" s="1">
        <v>120.5605723609949</v>
      </c>
      <c r="E3" s="1">
        <v>123.69425788862758</v>
      </c>
      <c r="F3" s="1">
        <v>122.79539100985154</v>
      </c>
      <c r="G3" s="1">
        <v>116.64627324646889</v>
      </c>
      <c r="H3" s="1">
        <v>104.45320939148877</v>
      </c>
      <c r="I3" s="1">
        <v>103.0446417985067</v>
      </c>
      <c r="J3" s="1">
        <v>108.4844705293189</v>
      </c>
      <c r="K3" s="1">
        <v>114.91905553873333</v>
      </c>
      <c r="L3" s="1">
        <v>120.5605723609949</v>
      </c>
      <c r="M3" s="1">
        <v>123.69425788862758</v>
      </c>
      <c r="N3" s="1">
        <v>122.79539100985154</v>
      </c>
      <c r="O3" s="1">
        <v>116.64627324646889</v>
      </c>
      <c r="P3" s="1">
        <v>104.45320939148877</v>
      </c>
      <c r="Q3" s="1">
        <v>103.0446417985067</v>
      </c>
      <c r="R3" s="1">
        <v>108.4844705293189</v>
      </c>
      <c r="S3" s="1">
        <v>54.242235264659449</v>
      </c>
      <c r="T3" s="1">
        <v>114.91905553873333</v>
      </c>
      <c r="U3" s="1">
        <v>57.459527769366666</v>
      </c>
      <c r="V3" s="1">
        <v>120.5605723609949</v>
      </c>
      <c r="W3" s="1">
        <v>60.280286180497448</v>
      </c>
      <c r="X3" s="1">
        <v>123.69425788862758</v>
      </c>
      <c r="Y3" s="1">
        <v>61.847128944313788</v>
      </c>
      <c r="Z3" s="1">
        <v>122.79539100985154</v>
      </c>
      <c r="AA3" s="1">
        <v>61.397695504925771</v>
      </c>
      <c r="AB3" s="1">
        <v>116.64627324646889</v>
      </c>
      <c r="AC3" s="1">
        <v>58.323136623234447</v>
      </c>
      <c r="AD3" s="1">
        <v>104.45320939148877</v>
      </c>
      <c r="AE3" s="1">
        <v>52.226604695744385</v>
      </c>
      <c r="AF3" s="1">
        <v>108.4844705293189</v>
      </c>
      <c r="AG3" s="1">
        <v>114.91905553873333</v>
      </c>
      <c r="AH3" s="1">
        <v>120.5605723609949</v>
      </c>
      <c r="AI3" s="1">
        <v>123.69425788862758</v>
      </c>
      <c r="AJ3" s="1">
        <v>122.79539100985154</v>
      </c>
      <c r="AK3" s="1">
        <v>54.242235264659449</v>
      </c>
      <c r="AL3" s="1">
        <v>57.459527769366666</v>
      </c>
      <c r="AM3" s="1">
        <v>60.280286180497448</v>
      </c>
      <c r="AN3" s="1">
        <v>116.64627324646889</v>
      </c>
      <c r="AO3" s="1">
        <v>61.847128944313788</v>
      </c>
      <c r="AP3" s="1">
        <v>61.397695504925771</v>
      </c>
      <c r="AQ3" s="1">
        <v>104.45320939148877</v>
      </c>
      <c r="AR3" s="1">
        <v>58.323136623234447</v>
      </c>
      <c r="AS3" s="1">
        <v>52.226604695744385</v>
      </c>
      <c r="AT3" s="1">
        <v>54.242235264659449</v>
      </c>
      <c r="AU3" s="1">
        <v>57.459527769366666</v>
      </c>
      <c r="AV3" s="1">
        <v>28.729763884683333</v>
      </c>
      <c r="AW3" s="1">
        <v>60.280286180497448</v>
      </c>
      <c r="AX3" s="1">
        <v>30.140143090248724</v>
      </c>
      <c r="AY3" s="1">
        <v>114.91905553873333</v>
      </c>
      <c r="AZ3" s="1">
        <v>61.847128944313788</v>
      </c>
      <c r="BA3" s="1">
        <v>30.923564472156894</v>
      </c>
      <c r="BB3" s="1">
        <v>120.5605723609949</v>
      </c>
      <c r="BC3" s="1">
        <v>123.69425788862758</v>
      </c>
      <c r="BD3" s="1">
        <v>61.397695504925771</v>
      </c>
      <c r="BE3" s="1">
        <v>30.698847752462886</v>
      </c>
      <c r="BF3" s="1">
        <v>122.79539100985154</v>
      </c>
      <c r="BG3" s="1">
        <v>58.323136623234447</v>
      </c>
      <c r="BH3" s="1">
        <v>29.161568311617224</v>
      </c>
      <c r="BI3" s="1">
        <v>116.64627324646889</v>
      </c>
      <c r="BJ3" s="1">
        <v>52.226604695744385</v>
      </c>
      <c r="BK3" s="1">
        <v>26.113302347872192</v>
      </c>
      <c r="BL3" s="1">
        <v>104.45320939148877</v>
      </c>
      <c r="BM3" s="1">
        <v>54.242235264659449</v>
      </c>
      <c r="BN3" s="1">
        <v>114.91905553873333</v>
      </c>
      <c r="BO3" s="1">
        <v>57.459527769366666</v>
      </c>
      <c r="BP3" s="1">
        <v>60.280286180497448</v>
      </c>
      <c r="BQ3" s="1">
        <v>120.5605723609949</v>
      </c>
      <c r="BR3" s="1">
        <v>61.847128944313788</v>
      </c>
      <c r="BS3" s="1">
        <v>123.69425788862758</v>
      </c>
      <c r="BT3" s="1">
        <v>61.397695504925771</v>
      </c>
      <c r="BU3" s="1">
        <v>122.79539100985154</v>
      </c>
      <c r="BV3" s="1">
        <v>28.729763884683333</v>
      </c>
      <c r="BW3" s="1">
        <v>30.140143090248724</v>
      </c>
      <c r="BX3" s="1">
        <v>58.323136623234447</v>
      </c>
      <c r="BY3" s="1">
        <v>116.64627324646889</v>
      </c>
      <c r="BZ3" s="1">
        <v>30.923564472156894</v>
      </c>
      <c r="CA3" s="1">
        <v>30.698847752462886</v>
      </c>
      <c r="CB3" s="1">
        <v>52.226604695744385</v>
      </c>
      <c r="CC3" s="1">
        <v>104.45320939148877</v>
      </c>
      <c r="CD3" s="1">
        <v>29.161568311617224</v>
      </c>
      <c r="CE3" s="1">
        <v>120.5605723609949</v>
      </c>
      <c r="CF3" s="1">
        <v>26.113302347872192</v>
      </c>
      <c r="CG3" s="1">
        <v>123.69425788862758</v>
      </c>
      <c r="CH3" s="1">
        <v>122.79539100985154</v>
      </c>
      <c r="CI3" s="1">
        <v>116.64627324646889</v>
      </c>
      <c r="CJ3" s="1">
        <v>27.121117632329725</v>
      </c>
      <c r="CK3" s="1">
        <v>28.729763884683333</v>
      </c>
      <c r="CL3" s="1">
        <v>30.140143090248724</v>
      </c>
      <c r="CM3" s="1">
        <v>104.45320939148877</v>
      </c>
      <c r="CN3" s="1">
        <v>54.242235264659449</v>
      </c>
      <c r="CO3" s="1">
        <v>57.459527769366666</v>
      </c>
      <c r="CP3" s="1">
        <v>30.923564472156894</v>
      </c>
      <c r="CQ3" s="1">
        <v>60.280286180497448</v>
      </c>
      <c r="CR3" s="1">
        <v>123.69425788862758</v>
      </c>
      <c r="CS3" s="1">
        <v>61.847128944313788</v>
      </c>
      <c r="CT3" s="1">
        <v>30.698847752462886</v>
      </c>
      <c r="CU3" s="1">
        <v>61.397695504925771</v>
      </c>
      <c r="CV3" s="1">
        <v>122.79539100985154</v>
      </c>
      <c r="CW3" s="1">
        <v>29.161568311617224</v>
      </c>
      <c r="CX3" s="1">
        <v>58.323136623234447</v>
      </c>
      <c r="CY3" s="1">
        <v>116.64627324646889</v>
      </c>
      <c r="CZ3" s="1">
        <v>26.113302347872192</v>
      </c>
      <c r="DA3" s="1">
        <v>52.226604695744385</v>
      </c>
      <c r="DB3" s="1">
        <v>104.45320939148877</v>
      </c>
      <c r="DC3" s="1">
        <v>27.121117632329725</v>
      </c>
      <c r="DD3" s="1">
        <v>28.729763884683333</v>
      </c>
      <c r="DE3" s="1">
        <v>57.459527769366666</v>
      </c>
      <c r="DF3" s="1">
        <v>30.140143090248724</v>
      </c>
      <c r="DG3" s="1">
        <v>60.280286180497448</v>
      </c>
      <c r="DH3" s="1">
        <v>30.923564472156894</v>
      </c>
      <c r="DI3" s="1">
        <v>61.847128944313788</v>
      </c>
      <c r="DJ3" s="1">
        <v>30.698847752462886</v>
      </c>
      <c r="DK3" s="1">
        <v>61.397695504925771</v>
      </c>
      <c r="DL3" s="1">
        <v>29.161568311617224</v>
      </c>
      <c r="DM3" s="1">
        <v>58.323136623234447</v>
      </c>
      <c r="DN3" s="1">
        <v>26.113302347872192</v>
      </c>
      <c r="DO3" s="1">
        <v>52.226604695744385</v>
      </c>
      <c r="DP3" s="1">
        <v>60.280286180497448</v>
      </c>
      <c r="DQ3" s="1">
        <v>61.847128944313788</v>
      </c>
      <c r="DR3" s="1">
        <v>61.397695504925771</v>
      </c>
      <c r="DS3" s="1">
        <v>58.323136623234447</v>
      </c>
      <c r="DT3" s="1">
        <v>52.226604695744385</v>
      </c>
      <c r="DU3" s="1">
        <v>28.729763884683333</v>
      </c>
      <c r="DV3" s="1">
        <v>30.140143090248724</v>
      </c>
      <c r="DW3" s="1">
        <v>30.923564472156894</v>
      </c>
      <c r="DX3" s="1">
        <v>61.847128944313788</v>
      </c>
      <c r="DY3" s="1">
        <v>30.698847752462886</v>
      </c>
      <c r="DZ3" s="1">
        <v>61.397695504925771</v>
      </c>
      <c r="EA3" s="1">
        <v>29.161568311617224</v>
      </c>
      <c r="EB3" s="1">
        <v>58.323136623234447</v>
      </c>
      <c r="EC3" s="1">
        <v>26.113302347872192</v>
      </c>
      <c r="ED3" s="1">
        <v>52.226604695744385</v>
      </c>
      <c r="EE3" s="1">
        <v>28.729763884683333</v>
      </c>
      <c r="EF3" s="1">
        <v>30.140143090248724</v>
      </c>
      <c r="EG3" s="1">
        <v>30.923564472156894</v>
      </c>
      <c r="EH3" s="1">
        <v>30.698847752462886</v>
      </c>
      <c r="EI3" s="1">
        <v>29.161568311617224</v>
      </c>
      <c r="EJ3" s="1">
        <v>26.113302347872192</v>
      </c>
      <c r="EK3" s="1">
        <v>30.140143090248724</v>
      </c>
      <c r="EL3" s="1">
        <v>30.923564472156894</v>
      </c>
      <c r="EM3" s="1">
        <v>30.923564472156894</v>
      </c>
      <c r="EN3" s="1">
        <v>30.698847752462886</v>
      </c>
      <c r="EO3" s="1">
        <v>30.698847752462886</v>
      </c>
      <c r="EP3" s="1">
        <v>29.161568311617224</v>
      </c>
      <c r="EQ3" s="1">
        <v>29.161568311617224</v>
      </c>
      <c r="ER3" s="1">
        <v>26.113302347872192</v>
      </c>
      <c r="ES3" s="1">
        <v>26.113302347872192</v>
      </c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</row>
    <row r="4" spans="1:200" x14ac:dyDescent="0.25">
      <c r="A4" s="1">
        <v>102.73581003290705</v>
      </c>
      <c r="B4" s="1">
        <v>109.38652178160245</v>
      </c>
      <c r="C4" s="1">
        <v>116.36229180763276</v>
      </c>
      <c r="D4" s="1">
        <v>122.23537462499601</v>
      </c>
      <c r="E4" s="1">
        <v>125.6114726699607</v>
      </c>
      <c r="F4" s="1">
        <v>125.16681424635674</v>
      </c>
      <c r="G4" s="1">
        <v>119.68523147111618</v>
      </c>
      <c r="H4" s="1">
        <v>108.09523821974781</v>
      </c>
      <c r="I4" s="1">
        <v>102.73581003290705</v>
      </c>
      <c r="J4" s="1">
        <v>109.38652178160245</v>
      </c>
      <c r="K4" s="1">
        <v>116.36229180763276</v>
      </c>
      <c r="L4" s="1">
        <v>122.23537462499601</v>
      </c>
      <c r="M4" s="1">
        <v>125.6114726699607</v>
      </c>
      <c r="N4" s="1">
        <v>125.16681424635674</v>
      </c>
      <c r="O4" s="1">
        <v>119.68523147111618</v>
      </c>
      <c r="P4" s="1">
        <v>108.09523821974781</v>
      </c>
      <c r="Q4" s="1">
        <v>102.73581003290705</v>
      </c>
      <c r="R4" s="1">
        <v>109.38652178160245</v>
      </c>
      <c r="S4" s="1">
        <v>54.693260890801227</v>
      </c>
      <c r="T4" s="1">
        <v>116.36229180763276</v>
      </c>
      <c r="U4" s="1">
        <v>58.181145903816379</v>
      </c>
      <c r="V4" s="1">
        <v>122.23537462499601</v>
      </c>
      <c r="W4" s="1">
        <v>61.117687312498006</v>
      </c>
      <c r="X4" s="1">
        <v>125.6114726699607</v>
      </c>
      <c r="Y4" s="1">
        <v>62.805736334980352</v>
      </c>
      <c r="Z4" s="1">
        <v>125.16681424635674</v>
      </c>
      <c r="AA4" s="1">
        <v>62.583407123178368</v>
      </c>
      <c r="AB4" s="1">
        <v>119.68523147111618</v>
      </c>
      <c r="AC4" s="1">
        <v>59.842615735558091</v>
      </c>
      <c r="AD4" s="1">
        <v>108.09523821974781</v>
      </c>
      <c r="AE4" s="1">
        <v>54.047619109873906</v>
      </c>
      <c r="AF4" s="1">
        <v>109.38652178160245</v>
      </c>
      <c r="AG4" s="1">
        <v>116.36229180763276</v>
      </c>
      <c r="AH4" s="1">
        <v>122.23537462499601</v>
      </c>
      <c r="AI4" s="1">
        <v>125.6114726699607</v>
      </c>
      <c r="AJ4" s="1">
        <v>125.16681424635674</v>
      </c>
      <c r="AK4" s="1">
        <v>54.693260890801227</v>
      </c>
      <c r="AL4" s="1">
        <v>58.181145903816379</v>
      </c>
      <c r="AM4" s="1">
        <v>61.117687312498006</v>
      </c>
      <c r="AN4" s="1">
        <v>119.68523147111618</v>
      </c>
      <c r="AO4" s="1">
        <v>62.805736334980352</v>
      </c>
      <c r="AP4" s="1">
        <v>62.583407123178368</v>
      </c>
      <c r="AQ4" s="1">
        <v>108.09523821974781</v>
      </c>
      <c r="AR4" s="1">
        <v>59.842615735558091</v>
      </c>
      <c r="AS4" s="1">
        <v>54.047619109873906</v>
      </c>
      <c r="AT4" s="1">
        <v>54.693260890801227</v>
      </c>
      <c r="AU4" s="1">
        <v>58.181145903816379</v>
      </c>
      <c r="AV4" s="1">
        <v>29.090572951908189</v>
      </c>
      <c r="AW4" s="1">
        <v>61.117687312498006</v>
      </c>
      <c r="AX4" s="1">
        <v>30.558843656249003</v>
      </c>
      <c r="AY4" s="1">
        <v>116.36229180763276</v>
      </c>
      <c r="AZ4" s="1">
        <v>62.805736334980352</v>
      </c>
      <c r="BA4" s="1">
        <v>31.402868167490176</v>
      </c>
      <c r="BB4" s="1">
        <v>122.23537462499601</v>
      </c>
      <c r="BC4" s="1">
        <v>125.6114726699607</v>
      </c>
      <c r="BD4" s="1">
        <v>62.583407123178368</v>
      </c>
      <c r="BE4" s="1">
        <v>31.291703561589184</v>
      </c>
      <c r="BF4" s="1">
        <v>125.16681424635674</v>
      </c>
      <c r="BG4" s="1">
        <v>59.842615735558091</v>
      </c>
      <c r="BH4" s="1">
        <v>29.921307867779046</v>
      </c>
      <c r="BI4" s="1">
        <v>119.68523147111618</v>
      </c>
      <c r="BJ4" s="1">
        <v>54.047619109873906</v>
      </c>
      <c r="BK4" s="1">
        <v>27.023809554936953</v>
      </c>
      <c r="BL4" s="1">
        <v>108.09523821974781</v>
      </c>
      <c r="BM4" s="1">
        <v>54.693260890801227</v>
      </c>
      <c r="BN4" s="1">
        <v>116.36229180763276</v>
      </c>
      <c r="BO4" s="1">
        <v>58.181145903816379</v>
      </c>
      <c r="BP4" s="1">
        <v>61.117687312498006</v>
      </c>
      <c r="BQ4" s="1">
        <v>122.23537462499601</v>
      </c>
      <c r="BR4" s="1">
        <v>62.805736334980352</v>
      </c>
      <c r="BS4" s="1">
        <v>125.6114726699607</v>
      </c>
      <c r="BT4" s="1">
        <v>62.583407123178368</v>
      </c>
      <c r="BU4" s="1">
        <v>125.16681424635674</v>
      </c>
      <c r="BV4" s="1">
        <v>29.090572951908189</v>
      </c>
      <c r="BW4" s="1">
        <v>30.558843656249003</v>
      </c>
      <c r="BX4" s="1">
        <v>59.842615735558091</v>
      </c>
      <c r="BY4" s="1">
        <v>119.68523147111618</v>
      </c>
      <c r="BZ4" s="1">
        <v>31.402868167490176</v>
      </c>
      <c r="CA4" s="1">
        <v>31.291703561589184</v>
      </c>
      <c r="CB4" s="1">
        <v>54.047619109873906</v>
      </c>
      <c r="CC4" s="1">
        <v>108.09523821974781</v>
      </c>
      <c r="CD4" s="1">
        <v>29.921307867779046</v>
      </c>
      <c r="CE4" s="1">
        <v>122.23537462499601</v>
      </c>
      <c r="CF4" s="1">
        <v>27.023809554936953</v>
      </c>
      <c r="CG4" s="1">
        <v>125.6114726699607</v>
      </c>
      <c r="CH4" s="1">
        <v>125.16681424635674</v>
      </c>
      <c r="CI4" s="1">
        <v>119.68523147111618</v>
      </c>
      <c r="CJ4" s="1">
        <v>27.346630445400613</v>
      </c>
      <c r="CK4" s="1">
        <v>29.090572951908189</v>
      </c>
      <c r="CL4" s="1">
        <v>30.558843656249003</v>
      </c>
      <c r="CM4" s="1">
        <v>108.09523821974781</v>
      </c>
      <c r="CN4" s="1">
        <v>54.693260890801227</v>
      </c>
      <c r="CO4" s="1">
        <v>58.181145903816379</v>
      </c>
      <c r="CP4" s="1">
        <v>31.402868167490176</v>
      </c>
      <c r="CQ4" s="1">
        <v>61.117687312498006</v>
      </c>
      <c r="CR4" s="1">
        <v>125.6114726699607</v>
      </c>
      <c r="CS4" s="1">
        <v>62.805736334980352</v>
      </c>
      <c r="CT4" s="1">
        <v>31.291703561589184</v>
      </c>
      <c r="CU4" s="1">
        <v>62.583407123178368</v>
      </c>
      <c r="CV4" s="1">
        <v>125.16681424635674</v>
      </c>
      <c r="CW4" s="1">
        <v>29.921307867779046</v>
      </c>
      <c r="CX4" s="1">
        <v>59.842615735558091</v>
      </c>
      <c r="CY4" s="1">
        <v>119.68523147111618</v>
      </c>
      <c r="CZ4" s="1">
        <v>27.023809554936953</v>
      </c>
      <c r="DA4" s="1">
        <v>54.047619109873906</v>
      </c>
      <c r="DB4" s="1">
        <v>108.09523821974781</v>
      </c>
      <c r="DC4" s="1">
        <v>27.346630445400613</v>
      </c>
      <c r="DD4" s="1">
        <v>29.090572951908189</v>
      </c>
      <c r="DE4" s="1">
        <v>58.181145903816379</v>
      </c>
      <c r="DF4" s="1">
        <v>30.558843656249003</v>
      </c>
      <c r="DG4" s="1">
        <v>61.117687312498006</v>
      </c>
      <c r="DH4" s="1">
        <v>31.402868167490176</v>
      </c>
      <c r="DI4" s="1">
        <v>62.805736334980352</v>
      </c>
      <c r="DJ4" s="1">
        <v>31.291703561589184</v>
      </c>
      <c r="DK4" s="1">
        <v>62.583407123178368</v>
      </c>
      <c r="DL4" s="1">
        <v>29.921307867779046</v>
      </c>
      <c r="DM4" s="1">
        <v>59.842615735558091</v>
      </c>
      <c r="DN4" s="1">
        <v>27.023809554936953</v>
      </c>
      <c r="DO4" s="1">
        <v>54.047619109873906</v>
      </c>
      <c r="DP4" s="1">
        <v>61.117687312498006</v>
      </c>
      <c r="DQ4" s="1">
        <v>62.805736334980352</v>
      </c>
      <c r="DR4" s="1">
        <v>62.583407123178368</v>
      </c>
      <c r="DS4" s="1">
        <v>59.842615735558091</v>
      </c>
      <c r="DT4" s="1">
        <v>54.047619109873906</v>
      </c>
      <c r="DU4" s="1">
        <v>29.090572951908189</v>
      </c>
      <c r="DV4" s="1">
        <v>30.558843656249003</v>
      </c>
      <c r="DW4" s="1">
        <v>31.402868167490176</v>
      </c>
      <c r="DX4" s="1">
        <v>62.805736334980352</v>
      </c>
      <c r="DY4" s="1">
        <v>31.291703561589184</v>
      </c>
      <c r="DZ4" s="1">
        <v>62.583407123178368</v>
      </c>
      <c r="EA4" s="1">
        <v>29.921307867779046</v>
      </c>
      <c r="EB4" s="1">
        <v>59.842615735558091</v>
      </c>
      <c r="EC4" s="1">
        <v>27.023809554936953</v>
      </c>
      <c r="ED4" s="1">
        <v>54.047619109873906</v>
      </c>
      <c r="EE4" s="1">
        <v>29.090572951908189</v>
      </c>
      <c r="EF4" s="1">
        <v>30.558843656249003</v>
      </c>
      <c r="EG4" s="1">
        <v>31.402868167490176</v>
      </c>
      <c r="EH4" s="1">
        <v>31.291703561589184</v>
      </c>
      <c r="EI4" s="1">
        <v>29.921307867779046</v>
      </c>
      <c r="EJ4" s="1">
        <v>27.023809554936953</v>
      </c>
      <c r="EK4" s="1">
        <v>30.558843656249003</v>
      </c>
      <c r="EL4" s="1">
        <v>31.402868167490176</v>
      </c>
      <c r="EM4" s="1">
        <v>31.402868167490176</v>
      </c>
      <c r="EN4" s="1">
        <v>31.291703561589184</v>
      </c>
      <c r="EO4" s="1">
        <v>31.291703561589184</v>
      </c>
      <c r="EP4" s="1">
        <v>29.921307867779046</v>
      </c>
      <c r="EQ4" s="1">
        <v>29.921307867779046</v>
      </c>
      <c r="ER4" s="1">
        <v>27.023809554936953</v>
      </c>
      <c r="ES4" s="1">
        <v>27.023809554936953</v>
      </c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</row>
    <row r="5" spans="1:20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2.2900999999999998</v>
      </c>
      <c r="T5" s="1">
        <v>0</v>
      </c>
      <c r="U5" s="1">
        <v>2.4069970000000001</v>
      </c>
      <c r="V5" s="1">
        <v>0</v>
      </c>
      <c r="W5" s="1">
        <v>2.4716829999999996</v>
      </c>
      <c r="X5" s="1">
        <v>0</v>
      </c>
      <c r="Y5" s="1">
        <v>2.542878</v>
      </c>
      <c r="Z5" s="1">
        <v>0</v>
      </c>
      <c r="AA5" s="1">
        <v>1.3095279999999998</v>
      </c>
      <c r="AB5" s="1">
        <v>0</v>
      </c>
      <c r="AC5" s="1">
        <v>1.340273</v>
      </c>
      <c r="AD5" s="1">
        <v>0</v>
      </c>
      <c r="AE5" s="1">
        <v>1.402156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3.1456549999999996</v>
      </c>
      <c r="AL5" s="1">
        <v>3.213946</v>
      </c>
      <c r="AM5" s="1">
        <v>3.2374749999999999</v>
      </c>
      <c r="AN5" s="1">
        <v>0</v>
      </c>
      <c r="AO5" s="1">
        <v>3.3302860000000001</v>
      </c>
      <c r="AP5" s="1">
        <v>3.398971</v>
      </c>
      <c r="AQ5" s="1">
        <v>0</v>
      </c>
      <c r="AR5" s="1">
        <v>3.4222099999999998</v>
      </c>
      <c r="AS5" s="1">
        <v>2.2073770000000001</v>
      </c>
      <c r="AT5" s="1">
        <v>3.4000000000000002E-2</v>
      </c>
      <c r="AU5" s="1">
        <v>3.8900000000000004E-2</v>
      </c>
      <c r="AV5" s="1">
        <v>0.55418900000000004</v>
      </c>
      <c r="AW5" s="1">
        <v>4.6100000000000002E-2</v>
      </c>
      <c r="AX5" s="1">
        <v>0.131856</v>
      </c>
      <c r="AY5" s="1">
        <v>0</v>
      </c>
      <c r="AZ5" s="1">
        <v>1.7599999999999998E-2</v>
      </c>
      <c r="BA5" s="1">
        <v>0.142567</v>
      </c>
      <c r="BB5" s="1">
        <v>0</v>
      </c>
      <c r="BC5" s="1">
        <v>0</v>
      </c>
      <c r="BD5" s="1">
        <v>2.1400000000000002E-2</v>
      </c>
      <c r="BE5" s="1">
        <v>0.160468</v>
      </c>
      <c r="BF5" s="1">
        <v>0</v>
      </c>
      <c r="BG5" s="1">
        <v>7.1999999999999998E-3</v>
      </c>
      <c r="BH5" s="1">
        <v>0.18849099999999999</v>
      </c>
      <c r="BI5" s="1">
        <v>0</v>
      </c>
      <c r="BJ5" s="1">
        <v>7.9000000000000008E-3</v>
      </c>
      <c r="BK5" s="1">
        <v>0.21137800000000001</v>
      </c>
      <c r="BL5" s="1">
        <v>0</v>
      </c>
      <c r="BM5" s="1">
        <v>0.14466000000000001</v>
      </c>
      <c r="BN5" s="1">
        <v>0</v>
      </c>
      <c r="BO5" s="1">
        <v>0.1537</v>
      </c>
      <c r="BP5" s="1">
        <v>0.17849999999999999</v>
      </c>
      <c r="BQ5" s="1">
        <v>0</v>
      </c>
      <c r="BR5" s="1">
        <v>0.19900000000000001</v>
      </c>
      <c r="BS5" s="1">
        <v>0</v>
      </c>
      <c r="BT5" s="1">
        <v>5.6000000000000001E-2</v>
      </c>
      <c r="BU5" s="1">
        <v>0</v>
      </c>
      <c r="BV5" s="1">
        <v>0.73090299999999997</v>
      </c>
      <c r="BW5" s="1">
        <v>0.88230799999999998</v>
      </c>
      <c r="BX5" s="1">
        <v>5.8700000000000002E-2</v>
      </c>
      <c r="BY5" s="1">
        <v>0</v>
      </c>
      <c r="BZ5" s="1">
        <v>1.0121</v>
      </c>
      <c r="CA5" s="1">
        <v>1.0352300000000001</v>
      </c>
      <c r="CB5" s="1">
        <v>6.8199999999999997E-2</v>
      </c>
      <c r="CC5" s="1">
        <v>0</v>
      </c>
      <c r="CD5" s="1">
        <v>0.33381</v>
      </c>
      <c r="CE5" s="1">
        <v>0</v>
      </c>
      <c r="CF5" s="1">
        <v>0.36244100000000001</v>
      </c>
      <c r="CG5" s="1">
        <v>0</v>
      </c>
      <c r="CH5" s="1">
        <v>0</v>
      </c>
      <c r="CI5" s="1">
        <v>0</v>
      </c>
      <c r="CJ5" s="1">
        <v>4.0685140000000004</v>
      </c>
      <c r="CK5" s="1">
        <v>1.2250829999999999</v>
      </c>
      <c r="CL5" s="1">
        <v>1.2958350000000001</v>
      </c>
      <c r="CM5" s="1">
        <v>0</v>
      </c>
      <c r="CN5" s="1">
        <v>0.54808900000000005</v>
      </c>
      <c r="CO5" s="1">
        <v>0.57911899999999994</v>
      </c>
      <c r="CP5" s="1">
        <v>1.4421109999999999</v>
      </c>
      <c r="CQ5" s="1">
        <v>0.26205499999999998</v>
      </c>
      <c r="CR5" s="1">
        <v>0</v>
      </c>
      <c r="CS5" s="1">
        <v>0.27753300000000003</v>
      </c>
      <c r="CT5" s="1">
        <v>1.6234820000000001</v>
      </c>
      <c r="CU5" s="1">
        <v>0.29420100000000005</v>
      </c>
      <c r="CV5" s="1">
        <v>0</v>
      </c>
      <c r="CW5" s="1">
        <v>1.70234</v>
      </c>
      <c r="CX5" s="1">
        <v>0.32892900000000003</v>
      </c>
      <c r="CY5" s="1">
        <v>0</v>
      </c>
      <c r="CZ5" s="1">
        <v>1.8091740000000001</v>
      </c>
      <c r="DA5" s="1">
        <v>0.360234</v>
      </c>
      <c r="DB5" s="1">
        <v>0</v>
      </c>
      <c r="DC5" s="1">
        <v>6.8988949999999996</v>
      </c>
      <c r="DD5" s="1">
        <v>7.0247469999999996</v>
      </c>
      <c r="DE5" s="1">
        <v>0.67239099999999996</v>
      </c>
      <c r="DF5" s="1">
        <v>3.0634899999999998</v>
      </c>
      <c r="DG5" s="1">
        <v>0.69413800000000003</v>
      </c>
      <c r="DH5" s="1">
        <v>3.1547549999999998</v>
      </c>
      <c r="DI5" s="1">
        <v>0.71148999999999996</v>
      </c>
      <c r="DJ5" s="1">
        <v>3.3352330000000001</v>
      </c>
      <c r="DK5" s="1">
        <v>0.77171299999999998</v>
      </c>
      <c r="DL5" s="1">
        <v>3.5761409999999998</v>
      </c>
      <c r="DM5" s="1">
        <v>0.46212300000000001</v>
      </c>
      <c r="DN5" s="1">
        <v>3.7583760000000002</v>
      </c>
      <c r="DO5" s="1">
        <v>0.47618899999999997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3.8989999999999997E-2</v>
      </c>
      <c r="DV5" s="1">
        <v>6.0390490000000003</v>
      </c>
      <c r="DW5" s="1">
        <v>5.9675410000000007</v>
      </c>
      <c r="DX5" s="1">
        <v>0</v>
      </c>
      <c r="DY5" s="1">
        <v>6.0571440000000001</v>
      </c>
      <c r="DZ5" s="1">
        <v>0</v>
      </c>
      <c r="EA5" s="1">
        <v>6.196536</v>
      </c>
      <c r="EB5" s="1">
        <v>0</v>
      </c>
      <c r="EC5" s="1">
        <v>6.4135740000000006</v>
      </c>
      <c r="ED5" s="1">
        <v>0</v>
      </c>
      <c r="EE5" s="1">
        <v>0.23352500000000001</v>
      </c>
      <c r="EF5" s="1">
        <v>7.367499999999999E-2</v>
      </c>
      <c r="EG5" s="1">
        <v>8.1110000000000002E-2</v>
      </c>
      <c r="EH5" s="1">
        <v>9.3864000000000003E-2</v>
      </c>
      <c r="EI5" s="1">
        <v>0.109718</v>
      </c>
      <c r="EJ5" s="1">
        <v>3.0096999999999999E-2</v>
      </c>
      <c r="EK5" s="1">
        <v>0.332258</v>
      </c>
      <c r="EL5" s="1">
        <v>0.700766</v>
      </c>
      <c r="EM5" s="1">
        <v>0.36652600000000002</v>
      </c>
      <c r="EN5" s="1">
        <v>0.82320899999999997</v>
      </c>
      <c r="EO5" s="1">
        <v>0.39937400000000001</v>
      </c>
      <c r="EP5" s="1">
        <v>0.14963100000000001</v>
      </c>
      <c r="EQ5" s="1">
        <v>0.88341800000000004</v>
      </c>
      <c r="ER5" s="1">
        <v>0.15343899999999999</v>
      </c>
      <c r="ES5" s="1">
        <v>0.92494600000000005</v>
      </c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</row>
    <row r="6" spans="1:200" x14ac:dyDescent="0.25">
      <c r="A6" s="1">
        <v>671.34882850000008</v>
      </c>
      <c r="B6" s="1">
        <v>575.44185300000004</v>
      </c>
      <c r="C6" s="1">
        <v>479.53487750000011</v>
      </c>
      <c r="D6" s="1">
        <v>383.62790200000006</v>
      </c>
      <c r="E6" s="1">
        <v>287.72092650000002</v>
      </c>
      <c r="F6" s="1">
        <v>191.81395100000003</v>
      </c>
      <c r="G6" s="1">
        <v>95.906975500000016</v>
      </c>
      <c r="H6" s="1">
        <v>0</v>
      </c>
      <c r="I6" s="1">
        <v>1005.8269690000001</v>
      </c>
      <c r="J6" s="1">
        <v>862.13740200000007</v>
      </c>
      <c r="K6" s="1">
        <v>718.44783500000005</v>
      </c>
      <c r="L6" s="1">
        <v>574.75826800000004</v>
      </c>
      <c r="M6" s="1">
        <v>431.06870100000003</v>
      </c>
      <c r="N6" s="1">
        <v>287.37913400000002</v>
      </c>
      <c r="O6" s="1">
        <v>143.68956700000001</v>
      </c>
      <c r="P6" s="1">
        <v>0</v>
      </c>
      <c r="Q6" s="1">
        <v>1340.7836190000003</v>
      </c>
      <c r="R6" s="1">
        <v>1149.2431020000001</v>
      </c>
      <c r="S6" s="1">
        <v>575.44185300000004</v>
      </c>
      <c r="T6" s="1">
        <v>957.70258500000023</v>
      </c>
      <c r="U6" s="1">
        <v>479.53487750000011</v>
      </c>
      <c r="V6" s="1">
        <v>766.16206800000009</v>
      </c>
      <c r="W6" s="1">
        <v>383.62790200000006</v>
      </c>
      <c r="X6" s="1">
        <v>574.62155100000007</v>
      </c>
      <c r="Y6" s="1">
        <v>287.72092650000002</v>
      </c>
      <c r="Z6" s="1">
        <v>383.08103400000005</v>
      </c>
      <c r="AA6" s="1">
        <v>191.81395100000003</v>
      </c>
      <c r="AB6" s="1">
        <v>191.54051700000002</v>
      </c>
      <c r="AC6" s="1">
        <v>95.906975500000016</v>
      </c>
      <c r="AD6" s="1">
        <v>0</v>
      </c>
      <c r="AE6" s="1">
        <v>0</v>
      </c>
      <c r="AF6" s="1">
        <v>1576.6204440000001</v>
      </c>
      <c r="AG6" s="1">
        <v>1313.8503700000001</v>
      </c>
      <c r="AH6" s="1">
        <v>1051.0802960000001</v>
      </c>
      <c r="AI6" s="1">
        <v>788.31022200000007</v>
      </c>
      <c r="AJ6" s="1">
        <v>525.54014800000004</v>
      </c>
      <c r="AK6" s="1">
        <v>862.13740200000007</v>
      </c>
      <c r="AL6" s="1">
        <v>718.44783500000005</v>
      </c>
      <c r="AM6" s="1">
        <v>574.75826800000004</v>
      </c>
      <c r="AN6" s="1">
        <v>262.77007400000002</v>
      </c>
      <c r="AO6" s="1">
        <v>431.06870100000003</v>
      </c>
      <c r="AP6" s="1">
        <v>287.37913400000002</v>
      </c>
      <c r="AQ6" s="1">
        <v>0</v>
      </c>
      <c r="AR6" s="1">
        <v>143.68956700000001</v>
      </c>
      <c r="AS6" s="1">
        <v>0</v>
      </c>
      <c r="AT6" s="1">
        <v>1149.2431020000001</v>
      </c>
      <c r="AU6" s="1">
        <v>957.70258500000023</v>
      </c>
      <c r="AV6" s="1">
        <v>479.53487750000011</v>
      </c>
      <c r="AW6" s="1">
        <v>766.16206800000009</v>
      </c>
      <c r="AX6" s="1">
        <v>383.62790200000006</v>
      </c>
      <c r="AY6" s="1">
        <v>1970.7755550000002</v>
      </c>
      <c r="AZ6" s="1">
        <v>574.62155100000007</v>
      </c>
      <c r="BA6" s="1">
        <v>287.72092650000002</v>
      </c>
      <c r="BB6" s="1">
        <v>1576.6204440000001</v>
      </c>
      <c r="BC6" s="1">
        <v>1182.4653330000001</v>
      </c>
      <c r="BD6" s="1">
        <v>383.08103400000005</v>
      </c>
      <c r="BE6" s="1">
        <v>191.81395100000003</v>
      </c>
      <c r="BF6" s="1">
        <v>788.31022200000007</v>
      </c>
      <c r="BG6" s="1">
        <v>191.54051700000002</v>
      </c>
      <c r="BH6" s="1">
        <v>95.906975500000016</v>
      </c>
      <c r="BI6" s="1">
        <v>394.15511100000003</v>
      </c>
      <c r="BJ6" s="1">
        <v>0</v>
      </c>
      <c r="BK6" s="1">
        <v>0</v>
      </c>
      <c r="BL6" s="1">
        <v>0</v>
      </c>
      <c r="BM6" s="1">
        <v>1576.6204440000001</v>
      </c>
      <c r="BN6" s="1">
        <v>2627.7007400000002</v>
      </c>
      <c r="BO6" s="1">
        <v>1313.8503700000001</v>
      </c>
      <c r="BP6" s="1">
        <v>1051.0802960000001</v>
      </c>
      <c r="BQ6" s="1">
        <v>2102.1605920000002</v>
      </c>
      <c r="BR6" s="1">
        <v>788.31022200000007</v>
      </c>
      <c r="BS6" s="1">
        <v>1576.6204440000001</v>
      </c>
      <c r="BT6" s="1">
        <v>525.54014800000004</v>
      </c>
      <c r="BU6" s="1">
        <v>1051.0802960000001</v>
      </c>
      <c r="BV6" s="1">
        <v>718.44783500000005</v>
      </c>
      <c r="BW6" s="1">
        <v>574.75826800000004</v>
      </c>
      <c r="BX6" s="1">
        <v>262.77007400000002</v>
      </c>
      <c r="BY6" s="1">
        <v>525.54014800000004</v>
      </c>
      <c r="BZ6" s="1">
        <v>431.06870100000003</v>
      </c>
      <c r="CA6" s="1">
        <v>287.37913400000002</v>
      </c>
      <c r="CB6" s="1">
        <v>0</v>
      </c>
      <c r="CC6" s="1">
        <v>0</v>
      </c>
      <c r="CD6" s="1">
        <v>143.68956700000001</v>
      </c>
      <c r="CE6" s="1">
        <v>2627.7007400000002</v>
      </c>
      <c r="CF6" s="1">
        <v>0</v>
      </c>
      <c r="CG6" s="1">
        <v>1970.7755550000002</v>
      </c>
      <c r="CH6" s="1">
        <v>1313.8503700000001</v>
      </c>
      <c r="CI6" s="1">
        <v>656.92518500000006</v>
      </c>
      <c r="CJ6" s="1">
        <v>1149.2431020000001</v>
      </c>
      <c r="CK6" s="1">
        <v>957.70258500000023</v>
      </c>
      <c r="CL6" s="1">
        <v>766.16206800000009</v>
      </c>
      <c r="CM6" s="1">
        <v>0</v>
      </c>
      <c r="CN6" s="1">
        <v>2364.9306660000002</v>
      </c>
      <c r="CO6" s="1">
        <v>1970.7755550000002</v>
      </c>
      <c r="CP6" s="1">
        <v>574.62155100000007</v>
      </c>
      <c r="CQ6" s="1">
        <v>1576.6204440000001</v>
      </c>
      <c r="CR6" s="1">
        <v>2364.9306660000002</v>
      </c>
      <c r="CS6" s="1">
        <v>1182.4653330000001</v>
      </c>
      <c r="CT6" s="1">
        <v>383.08103400000005</v>
      </c>
      <c r="CU6" s="1">
        <v>788.31022200000007</v>
      </c>
      <c r="CV6" s="1">
        <v>1576.6204440000001</v>
      </c>
      <c r="CW6" s="1">
        <v>191.54051700000002</v>
      </c>
      <c r="CX6" s="1">
        <v>394.15511100000003</v>
      </c>
      <c r="CY6" s="1">
        <v>788.31022200000007</v>
      </c>
      <c r="CZ6" s="1">
        <v>0</v>
      </c>
      <c r="DA6" s="1">
        <v>0</v>
      </c>
      <c r="DB6" s="1">
        <v>0</v>
      </c>
      <c r="DC6" s="1">
        <v>1576.6204440000001</v>
      </c>
      <c r="DD6" s="1">
        <v>1313.8503700000001</v>
      </c>
      <c r="DE6" s="1">
        <v>2627.7007400000002</v>
      </c>
      <c r="DF6" s="1">
        <v>1051.0802960000001</v>
      </c>
      <c r="DG6" s="1">
        <v>2102.1605920000002</v>
      </c>
      <c r="DH6" s="1">
        <v>788.31022200000007</v>
      </c>
      <c r="DI6" s="1">
        <v>1576.6204440000001</v>
      </c>
      <c r="DJ6" s="1">
        <v>525.54014800000004</v>
      </c>
      <c r="DK6" s="1">
        <v>1051.0802960000001</v>
      </c>
      <c r="DL6" s="1">
        <v>262.77007400000002</v>
      </c>
      <c r="DM6" s="1">
        <v>525.54014800000004</v>
      </c>
      <c r="DN6" s="1">
        <v>0</v>
      </c>
      <c r="DO6" s="1">
        <v>0</v>
      </c>
      <c r="DP6" s="1">
        <v>2627.7007400000002</v>
      </c>
      <c r="DQ6" s="1">
        <v>1970.7755550000002</v>
      </c>
      <c r="DR6" s="1">
        <v>1313.8503700000001</v>
      </c>
      <c r="DS6" s="1">
        <v>656.92518500000006</v>
      </c>
      <c r="DT6" s="1">
        <v>0</v>
      </c>
      <c r="DU6" s="1">
        <v>1970.7755550000002</v>
      </c>
      <c r="DV6" s="1">
        <v>1576.6204440000001</v>
      </c>
      <c r="DW6" s="1">
        <v>1182.4653330000001</v>
      </c>
      <c r="DX6" s="1">
        <v>2364.9306660000002</v>
      </c>
      <c r="DY6" s="1">
        <v>788.31022200000007</v>
      </c>
      <c r="DZ6" s="1">
        <v>1576.6204440000001</v>
      </c>
      <c r="EA6" s="1">
        <v>394.15511100000003</v>
      </c>
      <c r="EB6" s="1">
        <v>788.31022200000007</v>
      </c>
      <c r="EC6" s="1">
        <v>0</v>
      </c>
      <c r="ED6" s="1">
        <v>0</v>
      </c>
      <c r="EE6" s="1">
        <v>2627.7007400000002</v>
      </c>
      <c r="EF6" s="1">
        <v>2102.1605920000002</v>
      </c>
      <c r="EG6" s="1">
        <v>1576.6204440000001</v>
      </c>
      <c r="EH6" s="1">
        <v>1051.0802960000001</v>
      </c>
      <c r="EI6" s="1">
        <v>525.54014800000004</v>
      </c>
      <c r="EJ6" s="1">
        <v>0</v>
      </c>
      <c r="EK6" s="1">
        <v>2627.7007400000002</v>
      </c>
      <c r="EL6" s="1">
        <v>1970.7755550000002</v>
      </c>
      <c r="EM6" s="1">
        <v>1970.7755550000002</v>
      </c>
      <c r="EN6" s="1">
        <v>1313.8503700000001</v>
      </c>
      <c r="EO6" s="1">
        <v>1313.8503700000001</v>
      </c>
      <c r="EP6" s="1">
        <v>656.92518500000006</v>
      </c>
      <c r="EQ6" s="1">
        <v>656.92518500000006</v>
      </c>
      <c r="ER6" s="1">
        <v>0</v>
      </c>
      <c r="ES6" s="1">
        <v>0</v>
      </c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</row>
    <row r="7" spans="1:200" x14ac:dyDescent="0.25">
      <c r="A7" s="1">
        <v>666.38084716910009</v>
      </c>
      <c r="B7" s="1">
        <v>571.18358328780005</v>
      </c>
      <c r="C7" s="1">
        <v>475.98631940650012</v>
      </c>
      <c r="D7" s="1">
        <v>380.78905552520007</v>
      </c>
      <c r="E7" s="1">
        <v>285.59179164390002</v>
      </c>
      <c r="F7" s="1">
        <v>190.37534636750004</v>
      </c>
      <c r="G7" s="1">
        <v>95.187673183750022</v>
      </c>
      <c r="H7" s="1">
        <v>0</v>
      </c>
      <c r="I7" s="1">
        <v>993.9582107658</v>
      </c>
      <c r="J7" s="1">
        <v>851.9641806564</v>
      </c>
      <c r="K7" s="1">
        <v>709.970150547</v>
      </c>
      <c r="L7" s="1">
        <v>567.9761204376</v>
      </c>
      <c r="M7" s="1">
        <v>425.9820903282</v>
      </c>
      <c r="N7" s="1">
        <v>283.9880602188</v>
      </c>
      <c r="O7" s="1">
        <v>141.9796611527</v>
      </c>
      <c r="P7" s="1">
        <v>0</v>
      </c>
      <c r="Q7" s="1">
        <v>1318.5266109246004</v>
      </c>
      <c r="R7" s="1">
        <v>1130.1656665068001</v>
      </c>
      <c r="S7" s="1">
        <v>570.262876323</v>
      </c>
      <c r="T7" s="1">
        <v>941.80472208900028</v>
      </c>
      <c r="U7" s="1">
        <v>475.21906360250011</v>
      </c>
      <c r="V7" s="1">
        <v>753.44377767120011</v>
      </c>
      <c r="W7" s="1">
        <v>380.17525088200006</v>
      </c>
      <c r="X7" s="1">
        <v>565.08283325340005</v>
      </c>
      <c r="Y7" s="1">
        <v>285.1314381615</v>
      </c>
      <c r="Z7" s="1">
        <v>376.68358073220003</v>
      </c>
      <c r="AA7" s="1">
        <v>190.06844404590004</v>
      </c>
      <c r="AB7" s="1">
        <v>188.32263631440003</v>
      </c>
      <c r="AC7" s="1">
        <v>95.034222022950019</v>
      </c>
      <c r="AD7" s="1">
        <v>0</v>
      </c>
      <c r="AE7" s="1">
        <v>0</v>
      </c>
      <c r="AF7" s="1">
        <v>1536.5742847224001</v>
      </c>
      <c r="AG7" s="1">
        <v>1280.3471855650002</v>
      </c>
      <c r="AH7" s="1">
        <v>1024.1726404224</v>
      </c>
      <c r="AI7" s="1">
        <v>768.05064929460013</v>
      </c>
      <c r="AJ7" s="1">
        <v>511.98121218160003</v>
      </c>
      <c r="AK7" s="1">
        <v>848.60184478860003</v>
      </c>
      <c r="AL7" s="1">
        <v>707.09635920699998</v>
      </c>
      <c r="AM7" s="1">
        <v>565.67708736560007</v>
      </c>
      <c r="AN7" s="1">
        <v>255.93805207600002</v>
      </c>
      <c r="AO7" s="1">
        <v>424.21470865410004</v>
      </c>
      <c r="AP7" s="1">
        <v>282.78106785599999</v>
      </c>
      <c r="AQ7" s="1">
        <v>0</v>
      </c>
      <c r="AR7" s="1">
        <v>141.3617960146</v>
      </c>
      <c r="AS7" s="1">
        <v>0</v>
      </c>
      <c r="AT7" s="1">
        <v>1119.4777056582002</v>
      </c>
      <c r="AU7" s="1">
        <v>932.80231779000019</v>
      </c>
      <c r="AV7" s="1">
        <v>472.3898078252501</v>
      </c>
      <c r="AW7" s="1">
        <v>746.1652380252001</v>
      </c>
      <c r="AX7" s="1">
        <v>377.87348347000005</v>
      </c>
      <c r="AY7" s="1">
        <v>1878.5432590260002</v>
      </c>
      <c r="AZ7" s="1">
        <v>559.45154205360006</v>
      </c>
      <c r="BA7" s="1">
        <v>283.37634050985002</v>
      </c>
      <c r="BB7" s="1">
        <v>1502.5192831320001</v>
      </c>
      <c r="BC7" s="1">
        <v>1126.4164762158</v>
      </c>
      <c r="BD7" s="1">
        <v>372.85277039220006</v>
      </c>
      <c r="BE7" s="1">
        <v>188.87919754970002</v>
      </c>
      <c r="BF7" s="1">
        <v>750.55016236619997</v>
      </c>
      <c r="BG7" s="1">
        <v>186.34976898930003</v>
      </c>
      <c r="BH7" s="1">
        <v>94.410826682200025</v>
      </c>
      <c r="BI7" s="1">
        <v>374.99917260540002</v>
      </c>
      <c r="BJ7" s="1">
        <v>0</v>
      </c>
      <c r="BK7" s="1">
        <v>0</v>
      </c>
      <c r="BL7" s="1">
        <v>0</v>
      </c>
      <c r="BM7" s="1">
        <v>1486.1224305144001</v>
      </c>
      <c r="BN7" s="1">
        <v>2399.0907756200004</v>
      </c>
      <c r="BO7" s="1">
        <v>1237.7784335770002</v>
      </c>
      <c r="BP7" s="1">
        <v>989.066558536</v>
      </c>
      <c r="BQ7" s="1">
        <v>1916.9602438448003</v>
      </c>
      <c r="BR7" s="1">
        <v>740.45979152460006</v>
      </c>
      <c r="BS7" s="1">
        <v>1434.8822660844</v>
      </c>
      <c r="BT7" s="1">
        <v>492.4311186760001</v>
      </c>
      <c r="BU7" s="1">
        <v>954.06558467920001</v>
      </c>
      <c r="BV7" s="1">
        <v>677.5681531885001</v>
      </c>
      <c r="BW7" s="1">
        <v>541.36481262920006</v>
      </c>
      <c r="BX7" s="1">
        <v>245.42724911600004</v>
      </c>
      <c r="BY7" s="1">
        <v>475.45617189559999</v>
      </c>
      <c r="BZ7" s="1">
        <v>405.20457894000003</v>
      </c>
      <c r="CA7" s="1">
        <v>268.69949029000003</v>
      </c>
      <c r="CB7" s="1">
        <v>0</v>
      </c>
      <c r="CC7" s="1">
        <v>0</v>
      </c>
      <c r="CD7" s="1">
        <v>133.44450087289999</v>
      </c>
      <c r="CE7" s="1">
        <v>2182.8310047180003</v>
      </c>
      <c r="CF7" s="1">
        <v>0</v>
      </c>
      <c r="CG7" s="1">
        <v>1629.6343064295002</v>
      </c>
      <c r="CH7" s="1">
        <v>1079.5908490290001</v>
      </c>
      <c r="CI7" s="1">
        <v>535.45971829350003</v>
      </c>
      <c r="CJ7" s="1">
        <v>875.3784707934002</v>
      </c>
      <c r="CK7" s="1">
        <v>727.66242408300025</v>
      </c>
      <c r="CL7" s="1">
        <v>579.21852340800012</v>
      </c>
      <c r="CM7" s="1">
        <v>0</v>
      </c>
      <c r="CN7" s="1">
        <v>1747.2107760408003</v>
      </c>
      <c r="CO7" s="1">
        <v>1452.4615840350002</v>
      </c>
      <c r="CP7" s="1">
        <v>431.08108756020005</v>
      </c>
      <c r="CQ7" s="1">
        <v>1156.1357715852</v>
      </c>
      <c r="CR7" s="1">
        <v>1702.2770933868001</v>
      </c>
      <c r="CS7" s="1">
        <v>860.36177629080009</v>
      </c>
      <c r="CT7" s="1">
        <v>284.32274343480003</v>
      </c>
      <c r="CU7" s="1">
        <v>567.34686677340005</v>
      </c>
      <c r="CV7" s="1">
        <v>1124.2880386163999</v>
      </c>
      <c r="CW7" s="1">
        <v>140.18850439230002</v>
      </c>
      <c r="CX7" s="1">
        <v>279.8895443211</v>
      </c>
      <c r="CY7" s="1">
        <v>555.36455139900011</v>
      </c>
      <c r="CZ7" s="1">
        <v>0</v>
      </c>
      <c r="DA7" s="1">
        <v>0</v>
      </c>
      <c r="DB7" s="1">
        <v>0</v>
      </c>
      <c r="DC7" s="1">
        <v>875.33967050880017</v>
      </c>
      <c r="DD7" s="1">
        <v>727.61033490600005</v>
      </c>
      <c r="DE7" s="1">
        <v>1455.2206698120001</v>
      </c>
      <c r="DF7" s="1">
        <v>579.14524309600006</v>
      </c>
      <c r="DG7" s="1">
        <v>1158.2904861920001</v>
      </c>
      <c r="DH7" s="1">
        <v>430.9691983674</v>
      </c>
      <c r="DI7" s="1">
        <v>861.93839673479999</v>
      </c>
      <c r="DJ7" s="1">
        <v>284.21211203839999</v>
      </c>
      <c r="DK7" s="1">
        <v>568.42422407679999</v>
      </c>
      <c r="DL7" s="1">
        <v>140.13528046420001</v>
      </c>
      <c r="DM7" s="1">
        <v>280.27056092840002</v>
      </c>
      <c r="DN7" s="1">
        <v>0</v>
      </c>
      <c r="DO7" s="1">
        <v>0</v>
      </c>
      <c r="DP7" s="1">
        <v>1195.866606774</v>
      </c>
      <c r="DQ7" s="1">
        <v>890.79055086000005</v>
      </c>
      <c r="DR7" s="1">
        <v>588.34219568599997</v>
      </c>
      <c r="DS7" s="1">
        <v>290.68939436250002</v>
      </c>
      <c r="DT7" s="1">
        <v>0</v>
      </c>
      <c r="DU7" s="1">
        <v>752.44210689900001</v>
      </c>
      <c r="DV7" s="1">
        <v>598.16979645360004</v>
      </c>
      <c r="DW7" s="1">
        <v>444.25222560809999</v>
      </c>
      <c r="DX7" s="1">
        <v>888.50445121619998</v>
      </c>
      <c r="DY7" s="1">
        <v>292.22659929539998</v>
      </c>
      <c r="DZ7" s="1">
        <v>584.45319859079996</v>
      </c>
      <c r="EA7" s="1">
        <v>143.59070693730001</v>
      </c>
      <c r="EB7" s="1">
        <v>287.18141387460003</v>
      </c>
      <c r="EC7" s="1">
        <v>0</v>
      </c>
      <c r="ED7" s="1">
        <v>0</v>
      </c>
      <c r="EE7" s="1">
        <v>768.60246645000007</v>
      </c>
      <c r="EF7" s="1">
        <v>612.14916439040007</v>
      </c>
      <c r="EG7" s="1">
        <v>456.11629444920004</v>
      </c>
      <c r="EH7" s="1">
        <v>301.23961283360006</v>
      </c>
      <c r="EI7" s="1">
        <v>148.83296991360001</v>
      </c>
      <c r="EJ7" s="1">
        <v>0</v>
      </c>
      <c r="EK7" s="1">
        <v>606.21056071800001</v>
      </c>
      <c r="EL7" s="1">
        <v>449.92805920650005</v>
      </c>
      <c r="EM7" s="1">
        <v>449.92805920650005</v>
      </c>
      <c r="EN7" s="1">
        <v>295.484948213</v>
      </c>
      <c r="EO7" s="1">
        <v>295.484948213</v>
      </c>
      <c r="EP7" s="1">
        <v>144.91769581100002</v>
      </c>
      <c r="EQ7" s="1">
        <v>144.91769581100002</v>
      </c>
      <c r="ER7" s="1">
        <v>0</v>
      </c>
      <c r="ES7" s="1">
        <v>0</v>
      </c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</row>
    <row r="8" spans="1:200" x14ac:dyDescent="0.25">
      <c r="A8" s="1">
        <v>33.778973770396199</v>
      </c>
      <c r="B8" s="1">
        <v>35.960962107345374</v>
      </c>
      <c r="C8" s="1">
        <v>38.352653366069497</v>
      </c>
      <c r="D8" s="1">
        <v>40.502102332551445</v>
      </c>
      <c r="E8" s="1">
        <v>41.957363792804621</v>
      </c>
      <c r="F8" s="1">
        <v>42.266492532820614</v>
      </c>
      <c r="G8" s="1">
        <v>40.977543338599752</v>
      </c>
      <c r="H8" s="1">
        <v>37.638570996159793</v>
      </c>
      <c r="I8" s="1">
        <v>50.608270039467428</v>
      </c>
      <c r="J8" s="1">
        <v>53.877364468738392</v>
      </c>
      <c r="K8" s="1">
        <v>57.460639611887444</v>
      </c>
      <c r="L8" s="1">
        <v>60.680982967229603</v>
      </c>
      <c r="M8" s="1">
        <v>62.861282033125661</v>
      </c>
      <c r="N8" s="1">
        <v>63.324424307903726</v>
      </c>
      <c r="O8" s="1">
        <v>61.393297289904972</v>
      </c>
      <c r="P8" s="1">
        <v>56.390788477496706</v>
      </c>
      <c r="Q8" s="1">
        <v>67.46164255498941</v>
      </c>
      <c r="R8" s="1">
        <v>71.819398307043286</v>
      </c>
      <c r="S8" s="1">
        <v>35.960962107345374</v>
      </c>
      <c r="T8" s="1">
        <v>76.595962032592112</v>
      </c>
      <c r="U8" s="1">
        <v>38.352653366069497</v>
      </c>
      <c r="V8" s="1">
        <v>80.888731814546802</v>
      </c>
      <c r="W8" s="1">
        <v>40.502102332551445</v>
      </c>
      <c r="X8" s="1">
        <v>83.795105735879218</v>
      </c>
      <c r="Y8" s="1">
        <v>41.957363792804621</v>
      </c>
      <c r="Z8" s="1">
        <v>84.412481879517728</v>
      </c>
      <c r="AA8" s="1">
        <v>42.266492532820614</v>
      </c>
      <c r="AB8" s="1">
        <v>81.83825832840806</v>
      </c>
      <c r="AC8" s="1">
        <v>40.977543338599752</v>
      </c>
      <c r="AD8" s="1">
        <v>75.169833165530818</v>
      </c>
      <c r="AE8" s="1">
        <v>37.638570996159793</v>
      </c>
      <c r="AF8" s="1">
        <v>98.527397249205706</v>
      </c>
      <c r="AG8" s="1">
        <v>105.08025626455533</v>
      </c>
      <c r="AH8" s="1">
        <v>110.96940938441037</v>
      </c>
      <c r="AI8" s="1">
        <v>114.95659759054949</v>
      </c>
      <c r="AJ8" s="1">
        <v>115.80356186469169</v>
      </c>
      <c r="AK8" s="1">
        <v>53.877364468738392</v>
      </c>
      <c r="AL8" s="1">
        <v>57.460639611887444</v>
      </c>
      <c r="AM8" s="1">
        <v>60.680982967229603</v>
      </c>
      <c r="AN8" s="1">
        <v>112.27204318857979</v>
      </c>
      <c r="AO8" s="1">
        <v>62.861282033125661</v>
      </c>
      <c r="AP8" s="1">
        <v>63.324424307903726</v>
      </c>
      <c r="AQ8" s="1">
        <v>103.12378254400444</v>
      </c>
      <c r="AR8" s="1">
        <v>61.393297289904972</v>
      </c>
      <c r="AS8" s="1">
        <v>56.390788477496706</v>
      </c>
      <c r="AT8" s="1">
        <v>71.819398307043286</v>
      </c>
      <c r="AU8" s="1">
        <v>76.595962032592112</v>
      </c>
      <c r="AV8" s="1">
        <v>38.352653366069497</v>
      </c>
      <c r="AW8" s="1">
        <v>80.888731814546802</v>
      </c>
      <c r="AX8" s="1">
        <v>40.502102332551445</v>
      </c>
      <c r="AY8" s="1">
        <v>157.620384396833</v>
      </c>
      <c r="AZ8" s="1">
        <v>83.795105735879218</v>
      </c>
      <c r="BA8" s="1">
        <v>41.957363792804621</v>
      </c>
      <c r="BB8" s="1">
        <v>166.45411407661555</v>
      </c>
      <c r="BC8" s="1">
        <v>172.43489638582426</v>
      </c>
      <c r="BD8" s="1">
        <v>84.412481879517728</v>
      </c>
      <c r="BE8" s="1">
        <v>42.266492532820614</v>
      </c>
      <c r="BF8" s="1">
        <v>173.70534279703753</v>
      </c>
      <c r="BG8" s="1">
        <v>81.83825832840806</v>
      </c>
      <c r="BH8" s="1">
        <v>40.977543338599752</v>
      </c>
      <c r="BI8" s="1">
        <v>168.40806478286967</v>
      </c>
      <c r="BJ8" s="1">
        <v>75.169833165530818</v>
      </c>
      <c r="BK8" s="1">
        <v>37.638570996159793</v>
      </c>
      <c r="BL8" s="1">
        <v>154.68567381600667</v>
      </c>
      <c r="BM8" s="1">
        <v>98.527397249205706</v>
      </c>
      <c r="BN8" s="1">
        <v>210.16051252911066</v>
      </c>
      <c r="BO8" s="1">
        <v>105.08025626455533</v>
      </c>
      <c r="BP8" s="1">
        <v>110.96940938441037</v>
      </c>
      <c r="BQ8" s="1">
        <v>221.93881876882074</v>
      </c>
      <c r="BR8" s="1">
        <v>114.95659759054949</v>
      </c>
      <c r="BS8" s="1">
        <v>229.91319518109898</v>
      </c>
      <c r="BT8" s="1">
        <v>115.80356186469169</v>
      </c>
      <c r="BU8" s="1">
        <v>231.60712372938337</v>
      </c>
      <c r="BV8" s="1">
        <v>57.460639611887444</v>
      </c>
      <c r="BW8" s="1">
        <v>60.680982967229603</v>
      </c>
      <c r="BX8" s="1">
        <v>112.27204318857979</v>
      </c>
      <c r="BY8" s="1">
        <v>224.54408637715957</v>
      </c>
      <c r="BZ8" s="1">
        <v>62.861282033125661</v>
      </c>
      <c r="CA8" s="1">
        <v>63.324424307903726</v>
      </c>
      <c r="CB8" s="1">
        <v>103.12378254400444</v>
      </c>
      <c r="CC8" s="1">
        <v>206.24756508800888</v>
      </c>
      <c r="CD8" s="1">
        <v>61.393297289904972</v>
      </c>
      <c r="CE8" s="1">
        <v>277.42352346102592</v>
      </c>
      <c r="CF8" s="1">
        <v>56.390788477496706</v>
      </c>
      <c r="CG8" s="1">
        <v>287.39149397637374</v>
      </c>
      <c r="CH8" s="1">
        <v>289.50890466172922</v>
      </c>
      <c r="CI8" s="1">
        <v>280.68010797144944</v>
      </c>
      <c r="CJ8" s="1">
        <v>71.819398307043286</v>
      </c>
      <c r="CK8" s="1">
        <v>76.595962032592112</v>
      </c>
      <c r="CL8" s="1">
        <v>80.888731814546802</v>
      </c>
      <c r="CM8" s="1">
        <v>257.8094563600111</v>
      </c>
      <c r="CN8" s="1">
        <v>147.79109587380856</v>
      </c>
      <c r="CO8" s="1">
        <v>157.620384396833</v>
      </c>
      <c r="CP8" s="1">
        <v>83.795105735879218</v>
      </c>
      <c r="CQ8" s="1">
        <v>166.45411407661555</v>
      </c>
      <c r="CR8" s="1">
        <v>344.86979277164852</v>
      </c>
      <c r="CS8" s="1">
        <v>172.43489638582426</v>
      </c>
      <c r="CT8" s="1">
        <v>84.412481879517728</v>
      </c>
      <c r="CU8" s="1">
        <v>173.70534279703753</v>
      </c>
      <c r="CV8" s="1">
        <v>347.41068559407506</v>
      </c>
      <c r="CW8" s="1">
        <v>81.83825832840806</v>
      </c>
      <c r="CX8" s="1">
        <v>168.40806478286967</v>
      </c>
      <c r="CY8" s="1">
        <v>336.81612956573935</v>
      </c>
      <c r="CZ8" s="1">
        <v>75.169833165530818</v>
      </c>
      <c r="DA8" s="1">
        <v>154.68567381600667</v>
      </c>
      <c r="DB8" s="1">
        <v>309.37134763201334</v>
      </c>
      <c r="DC8" s="1">
        <v>98.527397249205706</v>
      </c>
      <c r="DD8" s="1">
        <v>105.08025626455533</v>
      </c>
      <c r="DE8" s="1">
        <v>210.16051252911066</v>
      </c>
      <c r="DF8" s="1">
        <v>110.96940938441037</v>
      </c>
      <c r="DG8" s="1">
        <v>221.93881876882074</v>
      </c>
      <c r="DH8" s="1">
        <v>114.95659759054949</v>
      </c>
      <c r="DI8" s="1">
        <v>229.91319518109898</v>
      </c>
      <c r="DJ8" s="1">
        <v>115.80356186469169</v>
      </c>
      <c r="DK8" s="1">
        <v>231.60712372938337</v>
      </c>
      <c r="DL8" s="1">
        <v>112.27204318857979</v>
      </c>
      <c r="DM8" s="1">
        <v>224.54408637715957</v>
      </c>
      <c r="DN8" s="1">
        <v>103.12378254400444</v>
      </c>
      <c r="DO8" s="1">
        <v>206.24756508800888</v>
      </c>
      <c r="DP8" s="1">
        <v>277.42352346102592</v>
      </c>
      <c r="DQ8" s="1">
        <v>287.39149397637374</v>
      </c>
      <c r="DR8" s="1">
        <v>289.50890466172922</v>
      </c>
      <c r="DS8" s="1">
        <v>280.68010797144944</v>
      </c>
      <c r="DT8" s="1">
        <v>257.8094563600111</v>
      </c>
      <c r="DU8" s="1">
        <v>157.620384396833</v>
      </c>
      <c r="DV8" s="1">
        <v>166.45411407661555</v>
      </c>
      <c r="DW8" s="1">
        <v>172.43489638582426</v>
      </c>
      <c r="DX8" s="1">
        <v>344.86979277164852</v>
      </c>
      <c r="DY8" s="1">
        <v>173.70534279703753</v>
      </c>
      <c r="DZ8" s="1">
        <v>347.41068559407506</v>
      </c>
      <c r="EA8" s="1">
        <v>168.40806478286967</v>
      </c>
      <c r="EB8" s="1">
        <v>336.81612956573935</v>
      </c>
      <c r="EC8" s="1">
        <v>154.68567381600667</v>
      </c>
      <c r="ED8" s="1">
        <v>309.37134763201334</v>
      </c>
      <c r="EE8" s="1">
        <v>210.16051252911066</v>
      </c>
      <c r="EF8" s="1">
        <v>221.93881876882074</v>
      </c>
      <c r="EG8" s="1">
        <v>229.91319518109898</v>
      </c>
      <c r="EH8" s="1">
        <v>231.60712372938337</v>
      </c>
      <c r="EI8" s="1">
        <v>224.54408637715957</v>
      </c>
      <c r="EJ8" s="1">
        <v>206.24756508800888</v>
      </c>
      <c r="EK8" s="1">
        <v>277.42352346102592</v>
      </c>
      <c r="EL8" s="1">
        <v>287.39149397637374</v>
      </c>
      <c r="EM8" s="1">
        <v>287.39149397637374</v>
      </c>
      <c r="EN8" s="1">
        <v>289.50890466172922</v>
      </c>
      <c r="EO8" s="1">
        <v>289.50890466172922</v>
      </c>
      <c r="EP8" s="1">
        <v>280.68010797144944</v>
      </c>
      <c r="EQ8" s="1">
        <v>280.68010797144944</v>
      </c>
      <c r="ER8" s="1">
        <v>257.8094563600111</v>
      </c>
      <c r="ES8" s="1">
        <v>257.8094563600111</v>
      </c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</row>
    <row r="9" spans="1:200" x14ac:dyDescent="0.25">
      <c r="A9" s="1">
        <v>2.6501029364751303</v>
      </c>
      <c r="B9" s="1">
        <v>2.271528029634065</v>
      </c>
      <c r="C9" s="1">
        <v>1.8929493810744176</v>
      </c>
      <c r="D9" s="1">
        <v>1.5143669904392554</v>
      </c>
      <c r="E9" s="1">
        <v>1.1357808573715082</v>
      </c>
      <c r="F9" s="1">
        <v>0.7571909815139698</v>
      </c>
      <c r="G9" s="1">
        <v>0.37859736250929449</v>
      </c>
      <c r="H9" s="1">
        <v>0</v>
      </c>
      <c r="I9" s="1">
        <v>2.667858661613451</v>
      </c>
      <c r="J9" s="1">
        <v>2.2867442588450047</v>
      </c>
      <c r="K9" s="1">
        <v>1.9056271021033067</v>
      </c>
      <c r="L9" s="1">
        <v>1.5245071911371402</v>
      </c>
      <c r="M9" s="1">
        <v>1.1433845256951889</v>
      </c>
      <c r="N9" s="1">
        <v>0.76225910552603948</v>
      </c>
      <c r="O9" s="1">
        <v>0.38113093037817991</v>
      </c>
      <c r="P9" s="1">
        <v>0</v>
      </c>
      <c r="Q9" s="1">
        <v>2.6775393033854797</v>
      </c>
      <c r="R9" s="1">
        <v>2.295040317853438</v>
      </c>
      <c r="S9" s="1">
        <v>2.2717976909381421</v>
      </c>
      <c r="T9" s="1">
        <v>1.9125391229029702</v>
      </c>
      <c r="U9" s="1">
        <v>1.8931647424484517</v>
      </c>
      <c r="V9" s="1">
        <v>1.5300357183377478</v>
      </c>
      <c r="W9" s="1">
        <v>1.5145317939587613</v>
      </c>
      <c r="X9" s="1">
        <v>1.1475301039613626</v>
      </c>
      <c r="Y9" s="1">
        <v>1.1358988454690711</v>
      </c>
      <c r="Z9" s="1">
        <v>0.76502227957733027</v>
      </c>
      <c r="AA9" s="1">
        <v>0.75726589697938063</v>
      </c>
      <c r="AB9" s="1">
        <v>0.38251224498908909</v>
      </c>
      <c r="AC9" s="1">
        <v>0.37863294848969031</v>
      </c>
      <c r="AD9" s="1">
        <v>0</v>
      </c>
      <c r="AE9" s="1">
        <v>0</v>
      </c>
      <c r="AF9" s="1">
        <v>2.3023005918144053</v>
      </c>
      <c r="AG9" s="1">
        <v>1.9185881552703128</v>
      </c>
      <c r="AH9" s="1">
        <v>1.534873987423341</v>
      </c>
      <c r="AI9" s="1">
        <v>1.1511580881232013</v>
      </c>
      <c r="AJ9" s="1">
        <v>0.76744045721954601</v>
      </c>
      <c r="AK9" s="1">
        <v>2.2870172265241013</v>
      </c>
      <c r="AL9" s="1">
        <v>1.9058476887700844</v>
      </c>
      <c r="AM9" s="1">
        <v>1.5246781510160676</v>
      </c>
      <c r="AN9" s="1">
        <v>0.3837210945619679</v>
      </c>
      <c r="AO9" s="1">
        <v>1.1435086132620507</v>
      </c>
      <c r="AP9" s="1">
        <v>0.76233907550803381</v>
      </c>
      <c r="AQ9" s="1">
        <v>0</v>
      </c>
      <c r="AR9" s="1">
        <v>0.38116953775401691</v>
      </c>
      <c r="AS9" s="1">
        <v>0</v>
      </c>
      <c r="AT9" s="1">
        <v>2.2953191019685546</v>
      </c>
      <c r="AU9" s="1">
        <v>1.9127659183071288</v>
      </c>
      <c r="AV9" s="1">
        <v>1.8931647424484517</v>
      </c>
      <c r="AW9" s="1">
        <v>1.5302127346457031</v>
      </c>
      <c r="AX9" s="1">
        <v>1.5145317939587613</v>
      </c>
      <c r="AY9" s="1">
        <v>1.9244877710694854</v>
      </c>
      <c r="AZ9" s="1">
        <v>1.1476595509842773</v>
      </c>
      <c r="BA9" s="1">
        <v>1.1358988454690711</v>
      </c>
      <c r="BB9" s="1">
        <v>1.5395927451317637</v>
      </c>
      <c r="BC9" s="1">
        <v>1.1546964551631751</v>
      </c>
      <c r="BD9" s="1">
        <v>0.76510636732285153</v>
      </c>
      <c r="BE9" s="1">
        <v>0.75726589697938063</v>
      </c>
      <c r="BF9" s="1">
        <v>0.76979890105652038</v>
      </c>
      <c r="BG9" s="1">
        <v>0.38255318366142577</v>
      </c>
      <c r="BH9" s="1">
        <v>0.37863294848969031</v>
      </c>
      <c r="BI9" s="1">
        <v>0.38490008270455706</v>
      </c>
      <c r="BJ9" s="1">
        <v>0</v>
      </c>
      <c r="BK9" s="1">
        <v>0</v>
      </c>
      <c r="BL9" s="1">
        <v>0</v>
      </c>
      <c r="BM9" s="1">
        <v>2.3025658970415805</v>
      </c>
      <c r="BN9" s="1">
        <v>1.9276778122734977</v>
      </c>
      <c r="BO9" s="1">
        <v>1.918804914201317</v>
      </c>
      <c r="BP9" s="1">
        <v>1.5350439313610535</v>
      </c>
      <c r="BQ9" s="1">
        <v>1.5421442698284502</v>
      </c>
      <c r="BR9" s="1">
        <v>1.1512829485207903</v>
      </c>
      <c r="BS9" s="1">
        <v>1.1566097174630525</v>
      </c>
      <c r="BT9" s="1">
        <v>0.76752196568052677</v>
      </c>
      <c r="BU9" s="1">
        <v>0.77107415509284483</v>
      </c>
      <c r="BV9" s="1">
        <v>1.9058476887700844</v>
      </c>
      <c r="BW9" s="1">
        <v>1.5246781510160676</v>
      </c>
      <c r="BX9" s="1">
        <v>0.38376098284026339</v>
      </c>
      <c r="BY9" s="1">
        <v>0.38553758263333615</v>
      </c>
      <c r="BZ9" s="1">
        <v>1.1435086132620507</v>
      </c>
      <c r="CA9" s="1">
        <v>0.76233907550803381</v>
      </c>
      <c r="CB9" s="1">
        <v>0</v>
      </c>
      <c r="CC9" s="1">
        <v>0</v>
      </c>
      <c r="CD9" s="1">
        <v>0.38116953775401691</v>
      </c>
      <c r="CE9" s="1">
        <v>1.5437639689142091</v>
      </c>
      <c r="CF9" s="1">
        <v>0</v>
      </c>
      <c r="CG9" s="1">
        <v>1.1578242489701278</v>
      </c>
      <c r="CH9" s="1">
        <v>0.77188368088324455</v>
      </c>
      <c r="CI9" s="1">
        <v>0.38594226458329822</v>
      </c>
      <c r="CJ9" s="1">
        <v>2.2953191019685546</v>
      </c>
      <c r="CK9" s="1">
        <v>1.9127659183071288</v>
      </c>
      <c r="CL9" s="1">
        <v>1.5302127346457031</v>
      </c>
      <c r="CM9" s="1">
        <v>0</v>
      </c>
      <c r="CN9" s="1">
        <v>2.3096094467338193</v>
      </c>
      <c r="CO9" s="1">
        <v>1.9246745389448494</v>
      </c>
      <c r="CP9" s="1">
        <v>1.1476595509842773</v>
      </c>
      <c r="CQ9" s="1">
        <v>1.5397396311558795</v>
      </c>
      <c r="CR9" s="1">
        <v>1.1586704706028852</v>
      </c>
      <c r="CS9" s="1">
        <v>1.1548047233669096</v>
      </c>
      <c r="CT9" s="1">
        <v>0.76510636732285153</v>
      </c>
      <c r="CU9" s="1">
        <v>0.76986981557793976</v>
      </c>
      <c r="CV9" s="1">
        <v>0.77244771557777325</v>
      </c>
      <c r="CW9" s="1">
        <v>0.38255318366142577</v>
      </c>
      <c r="CX9" s="1">
        <v>0.38493490778896988</v>
      </c>
      <c r="CY9" s="1">
        <v>0.38622422539696583</v>
      </c>
      <c r="CZ9" s="1">
        <v>0</v>
      </c>
      <c r="DA9" s="1">
        <v>0</v>
      </c>
      <c r="DB9" s="1">
        <v>0</v>
      </c>
      <c r="DC9" s="1">
        <v>2.3025658970415805</v>
      </c>
      <c r="DD9" s="1">
        <v>1.918804914201317</v>
      </c>
      <c r="DE9" s="1">
        <v>1.9278498359514871</v>
      </c>
      <c r="DF9" s="1">
        <v>1.5350439313610535</v>
      </c>
      <c r="DG9" s="1">
        <v>1.5422798687611896</v>
      </c>
      <c r="DH9" s="1">
        <v>1.1512829485207903</v>
      </c>
      <c r="DI9" s="1">
        <v>1.1567099015708922</v>
      </c>
      <c r="DJ9" s="1">
        <v>0.76752196568052677</v>
      </c>
      <c r="DK9" s="1">
        <v>0.7711399343805948</v>
      </c>
      <c r="DL9" s="1">
        <v>0.38376098284026339</v>
      </c>
      <c r="DM9" s="1">
        <v>0.3855699671902974</v>
      </c>
      <c r="DN9" s="1">
        <v>0</v>
      </c>
      <c r="DO9" s="1">
        <v>0</v>
      </c>
      <c r="DP9" s="1">
        <v>1.5438829432798409</v>
      </c>
      <c r="DQ9" s="1">
        <v>1.1579134847146451</v>
      </c>
      <c r="DR9" s="1">
        <v>0.77194317469412121</v>
      </c>
      <c r="DS9" s="1">
        <v>0.38597201314650409</v>
      </c>
      <c r="DT9" s="1">
        <v>0</v>
      </c>
      <c r="DU9" s="1">
        <v>1.9246745389448494</v>
      </c>
      <c r="DV9" s="1">
        <v>1.5397396311558795</v>
      </c>
      <c r="DW9" s="1">
        <v>1.1548047233669096</v>
      </c>
      <c r="DX9" s="1">
        <v>1.1587489181277724</v>
      </c>
      <c r="DY9" s="1">
        <v>0.76986981557793976</v>
      </c>
      <c r="DZ9" s="1">
        <v>0.77250001682004865</v>
      </c>
      <c r="EA9" s="1">
        <v>0.38493490778896988</v>
      </c>
      <c r="EB9" s="1">
        <v>0.38625037746471669</v>
      </c>
      <c r="EC9" s="1">
        <v>0</v>
      </c>
      <c r="ED9" s="1">
        <v>0</v>
      </c>
      <c r="EE9" s="1">
        <v>1.9278498359514871</v>
      </c>
      <c r="EF9" s="1">
        <v>1.5422798687611896</v>
      </c>
      <c r="EG9" s="1">
        <v>1.1567099015708922</v>
      </c>
      <c r="EH9" s="1">
        <v>0.7711399343805948</v>
      </c>
      <c r="EI9" s="1">
        <v>0.3855699671902974</v>
      </c>
      <c r="EJ9" s="1">
        <v>0</v>
      </c>
      <c r="EK9" s="1">
        <v>1.543893162753982</v>
      </c>
      <c r="EL9" s="1">
        <v>1.1579198720654866</v>
      </c>
      <c r="EM9" s="1">
        <v>1.1579198720654866</v>
      </c>
      <c r="EN9" s="1">
        <v>0.77194658137699101</v>
      </c>
      <c r="EO9" s="1">
        <v>0.77194658137699101</v>
      </c>
      <c r="EP9" s="1">
        <v>0.38597329068849551</v>
      </c>
      <c r="EQ9" s="1">
        <v>0.38597329068849551</v>
      </c>
      <c r="ER9" s="1">
        <v>0</v>
      </c>
      <c r="ES9" s="1">
        <v>0</v>
      </c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</row>
    <row r="10" spans="1:20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</row>
    <row r="14" spans="1:200" x14ac:dyDescent="0.25">
      <c r="A14" s="1">
        <v>0.16095483548206369</v>
      </c>
      <c r="B14" s="1">
        <v>1.50917086</v>
      </c>
      <c r="C14" s="1">
        <v>103.0446417985067</v>
      </c>
      <c r="D14" s="1">
        <v>102.73581003290705</v>
      </c>
      <c r="E14" s="1">
        <v>0</v>
      </c>
      <c r="F14" s="1">
        <v>671.34882850000008</v>
      </c>
      <c r="G14" s="1">
        <v>666.38084716910009</v>
      </c>
      <c r="H14" s="1">
        <v>33.778973770396199</v>
      </c>
      <c r="I14" s="1">
        <v>2.6501029364751303</v>
      </c>
    </row>
    <row r="15" spans="1:200" x14ac:dyDescent="0.25">
      <c r="A15" s="1">
        <v>0.16129758661036681</v>
      </c>
      <c r="B15" s="1">
        <v>4.5788361700000006</v>
      </c>
      <c r="C15" s="1">
        <v>108.4844705293189</v>
      </c>
      <c r="D15" s="1">
        <v>109.38652178160245</v>
      </c>
      <c r="E15" s="1">
        <v>0</v>
      </c>
      <c r="F15" s="1">
        <v>575.44185300000004</v>
      </c>
      <c r="G15" s="1">
        <v>571.18358328780005</v>
      </c>
      <c r="H15" s="1">
        <v>35.960962107345374</v>
      </c>
      <c r="I15" s="1">
        <v>2.271528029634065</v>
      </c>
    </row>
    <row r="16" spans="1:200" x14ac:dyDescent="0.25">
      <c r="A16" s="1">
        <v>0.16282462457305533</v>
      </c>
      <c r="B16" s="1">
        <v>7.8207889799999997</v>
      </c>
      <c r="C16" s="1">
        <v>114.91905553873333</v>
      </c>
      <c r="D16" s="1">
        <v>116.36229180763276</v>
      </c>
      <c r="E16" s="1">
        <v>0</v>
      </c>
      <c r="F16" s="1">
        <v>479.53487750000011</v>
      </c>
      <c r="G16" s="1">
        <v>475.98631940650012</v>
      </c>
      <c r="H16" s="1">
        <v>38.352653366069497</v>
      </c>
      <c r="I16" s="1">
        <v>1.8929493810744176</v>
      </c>
    </row>
    <row r="17" spans="1:9" x14ac:dyDescent="0.25">
      <c r="A17" s="1">
        <v>0.16560425410888593</v>
      </c>
      <c r="B17" s="1">
        <v>11.095664900000001</v>
      </c>
      <c r="C17" s="1">
        <v>120.5605723609949</v>
      </c>
      <c r="D17" s="1">
        <v>122.23537462499601</v>
      </c>
      <c r="E17" s="1">
        <v>0</v>
      </c>
      <c r="F17" s="1">
        <v>383.62790200000006</v>
      </c>
      <c r="G17" s="1">
        <v>380.78905552520007</v>
      </c>
      <c r="H17" s="1">
        <v>40.502102332551445</v>
      </c>
      <c r="I17" s="1">
        <v>1.5143669904392554</v>
      </c>
    </row>
    <row r="18" spans="1:9" x14ac:dyDescent="0.25">
      <c r="A18" s="1">
        <v>0.16976585907576353</v>
      </c>
      <c r="B18" s="1">
        <v>13.745585770000002</v>
      </c>
      <c r="C18" s="1">
        <v>123.69425788862758</v>
      </c>
      <c r="D18" s="1">
        <v>125.6114726699607</v>
      </c>
      <c r="E18" s="1">
        <v>0</v>
      </c>
      <c r="F18" s="1">
        <v>287.72092650000002</v>
      </c>
      <c r="G18" s="1">
        <v>285.59179164390002</v>
      </c>
      <c r="H18" s="1">
        <v>41.957363792804621</v>
      </c>
      <c r="I18" s="1">
        <v>1.1357808573715082</v>
      </c>
    </row>
    <row r="19" spans="1:9" x14ac:dyDescent="0.25">
      <c r="A19" s="1">
        <v>0.17551563366753947</v>
      </c>
      <c r="B19" s="1">
        <v>14.5</v>
      </c>
      <c r="C19" s="1">
        <v>122.79539100985154</v>
      </c>
      <c r="D19" s="1">
        <v>125.16681424635674</v>
      </c>
      <c r="E19" s="1">
        <v>0</v>
      </c>
      <c r="F19" s="1">
        <v>191.81395100000003</v>
      </c>
      <c r="G19" s="1">
        <v>190.37534636750004</v>
      </c>
      <c r="H19" s="1">
        <v>42.266492532820614</v>
      </c>
      <c r="I19" s="1">
        <v>0.7571909815139698</v>
      </c>
    </row>
    <row r="20" spans="1:9" x14ac:dyDescent="0.25">
      <c r="A20" s="1">
        <v>0.18316396840720289</v>
      </c>
      <c r="B20" s="1">
        <v>16.087215960000002</v>
      </c>
      <c r="C20" s="1">
        <v>116.64627324646889</v>
      </c>
      <c r="D20" s="1">
        <v>119.68523147111618</v>
      </c>
      <c r="E20" s="1">
        <v>0</v>
      </c>
      <c r="F20" s="1">
        <v>95.906975500000016</v>
      </c>
      <c r="G20" s="1">
        <v>95.187673183750022</v>
      </c>
      <c r="H20" s="1">
        <v>40.977543338599752</v>
      </c>
      <c r="I20" s="1">
        <v>0.37859736250929449</v>
      </c>
    </row>
    <row r="21" spans="1:9" x14ac:dyDescent="0.25">
      <c r="A21" s="1">
        <v>0.19317181648333906</v>
      </c>
      <c r="B21" s="1">
        <v>18.69086261</v>
      </c>
      <c r="C21" s="1">
        <v>104.45320939148877</v>
      </c>
      <c r="D21" s="1">
        <v>108.09523821974781</v>
      </c>
      <c r="E21" s="1">
        <v>0</v>
      </c>
      <c r="F21" s="1">
        <v>0</v>
      </c>
      <c r="G21" s="1">
        <v>0</v>
      </c>
      <c r="H21" s="1">
        <v>37.638570996159793</v>
      </c>
      <c r="I21" s="1">
        <v>0</v>
      </c>
    </row>
    <row r="22" spans="1:9" x14ac:dyDescent="0.25">
      <c r="A22" s="1">
        <v>0.24114544845566491</v>
      </c>
      <c r="B22" s="1">
        <v>1.84096477</v>
      </c>
      <c r="C22" s="1">
        <v>103.0446417985067</v>
      </c>
      <c r="D22" s="1">
        <v>102.73581003290705</v>
      </c>
      <c r="E22" s="1">
        <v>0</v>
      </c>
      <c r="F22" s="1">
        <v>1005.8269690000001</v>
      </c>
      <c r="G22" s="1">
        <v>993.9582107658</v>
      </c>
      <c r="H22" s="1">
        <v>50.608270039467428</v>
      </c>
      <c r="I22" s="1">
        <v>2.667858661613451</v>
      </c>
    </row>
    <row r="23" spans="1:9" x14ac:dyDescent="0.25">
      <c r="A23" s="1">
        <v>0.24165896440127654</v>
      </c>
      <c r="B23" s="1">
        <v>5.4824476100000004</v>
      </c>
      <c r="C23" s="1">
        <v>108.4844705293189</v>
      </c>
      <c r="D23" s="1">
        <v>109.38652178160245</v>
      </c>
      <c r="E23" s="1">
        <v>0</v>
      </c>
      <c r="F23" s="1">
        <v>862.13740200000007</v>
      </c>
      <c r="G23" s="1">
        <v>851.9641806564</v>
      </c>
      <c r="H23" s="1">
        <v>53.877364468738392</v>
      </c>
      <c r="I23" s="1">
        <v>2.2867442588450047</v>
      </c>
    </row>
    <row r="24" spans="1:9" x14ac:dyDescent="0.25">
      <c r="A24" s="1">
        <v>0.24394680032256755</v>
      </c>
      <c r="B24" s="1">
        <v>9.3112530700000011</v>
      </c>
      <c r="C24" s="1">
        <v>114.91905553873333</v>
      </c>
      <c r="D24" s="1">
        <v>116.36229180763276</v>
      </c>
      <c r="E24" s="1">
        <v>0</v>
      </c>
      <c r="F24" s="1">
        <v>718.44783500000005</v>
      </c>
      <c r="G24" s="1">
        <v>709.970150547</v>
      </c>
      <c r="H24" s="1">
        <v>57.460639611887444</v>
      </c>
      <c r="I24" s="1">
        <v>1.9056271021033067</v>
      </c>
    </row>
    <row r="25" spans="1:9" x14ac:dyDescent="0.25">
      <c r="A25" s="1">
        <v>0.24811129161573642</v>
      </c>
      <c r="B25" s="1">
        <v>13.16361805</v>
      </c>
      <c r="C25" s="1">
        <v>120.5605723609949</v>
      </c>
      <c r="D25" s="1">
        <v>122.23537462499601</v>
      </c>
      <c r="E25" s="1">
        <v>0</v>
      </c>
      <c r="F25" s="1">
        <v>574.75826800000004</v>
      </c>
      <c r="G25" s="1">
        <v>567.9761204376</v>
      </c>
      <c r="H25" s="1">
        <v>60.680982967229603</v>
      </c>
      <c r="I25" s="1">
        <v>1.5245071911371402</v>
      </c>
    </row>
    <row r="26" spans="1:9" x14ac:dyDescent="0.25">
      <c r="A26" s="1">
        <v>0.25434628351906979</v>
      </c>
      <c r="B26" s="1">
        <v>16.122363190000002</v>
      </c>
      <c r="C26" s="1">
        <v>123.69425788862758</v>
      </c>
      <c r="D26" s="1">
        <v>125.6114726699607</v>
      </c>
      <c r="E26" s="1">
        <v>0</v>
      </c>
      <c r="F26" s="1">
        <v>431.06870100000003</v>
      </c>
      <c r="G26" s="1">
        <v>425.9820903282</v>
      </c>
      <c r="H26" s="1">
        <v>62.861282033125661</v>
      </c>
      <c r="I26" s="1">
        <v>1.1433845256951889</v>
      </c>
    </row>
    <row r="27" spans="1:9" x14ac:dyDescent="0.25">
      <c r="A27" s="1">
        <v>0.26296069990674836</v>
      </c>
      <c r="B27" s="1">
        <v>16.447653859999999</v>
      </c>
      <c r="C27" s="1">
        <v>122.79539100985154</v>
      </c>
      <c r="D27" s="1">
        <v>125.16681424635674</v>
      </c>
      <c r="E27" s="1">
        <v>0</v>
      </c>
      <c r="F27" s="1">
        <v>287.37913400000002</v>
      </c>
      <c r="G27" s="1">
        <v>283.9880602188</v>
      </c>
      <c r="H27" s="1">
        <v>63.324424307903726</v>
      </c>
      <c r="I27" s="1">
        <v>0.76225910552603948</v>
      </c>
    </row>
    <row r="28" spans="1:9" x14ac:dyDescent="0.25">
      <c r="A28" s="1">
        <v>0.27441957347964396</v>
      </c>
      <c r="B28" s="1">
        <v>18.166729880000002</v>
      </c>
      <c r="C28" s="1">
        <v>116.64627324646889</v>
      </c>
      <c r="D28" s="1">
        <v>119.68523147111618</v>
      </c>
      <c r="E28" s="1">
        <v>0</v>
      </c>
      <c r="F28" s="1">
        <v>143.68956700000001</v>
      </c>
      <c r="G28" s="1">
        <v>141.9796611527</v>
      </c>
      <c r="H28" s="1">
        <v>61.393297289904972</v>
      </c>
      <c r="I28" s="1">
        <v>0.38113093037817991</v>
      </c>
    </row>
    <row r="29" spans="1:9" x14ac:dyDescent="0.25">
      <c r="A29" s="1">
        <v>0.28941351265002041</v>
      </c>
      <c r="B29" s="1">
        <v>21.300535460000003</v>
      </c>
      <c r="C29" s="1">
        <v>104.45320939148877</v>
      </c>
      <c r="D29" s="1">
        <v>108.09523821974781</v>
      </c>
      <c r="E29" s="1">
        <v>0</v>
      </c>
      <c r="F29" s="1">
        <v>0</v>
      </c>
      <c r="G29" s="1">
        <v>0</v>
      </c>
      <c r="H29" s="1">
        <v>56.390788477496706</v>
      </c>
      <c r="I29" s="1">
        <v>0</v>
      </c>
    </row>
    <row r="30" spans="1:9" x14ac:dyDescent="0.25">
      <c r="A30" s="1">
        <v>0.32145078333623839</v>
      </c>
      <c r="B30" s="1">
        <v>1.3884345999999999</v>
      </c>
      <c r="C30" s="1">
        <v>103.0446417985067</v>
      </c>
      <c r="D30" s="1">
        <v>102.73581003290705</v>
      </c>
      <c r="E30" s="1">
        <v>0</v>
      </c>
      <c r="F30" s="1">
        <v>1340.7836190000003</v>
      </c>
      <c r="G30" s="1">
        <v>1318.5266109246004</v>
      </c>
      <c r="H30" s="1">
        <v>67.46164255498941</v>
      </c>
      <c r="I30" s="1">
        <v>2.6775393033854797</v>
      </c>
    </row>
    <row r="31" spans="1:9" x14ac:dyDescent="0.25">
      <c r="A31" s="1">
        <v>0.32213530839789578</v>
      </c>
      <c r="B31" s="1">
        <v>5.8491684599999996</v>
      </c>
      <c r="C31" s="1">
        <v>108.4844705293189</v>
      </c>
      <c r="D31" s="1">
        <v>109.38652178160245</v>
      </c>
      <c r="E31" s="1">
        <v>0</v>
      </c>
      <c r="F31" s="1">
        <v>1149.2431020000001</v>
      </c>
      <c r="G31" s="1">
        <v>1130.1656665068001</v>
      </c>
      <c r="H31" s="1">
        <v>71.819398307043286</v>
      </c>
      <c r="I31" s="1">
        <v>2.295040317853438</v>
      </c>
    </row>
    <row r="32" spans="1:9" x14ac:dyDescent="0.25">
      <c r="A32" s="1">
        <v>0.32259517322073361</v>
      </c>
      <c r="B32" s="1">
        <v>0.80260763000000002</v>
      </c>
      <c r="C32" s="1">
        <v>54.242235264659449</v>
      </c>
      <c r="D32" s="1">
        <v>54.693260890801227</v>
      </c>
      <c r="E32" s="1">
        <v>2.2900999999999998</v>
      </c>
      <c r="F32" s="1">
        <v>575.44185300000004</v>
      </c>
      <c r="G32" s="1">
        <v>570.262876323</v>
      </c>
      <c r="H32" s="1">
        <v>35.960962107345374</v>
      </c>
      <c r="I32" s="1">
        <v>2.2717976909381421</v>
      </c>
    </row>
    <row r="33" spans="1:9" x14ac:dyDescent="0.25">
      <c r="A33" s="1">
        <v>0.32518503068688598</v>
      </c>
      <c r="B33" s="1">
        <v>10.520939689999999</v>
      </c>
      <c r="C33" s="1">
        <v>114.91905553873333</v>
      </c>
      <c r="D33" s="1">
        <v>116.36229180763276</v>
      </c>
      <c r="E33" s="1">
        <v>0</v>
      </c>
      <c r="F33" s="1">
        <v>957.70258500000023</v>
      </c>
      <c r="G33" s="1">
        <v>941.80472208900028</v>
      </c>
      <c r="H33" s="1">
        <v>76.595962032592112</v>
      </c>
      <c r="I33" s="1">
        <v>1.9125391229029702</v>
      </c>
    </row>
    <row r="34" spans="1:9" x14ac:dyDescent="0.25">
      <c r="A34" s="1">
        <v>0.32564924914611065</v>
      </c>
      <c r="B34" s="1">
        <v>2.65703786</v>
      </c>
      <c r="C34" s="1">
        <v>57.459527769366666</v>
      </c>
      <c r="D34" s="1">
        <v>58.181145903816379</v>
      </c>
      <c r="E34" s="1">
        <v>2.4069970000000001</v>
      </c>
      <c r="F34" s="1">
        <v>479.53487750000011</v>
      </c>
      <c r="G34" s="1">
        <v>475.21906360250011</v>
      </c>
      <c r="H34" s="1">
        <v>38.352653366069497</v>
      </c>
      <c r="I34" s="1">
        <v>1.8931647424484517</v>
      </c>
    </row>
    <row r="35" spans="1:9" x14ac:dyDescent="0.25">
      <c r="A35" s="1">
        <v>0.33073636494162395</v>
      </c>
      <c r="B35" s="1">
        <v>15.210765499999999</v>
      </c>
      <c r="C35" s="1">
        <v>120.5605723609949</v>
      </c>
      <c r="D35" s="1">
        <v>122.23537462499601</v>
      </c>
      <c r="E35" s="1">
        <v>0</v>
      </c>
      <c r="F35" s="1">
        <v>766.16206800000009</v>
      </c>
      <c r="G35" s="1">
        <v>753.44377767120011</v>
      </c>
      <c r="H35" s="1">
        <v>80.888731814546802</v>
      </c>
      <c r="I35" s="1">
        <v>1.5300357183377478</v>
      </c>
    </row>
    <row r="36" spans="1:9" x14ac:dyDescent="0.25">
      <c r="A36" s="1">
        <v>0.33120850821777187</v>
      </c>
      <c r="B36" s="1">
        <v>4.5028562499999998</v>
      </c>
      <c r="C36" s="1">
        <v>60.280286180497448</v>
      </c>
      <c r="D36" s="1">
        <v>61.117687312498006</v>
      </c>
      <c r="E36" s="1">
        <v>2.4716829999999996</v>
      </c>
      <c r="F36" s="1">
        <v>383.62790200000006</v>
      </c>
      <c r="G36" s="1">
        <v>380.17525088200006</v>
      </c>
      <c r="H36" s="1">
        <v>40.502102332551445</v>
      </c>
      <c r="I36" s="1">
        <v>1.5145317939587613</v>
      </c>
    </row>
    <row r="37" spans="1:9" x14ac:dyDescent="0.25">
      <c r="A37" s="1">
        <v>0.33904771000020628</v>
      </c>
      <c r="B37" s="1">
        <v>18.877793219999997</v>
      </c>
      <c r="C37" s="1">
        <v>123.69425788862758</v>
      </c>
      <c r="D37" s="1">
        <v>125.6114726699607</v>
      </c>
      <c r="E37" s="1">
        <v>0</v>
      </c>
      <c r="F37" s="1">
        <v>574.62155100000007</v>
      </c>
      <c r="G37" s="1">
        <v>565.08283325340005</v>
      </c>
      <c r="H37" s="1">
        <v>83.795105735879218</v>
      </c>
      <c r="I37" s="1">
        <v>1.1475301039613626</v>
      </c>
    </row>
    <row r="38" spans="1:9" x14ac:dyDescent="0.25">
      <c r="A38" s="1">
        <v>0.33953171815152705</v>
      </c>
      <c r="B38" s="1">
        <v>6.0680161200000002</v>
      </c>
      <c r="C38" s="1">
        <v>61.847128944313788</v>
      </c>
      <c r="D38" s="1">
        <v>62.805736334980352</v>
      </c>
      <c r="E38" s="1">
        <v>2.542878</v>
      </c>
      <c r="F38" s="1">
        <v>287.72092650000002</v>
      </c>
      <c r="G38" s="1">
        <v>285.1314381615</v>
      </c>
      <c r="H38" s="1">
        <v>41.957363792804621</v>
      </c>
      <c r="I38" s="1">
        <v>1.1358988454690711</v>
      </c>
    </row>
    <row r="39" spans="1:9" x14ac:dyDescent="0.25">
      <c r="A39" s="1">
        <v>0.35053086638378161</v>
      </c>
      <c r="B39" s="1">
        <v>19.42454613</v>
      </c>
      <c r="C39" s="1">
        <v>122.79539100985154</v>
      </c>
      <c r="D39" s="1">
        <v>125.16681424635674</v>
      </c>
      <c r="E39" s="1">
        <v>0</v>
      </c>
      <c r="F39" s="1">
        <v>383.08103400000005</v>
      </c>
      <c r="G39" s="1">
        <v>376.68358073220003</v>
      </c>
      <c r="H39" s="1">
        <v>84.412481879517728</v>
      </c>
      <c r="I39" s="1">
        <v>0.76502227957733027</v>
      </c>
    </row>
    <row r="40" spans="1:9" x14ac:dyDescent="0.25">
      <c r="A40" s="1">
        <v>0.35103126733507894</v>
      </c>
      <c r="B40" s="1">
        <v>6.8282768199999992</v>
      </c>
      <c r="C40" s="1">
        <v>61.397695504925771</v>
      </c>
      <c r="D40" s="1">
        <v>62.583407123178368</v>
      </c>
      <c r="E40" s="1">
        <v>1.3095279999999998</v>
      </c>
      <c r="F40" s="1">
        <v>191.81395100000003</v>
      </c>
      <c r="G40" s="1">
        <v>190.06844404590004</v>
      </c>
      <c r="H40" s="1">
        <v>42.266492532820614</v>
      </c>
      <c r="I40" s="1">
        <v>0.75726589697938063</v>
      </c>
    </row>
    <row r="41" spans="1:9" x14ac:dyDescent="0.25">
      <c r="A41" s="1">
        <v>0.36580573020454921</v>
      </c>
      <c r="B41" s="1">
        <v>21.57504063</v>
      </c>
      <c r="C41" s="1">
        <v>116.64627324646889</v>
      </c>
      <c r="D41" s="1">
        <v>119.68523147111618</v>
      </c>
      <c r="E41" s="1">
        <v>0</v>
      </c>
      <c r="F41" s="1">
        <v>191.54051700000002</v>
      </c>
      <c r="G41" s="1">
        <v>188.32263631440003</v>
      </c>
      <c r="H41" s="1">
        <v>81.83825832840806</v>
      </c>
      <c r="I41" s="1">
        <v>0.38251224498908909</v>
      </c>
    </row>
    <row r="42" spans="1:9" x14ac:dyDescent="0.25">
      <c r="A42" s="1">
        <v>0.36632793681440579</v>
      </c>
      <c r="B42" s="1">
        <v>7.9066844700000001</v>
      </c>
      <c r="C42" s="1">
        <v>58.323136623234447</v>
      </c>
      <c r="D42" s="1">
        <v>59.842615735558091</v>
      </c>
      <c r="E42" s="1">
        <v>1.340273</v>
      </c>
      <c r="F42" s="1">
        <v>95.906975500000016</v>
      </c>
      <c r="G42" s="1">
        <v>95.034222022950019</v>
      </c>
      <c r="H42" s="1">
        <v>40.977543338599752</v>
      </c>
      <c r="I42" s="1">
        <v>0.37863294848969031</v>
      </c>
    </row>
    <row r="43" spans="1:9" x14ac:dyDescent="0.25">
      <c r="A43" s="1">
        <v>0.38579289364669711</v>
      </c>
      <c r="B43" s="1">
        <v>25.151776299999998</v>
      </c>
      <c r="C43" s="1">
        <v>104.45320939148877</v>
      </c>
      <c r="D43" s="1">
        <v>108.09523821974781</v>
      </c>
      <c r="E43" s="1">
        <v>0</v>
      </c>
      <c r="F43" s="1">
        <v>0</v>
      </c>
      <c r="G43" s="1">
        <v>0</v>
      </c>
      <c r="H43" s="1">
        <v>75.169833165530818</v>
      </c>
      <c r="I43" s="1">
        <v>0</v>
      </c>
    </row>
    <row r="44" spans="1:9" x14ac:dyDescent="0.25">
      <c r="A44" s="1">
        <v>0.38634363296667812</v>
      </c>
      <c r="B44" s="1">
        <v>9.5672302900000012</v>
      </c>
      <c r="C44" s="1">
        <v>52.226604695744385</v>
      </c>
      <c r="D44" s="1">
        <v>54.047619109873906</v>
      </c>
      <c r="E44" s="1">
        <v>1.402156</v>
      </c>
      <c r="F44" s="1">
        <v>0</v>
      </c>
      <c r="G44" s="1">
        <v>0</v>
      </c>
      <c r="H44" s="1">
        <v>37.638570996159793</v>
      </c>
      <c r="I44" s="1">
        <v>0</v>
      </c>
    </row>
    <row r="45" spans="1:9" x14ac:dyDescent="0.25">
      <c r="A45" s="1">
        <v>0.44193009474714895</v>
      </c>
      <c r="B45" s="1">
        <v>5.1863766899999995</v>
      </c>
      <c r="C45" s="1">
        <v>108.4844705293189</v>
      </c>
      <c r="D45" s="1">
        <v>109.38652178160245</v>
      </c>
      <c r="E45" s="1">
        <v>0</v>
      </c>
      <c r="F45" s="1">
        <v>1576.6204440000001</v>
      </c>
      <c r="G45" s="1">
        <v>1536.5742847224001</v>
      </c>
      <c r="H45" s="1">
        <v>98.527397249205706</v>
      </c>
      <c r="I45" s="1">
        <v>2.3023005918144053</v>
      </c>
    </row>
    <row r="46" spans="1:9" x14ac:dyDescent="0.25">
      <c r="A46" s="1">
        <v>0.44611393931491422</v>
      </c>
      <c r="B46" s="1">
        <v>11.400378349999999</v>
      </c>
      <c r="C46" s="1">
        <v>114.91905553873333</v>
      </c>
      <c r="D46" s="1">
        <v>116.36229180763276</v>
      </c>
      <c r="E46" s="1">
        <v>0</v>
      </c>
      <c r="F46" s="1">
        <v>1313.8503700000001</v>
      </c>
      <c r="G46" s="1">
        <v>1280.3471855650002</v>
      </c>
      <c r="H46" s="1">
        <v>105.08025626455533</v>
      </c>
      <c r="I46" s="1">
        <v>1.9185881552703128</v>
      </c>
    </row>
    <row r="47" spans="1:9" x14ac:dyDescent="0.25">
      <c r="A47" s="1">
        <v>0.45372968837815925</v>
      </c>
      <c r="B47" s="1">
        <v>17.609912850000001</v>
      </c>
      <c r="C47" s="1">
        <v>120.5605723609949</v>
      </c>
      <c r="D47" s="1">
        <v>122.23537462499601</v>
      </c>
      <c r="E47" s="1">
        <v>0</v>
      </c>
      <c r="F47" s="1">
        <v>1051.0802960000001</v>
      </c>
      <c r="G47" s="1">
        <v>1024.1726404224</v>
      </c>
      <c r="H47" s="1">
        <v>110.96940938441037</v>
      </c>
      <c r="I47" s="1">
        <v>1.534873987423341</v>
      </c>
    </row>
    <row r="48" spans="1:9" x14ac:dyDescent="0.25">
      <c r="A48" s="1">
        <v>0.46513183341926934</v>
      </c>
      <c r="B48" s="1">
        <v>22.639397029999998</v>
      </c>
      <c r="C48" s="1">
        <v>123.69425788862758</v>
      </c>
      <c r="D48" s="1">
        <v>125.6114726699607</v>
      </c>
      <c r="E48" s="1">
        <v>0</v>
      </c>
      <c r="F48" s="1">
        <v>788.31022200000007</v>
      </c>
      <c r="G48" s="1">
        <v>768.05064929460013</v>
      </c>
      <c r="H48" s="1">
        <v>114.95659759054949</v>
      </c>
      <c r="I48" s="1">
        <v>1.1511580881232013</v>
      </c>
    </row>
    <row r="49" spans="1:9" x14ac:dyDescent="0.25">
      <c r="A49" s="1">
        <v>0.48088531419673675</v>
      </c>
      <c r="B49" s="1">
        <v>24.196441180000001</v>
      </c>
      <c r="C49" s="1">
        <v>122.79539100985154</v>
      </c>
      <c r="D49" s="1">
        <v>125.16681424635674</v>
      </c>
      <c r="E49" s="1">
        <v>0</v>
      </c>
      <c r="F49" s="1">
        <v>525.54014800000004</v>
      </c>
      <c r="G49" s="1">
        <v>511.98121218160003</v>
      </c>
      <c r="H49" s="1">
        <v>115.80356186469169</v>
      </c>
      <c r="I49" s="1">
        <v>0.76744045721954601</v>
      </c>
    </row>
    <row r="50" spans="1:9" x14ac:dyDescent="0.25">
      <c r="A50" s="1">
        <v>0.48331792880255309</v>
      </c>
      <c r="B50" s="1">
        <v>1.6971311999999998</v>
      </c>
      <c r="C50" s="1">
        <v>54.242235264659449</v>
      </c>
      <c r="D50" s="1">
        <v>54.693260890801227</v>
      </c>
      <c r="E50" s="1">
        <v>3.1456549999999996</v>
      </c>
      <c r="F50" s="1">
        <v>862.13740200000007</v>
      </c>
      <c r="G50" s="1">
        <v>848.60184478860003</v>
      </c>
      <c r="H50" s="1">
        <v>53.877364468738392</v>
      </c>
      <c r="I50" s="1">
        <v>2.2870172265241013</v>
      </c>
    </row>
    <row r="51" spans="1:9" x14ac:dyDescent="0.25">
      <c r="A51" s="1">
        <v>0.48789360064513509</v>
      </c>
      <c r="B51" s="1">
        <v>3.79062885</v>
      </c>
      <c r="C51" s="1">
        <v>57.459527769366666</v>
      </c>
      <c r="D51" s="1">
        <v>58.181145903816379</v>
      </c>
      <c r="E51" s="1">
        <v>3.213946</v>
      </c>
      <c r="F51" s="1">
        <v>718.44783500000005</v>
      </c>
      <c r="G51" s="1">
        <v>707.09635920699998</v>
      </c>
      <c r="H51" s="1">
        <v>57.460639611887444</v>
      </c>
      <c r="I51" s="1">
        <v>1.9058476887700844</v>
      </c>
    </row>
    <row r="52" spans="1:9" x14ac:dyDescent="0.25">
      <c r="A52" s="1">
        <v>0.49622258323147284</v>
      </c>
      <c r="B52" s="1">
        <v>5.8647116800000001</v>
      </c>
      <c r="C52" s="1">
        <v>60.280286180497448</v>
      </c>
      <c r="D52" s="1">
        <v>61.117687312498006</v>
      </c>
      <c r="E52" s="1">
        <v>3.2374749999999999</v>
      </c>
      <c r="F52" s="1">
        <v>574.75826800000004</v>
      </c>
      <c r="G52" s="1">
        <v>565.67708736560007</v>
      </c>
      <c r="H52" s="1">
        <v>60.680982967229603</v>
      </c>
      <c r="I52" s="1">
        <v>1.5246781510160676</v>
      </c>
    </row>
    <row r="53" spans="1:9" x14ac:dyDescent="0.25">
      <c r="A53" s="1">
        <v>0.5018405520721938</v>
      </c>
      <c r="B53" s="1">
        <v>27.202548790000002</v>
      </c>
      <c r="C53" s="1">
        <v>116.64627324646889</v>
      </c>
      <c r="D53" s="1">
        <v>119.68523147111618</v>
      </c>
      <c r="E53" s="1">
        <v>0</v>
      </c>
      <c r="F53" s="1">
        <v>262.77007400000002</v>
      </c>
      <c r="G53" s="1">
        <v>255.93805207600002</v>
      </c>
      <c r="H53" s="1">
        <v>112.27204318857979</v>
      </c>
      <c r="I53" s="1">
        <v>0.3837210945619679</v>
      </c>
    </row>
    <row r="54" spans="1:9" x14ac:dyDescent="0.25">
      <c r="A54" s="1">
        <v>0.50869256703813959</v>
      </c>
      <c r="B54" s="1">
        <v>7.4767764299999993</v>
      </c>
      <c r="C54" s="1">
        <v>61.847128944313788</v>
      </c>
      <c r="D54" s="1">
        <v>62.805736334980352</v>
      </c>
      <c r="E54" s="1">
        <v>3.3302860000000001</v>
      </c>
      <c r="F54" s="1">
        <v>431.06870100000003</v>
      </c>
      <c r="G54" s="1">
        <v>424.21470865410004</v>
      </c>
      <c r="H54" s="1">
        <v>62.861282033125661</v>
      </c>
      <c r="I54" s="1">
        <v>1.1435086132620507</v>
      </c>
    </row>
    <row r="55" spans="1:9" x14ac:dyDescent="0.25">
      <c r="A55" s="1">
        <v>0.52592139981349673</v>
      </c>
      <c r="B55" s="1">
        <v>7.8405880699999999</v>
      </c>
      <c r="C55" s="1">
        <v>61.397695504925771</v>
      </c>
      <c r="D55" s="1">
        <v>62.583407123178368</v>
      </c>
      <c r="E55" s="1">
        <v>3.398971</v>
      </c>
      <c r="F55" s="1">
        <v>287.37913400000002</v>
      </c>
      <c r="G55" s="1">
        <v>282.78106785599999</v>
      </c>
      <c r="H55" s="1">
        <v>63.324424307903726</v>
      </c>
      <c r="I55" s="1">
        <v>0.76233907550803381</v>
      </c>
    </row>
    <row r="56" spans="1:9" x14ac:dyDescent="0.25">
      <c r="A56" s="1">
        <v>0.52926048650174995</v>
      </c>
      <c r="B56" s="1">
        <v>31.536200009999998</v>
      </c>
      <c r="C56" s="1">
        <v>104.45320939148877</v>
      </c>
      <c r="D56" s="1">
        <v>108.09523821974781</v>
      </c>
      <c r="E56" s="1">
        <v>0</v>
      </c>
      <c r="F56" s="1">
        <v>0</v>
      </c>
      <c r="G56" s="1">
        <v>0</v>
      </c>
      <c r="H56" s="1">
        <v>103.12378254400444</v>
      </c>
      <c r="I56" s="1">
        <v>0</v>
      </c>
    </row>
    <row r="57" spans="1:9" x14ac:dyDescent="0.25">
      <c r="A57" s="1">
        <v>0.54883914695928793</v>
      </c>
      <c r="B57" s="1">
        <v>9.007898410000001</v>
      </c>
      <c r="C57" s="1">
        <v>58.323136623234447</v>
      </c>
      <c r="D57" s="1">
        <v>59.842615735558091</v>
      </c>
      <c r="E57" s="1">
        <v>3.4222099999999998</v>
      </c>
      <c r="F57" s="1">
        <v>143.68956700000001</v>
      </c>
      <c r="G57" s="1">
        <v>141.3617960146</v>
      </c>
      <c r="H57" s="1">
        <v>61.393297289904972</v>
      </c>
      <c r="I57" s="1">
        <v>0.38116953775401691</v>
      </c>
    </row>
    <row r="58" spans="1:9" x14ac:dyDescent="0.25">
      <c r="A58" s="1">
        <v>0.57882702530004082</v>
      </c>
      <c r="B58" s="1">
        <v>10.899802189999999</v>
      </c>
      <c r="C58" s="1">
        <v>52.226604695744385</v>
      </c>
      <c r="D58" s="1">
        <v>54.047619109873906</v>
      </c>
      <c r="E58" s="1">
        <v>2.2073770000000001</v>
      </c>
      <c r="F58" s="1">
        <v>0</v>
      </c>
      <c r="G58" s="1">
        <v>0</v>
      </c>
      <c r="H58" s="1">
        <v>56.390788477496706</v>
      </c>
      <c r="I58" s="1">
        <v>0</v>
      </c>
    </row>
    <row r="59" spans="1:9" x14ac:dyDescent="0.25">
      <c r="A59" s="1">
        <v>0.64427061679579156</v>
      </c>
      <c r="B59" s="1">
        <v>2.2727124500000002</v>
      </c>
      <c r="C59" s="1">
        <v>54.242235264659449</v>
      </c>
      <c r="D59" s="1">
        <v>54.693260890801227</v>
      </c>
      <c r="E59" s="1">
        <v>3.4000000000000002E-2</v>
      </c>
      <c r="F59" s="1">
        <v>1149.2431020000001</v>
      </c>
      <c r="G59" s="1">
        <v>1119.4777056582002</v>
      </c>
      <c r="H59" s="1">
        <v>71.819398307043286</v>
      </c>
      <c r="I59" s="1">
        <v>2.2953191019685546</v>
      </c>
    </row>
    <row r="60" spans="1:9" x14ac:dyDescent="0.25">
      <c r="A60" s="1">
        <v>0.65037006137377196</v>
      </c>
      <c r="B60" s="1">
        <v>4.7257042</v>
      </c>
      <c r="C60" s="1">
        <v>57.459527769366666</v>
      </c>
      <c r="D60" s="1">
        <v>58.181145903816379</v>
      </c>
      <c r="E60" s="1">
        <v>3.8900000000000004E-2</v>
      </c>
      <c r="F60" s="1">
        <v>957.70258500000023</v>
      </c>
      <c r="G60" s="1">
        <v>932.80231779000019</v>
      </c>
      <c r="H60" s="1">
        <v>76.595962032592112</v>
      </c>
      <c r="I60" s="1">
        <v>1.9127659183071288</v>
      </c>
    </row>
    <row r="61" spans="1:9" x14ac:dyDescent="0.25">
      <c r="A61" s="1">
        <v>0.65129849829222131</v>
      </c>
      <c r="B61" s="1">
        <v>0.10304387999999998</v>
      </c>
      <c r="C61" s="1">
        <v>28.729763884683333</v>
      </c>
      <c r="D61" s="1">
        <v>29.090572951908189</v>
      </c>
      <c r="E61" s="1">
        <v>0.55418900000000004</v>
      </c>
      <c r="F61" s="1">
        <v>479.53487750000011</v>
      </c>
      <c r="G61" s="1">
        <v>472.3898078252501</v>
      </c>
      <c r="H61" s="1">
        <v>38.352653366069497</v>
      </c>
      <c r="I61" s="1">
        <v>1.8931647424484517</v>
      </c>
    </row>
    <row r="62" spans="1:9" x14ac:dyDescent="0.25">
      <c r="A62" s="1">
        <v>0.6614727298832479</v>
      </c>
      <c r="B62" s="1">
        <v>7.1762008100000001</v>
      </c>
      <c r="C62" s="1">
        <v>60.280286180497448</v>
      </c>
      <c r="D62" s="1">
        <v>61.117687312498006</v>
      </c>
      <c r="E62" s="1">
        <v>4.6100000000000002E-2</v>
      </c>
      <c r="F62" s="1">
        <v>766.16206800000009</v>
      </c>
      <c r="G62" s="1">
        <v>746.1652380252001</v>
      </c>
      <c r="H62" s="1">
        <v>80.888731814546802</v>
      </c>
      <c r="I62" s="1">
        <v>1.5302127346457031</v>
      </c>
    </row>
    <row r="63" spans="1:9" x14ac:dyDescent="0.25">
      <c r="A63" s="1">
        <v>0.66241701643554374</v>
      </c>
      <c r="B63" s="1">
        <v>1.19728192</v>
      </c>
      <c r="C63" s="1">
        <v>30.140143090248724</v>
      </c>
      <c r="D63" s="1">
        <v>30.558843656249003</v>
      </c>
      <c r="E63" s="1">
        <v>0.131856</v>
      </c>
      <c r="F63" s="1">
        <v>383.62790200000006</v>
      </c>
      <c r="G63" s="1">
        <v>377.87348347000005</v>
      </c>
      <c r="H63" s="1">
        <v>40.502102332551445</v>
      </c>
      <c r="I63" s="1">
        <v>1.5145317939587613</v>
      </c>
    </row>
    <row r="64" spans="1:9" x14ac:dyDescent="0.25">
      <c r="A64" s="1">
        <v>0.6691709089723713</v>
      </c>
      <c r="B64" s="1">
        <v>9.1922162599999986</v>
      </c>
      <c r="C64" s="1">
        <v>114.91905553873333</v>
      </c>
      <c r="D64" s="1">
        <v>116.36229180763276</v>
      </c>
      <c r="E64" s="1">
        <v>0</v>
      </c>
      <c r="F64" s="1">
        <v>1970.7755550000002</v>
      </c>
      <c r="G64" s="1">
        <v>1878.5432590260002</v>
      </c>
      <c r="H64" s="1">
        <v>157.620384396833</v>
      </c>
      <c r="I64" s="1">
        <v>1.9244877710694854</v>
      </c>
    </row>
    <row r="65" spans="1:9" x14ac:dyDescent="0.25">
      <c r="A65" s="1">
        <v>0.67809542000041256</v>
      </c>
      <c r="B65" s="1">
        <v>9.0662991999999996</v>
      </c>
      <c r="C65" s="1">
        <v>61.847128944313788</v>
      </c>
      <c r="D65" s="1">
        <v>62.805736334980352</v>
      </c>
      <c r="E65" s="1">
        <v>1.7599999999999998E-2</v>
      </c>
      <c r="F65" s="1">
        <v>574.62155100000007</v>
      </c>
      <c r="G65" s="1">
        <v>559.45154205360006</v>
      </c>
      <c r="H65" s="1">
        <v>83.795105735879218</v>
      </c>
      <c r="I65" s="1">
        <v>1.1476595509842773</v>
      </c>
    </row>
    <row r="66" spans="1:9" x14ac:dyDescent="0.25">
      <c r="A66" s="1">
        <v>0.6790634363030541</v>
      </c>
      <c r="B66" s="1">
        <v>2.1749536699999998</v>
      </c>
      <c r="C66" s="1">
        <v>30.923564472156894</v>
      </c>
      <c r="D66" s="1">
        <v>31.402868167490176</v>
      </c>
      <c r="E66" s="1">
        <v>0.142567</v>
      </c>
      <c r="F66" s="1">
        <v>287.72092650000002</v>
      </c>
      <c r="G66" s="1">
        <v>283.37634050985002</v>
      </c>
      <c r="H66" s="1">
        <v>41.957363792804621</v>
      </c>
      <c r="I66" s="1">
        <v>1.1358988454690711</v>
      </c>
    </row>
    <row r="67" spans="1:9" x14ac:dyDescent="0.25">
      <c r="A67" s="1">
        <v>0.6805945325672389</v>
      </c>
      <c r="B67" s="1">
        <v>18.982738610000002</v>
      </c>
      <c r="C67" s="1">
        <v>120.5605723609949</v>
      </c>
      <c r="D67" s="1">
        <v>122.23537462499601</v>
      </c>
      <c r="E67" s="1">
        <v>0</v>
      </c>
      <c r="F67" s="1">
        <v>1576.6204440000001</v>
      </c>
      <c r="G67" s="1">
        <v>1502.5192831320001</v>
      </c>
      <c r="H67" s="1">
        <v>166.45411407661555</v>
      </c>
      <c r="I67" s="1">
        <v>1.5395927451317637</v>
      </c>
    </row>
    <row r="68" spans="1:9" x14ac:dyDescent="0.25">
      <c r="A68" s="1">
        <v>0.697697750128904</v>
      </c>
      <c r="B68" s="1">
        <v>27.36746248</v>
      </c>
      <c r="C68" s="1">
        <v>123.69425788862758</v>
      </c>
      <c r="D68" s="1">
        <v>125.6114726699607</v>
      </c>
      <c r="E68" s="1">
        <v>0</v>
      </c>
      <c r="F68" s="1">
        <v>1182.4653330000001</v>
      </c>
      <c r="G68" s="1">
        <v>1126.4164762158</v>
      </c>
      <c r="H68" s="1">
        <v>172.43489638582426</v>
      </c>
      <c r="I68" s="1">
        <v>1.1546964551631751</v>
      </c>
    </row>
    <row r="69" spans="1:9" x14ac:dyDescent="0.25">
      <c r="A69" s="1">
        <v>0.70106173276756323</v>
      </c>
      <c r="B69" s="1">
        <v>9.4170628700000005</v>
      </c>
      <c r="C69" s="1">
        <v>61.397695504925771</v>
      </c>
      <c r="D69" s="1">
        <v>62.583407123178368</v>
      </c>
      <c r="E69" s="1">
        <v>2.1400000000000002E-2</v>
      </c>
      <c r="F69" s="1">
        <v>383.08103400000005</v>
      </c>
      <c r="G69" s="1">
        <v>372.85277039220006</v>
      </c>
      <c r="H69" s="1">
        <v>84.412481879517728</v>
      </c>
      <c r="I69" s="1">
        <v>0.76510636732285153</v>
      </c>
    </row>
    <row r="70" spans="1:9" x14ac:dyDescent="0.25">
      <c r="A70" s="1">
        <v>0.70206253467015789</v>
      </c>
      <c r="B70" s="1">
        <v>2.8111301499999999</v>
      </c>
      <c r="C70" s="1">
        <v>30.698847752462886</v>
      </c>
      <c r="D70" s="1">
        <v>31.291703561589184</v>
      </c>
      <c r="E70" s="1">
        <v>0.160468</v>
      </c>
      <c r="F70" s="1">
        <v>191.81395100000003</v>
      </c>
      <c r="G70" s="1">
        <v>188.87919754970002</v>
      </c>
      <c r="H70" s="1">
        <v>42.266492532820614</v>
      </c>
      <c r="I70" s="1">
        <v>0.75726589697938063</v>
      </c>
    </row>
    <row r="71" spans="1:9" x14ac:dyDescent="0.25">
      <c r="A71" s="1">
        <v>0.72132797129510506</v>
      </c>
      <c r="B71" s="1">
        <v>31.976903249999999</v>
      </c>
      <c r="C71" s="1">
        <v>122.79539100985154</v>
      </c>
      <c r="D71" s="1">
        <v>125.16681424635674</v>
      </c>
      <c r="E71" s="1">
        <v>0</v>
      </c>
      <c r="F71" s="1">
        <v>788.31022200000007</v>
      </c>
      <c r="G71" s="1">
        <v>750.55016236619997</v>
      </c>
      <c r="H71" s="1">
        <v>173.70534279703753</v>
      </c>
      <c r="I71" s="1">
        <v>0.76979890105652038</v>
      </c>
    </row>
    <row r="72" spans="1:9" x14ac:dyDescent="0.25">
      <c r="A72" s="1">
        <v>0.73161146040909841</v>
      </c>
      <c r="B72" s="1">
        <v>10.750396520000001</v>
      </c>
      <c r="C72" s="1">
        <v>58.323136623234447</v>
      </c>
      <c r="D72" s="1">
        <v>59.842615735558091</v>
      </c>
      <c r="E72" s="1">
        <v>7.1999999999999998E-3</v>
      </c>
      <c r="F72" s="1">
        <v>191.54051700000002</v>
      </c>
      <c r="G72" s="1">
        <v>186.34976898930003</v>
      </c>
      <c r="H72" s="1">
        <v>81.83825832840806</v>
      </c>
      <c r="I72" s="1">
        <v>0.38255318366142577</v>
      </c>
    </row>
    <row r="73" spans="1:9" x14ac:dyDescent="0.25">
      <c r="A73" s="1">
        <v>0.73265587362881157</v>
      </c>
      <c r="B73" s="1">
        <v>3.6501022500000002</v>
      </c>
      <c r="C73" s="1">
        <v>29.161568311617224</v>
      </c>
      <c r="D73" s="1">
        <v>29.921307867779046</v>
      </c>
      <c r="E73" s="1">
        <v>0.18849099999999999</v>
      </c>
      <c r="F73" s="1">
        <v>95.906975500000016</v>
      </c>
      <c r="G73" s="1">
        <v>94.410826682200025</v>
      </c>
      <c r="H73" s="1">
        <v>40.977543338599752</v>
      </c>
      <c r="I73" s="1">
        <v>0.37863294848969031</v>
      </c>
    </row>
    <row r="74" spans="1:9" x14ac:dyDescent="0.25">
      <c r="A74" s="1">
        <v>0.7527608281082907</v>
      </c>
      <c r="B74" s="1">
        <v>37.410301000000004</v>
      </c>
      <c r="C74" s="1">
        <v>116.64627324646889</v>
      </c>
      <c r="D74" s="1">
        <v>119.68523147111618</v>
      </c>
      <c r="E74" s="1">
        <v>0</v>
      </c>
      <c r="F74" s="1">
        <v>394.15511100000003</v>
      </c>
      <c r="G74" s="1">
        <v>374.99917260540002</v>
      </c>
      <c r="H74" s="1">
        <v>168.40806478286967</v>
      </c>
      <c r="I74" s="1">
        <v>0.38490008270455706</v>
      </c>
    </row>
    <row r="75" spans="1:9" x14ac:dyDescent="0.25">
      <c r="A75" s="1">
        <v>0.77158578729339422</v>
      </c>
      <c r="B75" s="1">
        <v>12.8358229</v>
      </c>
      <c r="C75" s="1">
        <v>52.226604695744385</v>
      </c>
      <c r="D75" s="1">
        <v>54.047619109873906</v>
      </c>
      <c r="E75" s="1">
        <v>7.9000000000000008E-3</v>
      </c>
      <c r="F75" s="1">
        <v>0</v>
      </c>
      <c r="G75" s="1">
        <v>0</v>
      </c>
      <c r="H75" s="1">
        <v>75.169833165530818</v>
      </c>
      <c r="I75" s="1">
        <v>0</v>
      </c>
    </row>
    <row r="76" spans="1:9" x14ac:dyDescent="0.25">
      <c r="A76" s="1">
        <v>0.77268726593335624</v>
      </c>
      <c r="B76" s="1">
        <v>4.7208444700000003</v>
      </c>
      <c r="C76" s="1">
        <v>26.113302347872192</v>
      </c>
      <c r="D76" s="1">
        <v>27.023809554936953</v>
      </c>
      <c r="E76" s="1">
        <v>0.21137800000000001</v>
      </c>
      <c r="F76" s="1">
        <v>0</v>
      </c>
      <c r="G76" s="1">
        <v>0</v>
      </c>
      <c r="H76" s="1">
        <v>37.638570996159793</v>
      </c>
      <c r="I76" s="1">
        <v>0</v>
      </c>
    </row>
    <row r="77" spans="1:9" x14ac:dyDescent="0.25">
      <c r="A77" s="1">
        <v>0.79389072975262498</v>
      </c>
      <c r="B77" s="1">
        <v>43.857606730000001</v>
      </c>
      <c r="C77" s="1">
        <v>104.45320939148877</v>
      </c>
      <c r="D77" s="1">
        <v>108.09523821974781</v>
      </c>
      <c r="E77" s="1">
        <v>0</v>
      </c>
      <c r="F77" s="1">
        <v>0</v>
      </c>
      <c r="G77" s="1">
        <v>0</v>
      </c>
      <c r="H77" s="1">
        <v>154.68567381600667</v>
      </c>
      <c r="I77" s="1">
        <v>0</v>
      </c>
    </row>
    <row r="78" spans="1:9" x14ac:dyDescent="0.25">
      <c r="A78" s="1">
        <v>0.8838601894942979</v>
      </c>
      <c r="B78" s="1">
        <v>2.5713217500000001</v>
      </c>
      <c r="C78" s="1">
        <v>54.242235264659449</v>
      </c>
      <c r="D78" s="1">
        <v>54.693260890801227</v>
      </c>
      <c r="E78" s="1">
        <v>0.14466000000000001</v>
      </c>
      <c r="F78" s="1">
        <v>1576.6204440000001</v>
      </c>
      <c r="G78" s="1">
        <v>1486.1224305144001</v>
      </c>
      <c r="H78" s="1">
        <v>98.527397249205706</v>
      </c>
      <c r="I78" s="1">
        <v>2.3025658970415805</v>
      </c>
    </row>
    <row r="79" spans="1:9" x14ac:dyDescent="0.25">
      <c r="A79" s="1">
        <v>0.89222787862982844</v>
      </c>
      <c r="B79" s="1">
        <v>0.47121367999999997</v>
      </c>
      <c r="C79" s="1">
        <v>114.91905553873333</v>
      </c>
      <c r="D79" s="1">
        <v>116.36229180763276</v>
      </c>
      <c r="E79" s="1">
        <v>0</v>
      </c>
      <c r="F79" s="1">
        <v>2627.7007400000002</v>
      </c>
      <c r="G79" s="1">
        <v>2399.0907756200004</v>
      </c>
      <c r="H79" s="1">
        <v>210.16051252911066</v>
      </c>
      <c r="I79" s="1">
        <v>1.9276778122734977</v>
      </c>
    </row>
    <row r="80" spans="1:9" x14ac:dyDescent="0.25">
      <c r="A80" s="1">
        <v>0.89222787862982844</v>
      </c>
      <c r="B80" s="1">
        <v>5.6905350600000002</v>
      </c>
      <c r="C80" s="1">
        <v>57.459527769366666</v>
      </c>
      <c r="D80" s="1">
        <v>58.181145903816379</v>
      </c>
      <c r="E80" s="1">
        <v>0.1537</v>
      </c>
      <c r="F80" s="1">
        <v>1313.8503700000001</v>
      </c>
      <c r="G80" s="1">
        <v>1237.7784335770002</v>
      </c>
      <c r="H80" s="1">
        <v>105.08025626455533</v>
      </c>
      <c r="I80" s="1">
        <v>1.918804914201317</v>
      </c>
    </row>
    <row r="81" spans="1:9" x14ac:dyDescent="0.25">
      <c r="A81" s="1">
        <v>0.90745937675631849</v>
      </c>
      <c r="B81" s="1">
        <v>8.8196660499999986</v>
      </c>
      <c r="C81" s="1">
        <v>60.280286180497448</v>
      </c>
      <c r="D81" s="1">
        <v>61.117687312498006</v>
      </c>
      <c r="E81" s="1">
        <v>0.17849999999999999</v>
      </c>
      <c r="F81" s="1">
        <v>1051.0802960000001</v>
      </c>
      <c r="G81" s="1">
        <v>989.066558536</v>
      </c>
      <c r="H81" s="1">
        <v>110.96940938441037</v>
      </c>
      <c r="I81" s="1">
        <v>1.5350439313610535</v>
      </c>
    </row>
    <row r="82" spans="1:9" x14ac:dyDescent="0.25">
      <c r="A82" s="1">
        <v>0.90745937675631849</v>
      </c>
      <c r="B82" s="1">
        <v>15.069745190000001</v>
      </c>
      <c r="C82" s="1">
        <v>120.5605723609949</v>
      </c>
      <c r="D82" s="1">
        <v>122.23537462499601</v>
      </c>
      <c r="E82" s="1">
        <v>0</v>
      </c>
      <c r="F82" s="1">
        <v>2102.1605920000002</v>
      </c>
      <c r="G82" s="1">
        <v>1916.9602438448003</v>
      </c>
      <c r="H82" s="1">
        <v>221.93881876882074</v>
      </c>
      <c r="I82" s="1">
        <v>1.5421442698284502</v>
      </c>
    </row>
    <row r="83" spans="1:9" x14ac:dyDescent="0.25">
      <c r="A83" s="1">
        <v>0.93026366683853867</v>
      </c>
      <c r="B83" s="1">
        <v>11.311838720000001</v>
      </c>
      <c r="C83" s="1">
        <v>61.847128944313788</v>
      </c>
      <c r="D83" s="1">
        <v>62.805736334980352</v>
      </c>
      <c r="E83" s="1">
        <v>0.19900000000000001</v>
      </c>
      <c r="F83" s="1">
        <v>788.31022200000007</v>
      </c>
      <c r="G83" s="1">
        <v>740.45979152460006</v>
      </c>
      <c r="H83" s="1">
        <v>114.95659759054949</v>
      </c>
      <c r="I83" s="1">
        <v>1.1512829485207903</v>
      </c>
    </row>
    <row r="84" spans="1:9" x14ac:dyDescent="0.25">
      <c r="A84" s="1">
        <v>0.93026366683853867</v>
      </c>
      <c r="B84" s="1">
        <v>28.085234069999998</v>
      </c>
      <c r="C84" s="1">
        <v>123.69425788862758</v>
      </c>
      <c r="D84" s="1">
        <v>125.6114726699607</v>
      </c>
      <c r="E84" s="1">
        <v>0</v>
      </c>
      <c r="F84" s="1">
        <v>1576.6204440000001</v>
      </c>
      <c r="G84" s="1">
        <v>1434.8822660844</v>
      </c>
      <c r="H84" s="1">
        <v>229.91319518109898</v>
      </c>
      <c r="I84" s="1">
        <v>1.1566097174630525</v>
      </c>
    </row>
    <row r="85" spans="1:9" x14ac:dyDescent="0.25">
      <c r="A85" s="1">
        <v>0.96177062839347349</v>
      </c>
      <c r="B85" s="1">
        <v>11.99791263</v>
      </c>
      <c r="C85" s="1">
        <v>61.397695504925771</v>
      </c>
      <c r="D85" s="1">
        <v>62.583407123178368</v>
      </c>
      <c r="E85" s="1">
        <v>5.6000000000000001E-2</v>
      </c>
      <c r="F85" s="1">
        <v>525.54014800000004</v>
      </c>
      <c r="G85" s="1">
        <v>492.4311186760001</v>
      </c>
      <c r="H85" s="1">
        <v>115.80356186469169</v>
      </c>
      <c r="I85" s="1">
        <v>0.76752196568052677</v>
      </c>
    </row>
    <row r="86" spans="1:9" x14ac:dyDescent="0.25">
      <c r="A86" s="1">
        <v>0.96177062839347349</v>
      </c>
      <c r="B86" s="1">
        <v>37.105466480000004</v>
      </c>
      <c r="C86" s="1">
        <v>122.79539100985154</v>
      </c>
      <c r="D86" s="1">
        <v>125.16681424635674</v>
      </c>
      <c r="E86" s="1">
        <v>0</v>
      </c>
      <c r="F86" s="1">
        <v>1051.0802960000001</v>
      </c>
      <c r="G86" s="1">
        <v>954.06558467920001</v>
      </c>
      <c r="H86" s="1">
        <v>231.60712372938337</v>
      </c>
      <c r="I86" s="1">
        <v>0.77107415509284483</v>
      </c>
    </row>
    <row r="87" spans="1:9" x14ac:dyDescent="0.25">
      <c r="A87" s="1">
        <v>0.97578720129027019</v>
      </c>
      <c r="B87" s="1">
        <v>0.82655321999999998</v>
      </c>
      <c r="C87" s="1">
        <v>28.729763884683333</v>
      </c>
      <c r="D87" s="1">
        <v>29.090572951908189</v>
      </c>
      <c r="E87" s="1">
        <v>0.73090299999999997</v>
      </c>
      <c r="F87" s="1">
        <v>718.44783500000005</v>
      </c>
      <c r="G87" s="1">
        <v>677.5681531885001</v>
      </c>
      <c r="H87" s="1">
        <v>57.460639611887444</v>
      </c>
      <c r="I87" s="1">
        <v>1.9058476887700844</v>
      </c>
    </row>
    <row r="88" spans="1:9" x14ac:dyDescent="0.25">
      <c r="A88" s="1">
        <v>0.99244516646294567</v>
      </c>
      <c r="B88" s="1">
        <v>2.0198029000000002</v>
      </c>
      <c r="C88" s="1">
        <v>30.140143090248724</v>
      </c>
      <c r="D88" s="1">
        <v>30.558843656249003</v>
      </c>
      <c r="E88" s="1">
        <v>0.88230799999999998</v>
      </c>
      <c r="F88" s="1">
        <v>574.75826800000004</v>
      </c>
      <c r="G88" s="1">
        <v>541.36481262920006</v>
      </c>
      <c r="H88" s="1">
        <v>60.680982967229603</v>
      </c>
      <c r="I88" s="1">
        <v>1.5246781510160676</v>
      </c>
    </row>
    <row r="89" spans="1:9" x14ac:dyDescent="0.25">
      <c r="A89" s="1">
        <v>1.0036811041443876</v>
      </c>
      <c r="B89" s="1">
        <v>13.674204450000001</v>
      </c>
      <c r="C89" s="1">
        <v>58.323136623234447</v>
      </c>
      <c r="D89" s="1">
        <v>59.842615735558091</v>
      </c>
      <c r="E89" s="1">
        <v>5.8700000000000002E-2</v>
      </c>
      <c r="F89" s="1">
        <v>262.77007400000002</v>
      </c>
      <c r="G89" s="1">
        <v>245.42724911600004</v>
      </c>
      <c r="H89" s="1">
        <v>112.27204318857979</v>
      </c>
      <c r="I89" s="1">
        <v>0.38376098284026339</v>
      </c>
    </row>
    <row r="90" spans="1:9" x14ac:dyDescent="0.25">
      <c r="A90" s="1">
        <v>1.0036811041443876</v>
      </c>
      <c r="B90" s="1">
        <v>46.30827343</v>
      </c>
      <c r="C90" s="1">
        <v>116.64627324646889</v>
      </c>
      <c r="D90" s="1">
        <v>119.68523147111618</v>
      </c>
      <c r="E90" s="1">
        <v>0</v>
      </c>
      <c r="F90" s="1">
        <v>525.54014800000004</v>
      </c>
      <c r="G90" s="1">
        <v>475.45617189559999</v>
      </c>
      <c r="H90" s="1">
        <v>224.54408637715957</v>
      </c>
      <c r="I90" s="1">
        <v>0.38553758263333615</v>
      </c>
    </row>
    <row r="91" spans="1:9" x14ac:dyDescent="0.25">
      <c r="A91" s="1">
        <v>1.0173851340762792</v>
      </c>
      <c r="B91" s="1">
        <v>3.0052535800000002</v>
      </c>
      <c r="C91" s="1">
        <v>30.923564472156894</v>
      </c>
      <c r="D91" s="1">
        <v>31.402868167490176</v>
      </c>
      <c r="E91" s="1">
        <v>1.0121</v>
      </c>
      <c r="F91" s="1">
        <v>431.06870100000003</v>
      </c>
      <c r="G91" s="1">
        <v>405.20457894000003</v>
      </c>
      <c r="H91" s="1">
        <v>62.861282033125661</v>
      </c>
      <c r="I91" s="1">
        <v>1.1435086132620507</v>
      </c>
    </row>
    <row r="92" spans="1:9" x14ac:dyDescent="0.25">
      <c r="A92" s="1">
        <v>1.0518427996269935</v>
      </c>
      <c r="B92" s="1">
        <v>3.4570100900000003</v>
      </c>
      <c r="C92" s="1">
        <v>30.698847752462886</v>
      </c>
      <c r="D92" s="1">
        <v>31.291703561589184</v>
      </c>
      <c r="E92" s="1">
        <v>1.0352300000000001</v>
      </c>
      <c r="F92" s="1">
        <v>287.37913400000002</v>
      </c>
      <c r="G92" s="1">
        <v>268.69949029000003</v>
      </c>
      <c r="H92" s="1">
        <v>63.324424307903726</v>
      </c>
      <c r="I92" s="1">
        <v>0.76233907550803381</v>
      </c>
    </row>
    <row r="93" spans="1:9" x14ac:dyDescent="0.25">
      <c r="A93" s="1">
        <v>1.0585209730034999</v>
      </c>
      <c r="B93" s="1">
        <v>16.088961380000001</v>
      </c>
      <c r="C93" s="1">
        <v>52.226604695744385</v>
      </c>
      <c r="D93" s="1">
        <v>54.047619109873906</v>
      </c>
      <c r="E93" s="1">
        <v>6.8199999999999997E-2</v>
      </c>
      <c r="F93" s="1">
        <v>0</v>
      </c>
      <c r="G93" s="1">
        <v>0</v>
      </c>
      <c r="H93" s="1">
        <v>103.12378254400444</v>
      </c>
      <c r="I93" s="1">
        <v>0</v>
      </c>
    </row>
    <row r="94" spans="1:9" x14ac:dyDescent="0.25">
      <c r="A94" s="1">
        <v>1.0585209730034999</v>
      </c>
      <c r="B94" s="1">
        <v>56.130246</v>
      </c>
      <c r="C94" s="1">
        <v>104.45320939148877</v>
      </c>
      <c r="D94" s="1">
        <v>108.09523821974781</v>
      </c>
      <c r="E94" s="1">
        <v>0</v>
      </c>
      <c r="F94" s="1">
        <v>0</v>
      </c>
      <c r="G94" s="1">
        <v>0</v>
      </c>
      <c r="H94" s="1">
        <v>206.24756508800888</v>
      </c>
      <c r="I94" s="1">
        <v>0</v>
      </c>
    </row>
    <row r="95" spans="1:9" x14ac:dyDescent="0.25">
      <c r="A95" s="1">
        <v>1.0976782939185759</v>
      </c>
      <c r="B95" s="1">
        <v>4.3283723200000006</v>
      </c>
      <c r="C95" s="1">
        <v>29.161568311617224</v>
      </c>
      <c r="D95" s="1">
        <v>29.921307867779046</v>
      </c>
      <c r="E95" s="1">
        <v>0.33381</v>
      </c>
      <c r="F95" s="1">
        <v>143.68956700000001</v>
      </c>
      <c r="G95" s="1">
        <v>133.44450087289999</v>
      </c>
      <c r="H95" s="1">
        <v>61.393297289904972</v>
      </c>
      <c r="I95" s="1">
        <v>0.38116953775401691</v>
      </c>
    </row>
    <row r="96" spans="1:9" x14ac:dyDescent="0.25">
      <c r="A96" s="1">
        <v>1.1343242209453981</v>
      </c>
      <c r="B96" s="1">
        <v>3.9661139299999997</v>
      </c>
      <c r="C96" s="1">
        <v>120.5605723609949</v>
      </c>
      <c r="D96" s="1">
        <v>122.23537462499601</v>
      </c>
      <c r="E96" s="1">
        <v>0</v>
      </c>
      <c r="F96" s="1">
        <v>2627.7007400000002</v>
      </c>
      <c r="G96" s="1">
        <v>2182.8310047180003</v>
      </c>
      <c r="H96" s="1">
        <v>277.42352346102592</v>
      </c>
      <c r="I96" s="1">
        <v>1.5437639689142091</v>
      </c>
    </row>
    <row r="97" spans="1:9" x14ac:dyDescent="0.25">
      <c r="A97" s="1">
        <v>1.1576540506000816</v>
      </c>
      <c r="B97" s="1">
        <v>5.5080598600000004</v>
      </c>
      <c r="C97" s="1">
        <v>26.113302347872192</v>
      </c>
      <c r="D97" s="1">
        <v>27.023809554936953</v>
      </c>
      <c r="E97" s="1">
        <v>0.36244100000000001</v>
      </c>
      <c r="F97" s="1">
        <v>0</v>
      </c>
      <c r="G97" s="1">
        <v>0</v>
      </c>
      <c r="H97" s="1">
        <v>56.390788477496706</v>
      </c>
      <c r="I97" s="1">
        <v>0</v>
      </c>
    </row>
    <row r="98" spans="1:9" x14ac:dyDescent="0.25">
      <c r="A98" s="1">
        <v>1.1628295835481735</v>
      </c>
      <c r="B98" s="1">
        <v>23.230421159999999</v>
      </c>
      <c r="C98" s="1">
        <v>123.69425788862758</v>
      </c>
      <c r="D98" s="1">
        <v>125.6114726699607</v>
      </c>
      <c r="E98" s="1">
        <v>0</v>
      </c>
      <c r="F98" s="1">
        <v>1970.7755550000002</v>
      </c>
      <c r="G98" s="1">
        <v>1629.6343064295002</v>
      </c>
      <c r="H98" s="1">
        <v>287.39149397637374</v>
      </c>
      <c r="I98" s="1">
        <v>1.1578242489701278</v>
      </c>
    </row>
    <row r="99" spans="1:9" x14ac:dyDescent="0.25">
      <c r="A99" s="1">
        <v>1.2022132854918419</v>
      </c>
      <c r="B99" s="1">
        <v>38.338566880000002</v>
      </c>
      <c r="C99" s="1">
        <v>122.79539100985154</v>
      </c>
      <c r="D99" s="1">
        <v>125.16681424635674</v>
      </c>
      <c r="E99" s="1">
        <v>0</v>
      </c>
      <c r="F99" s="1">
        <v>1313.8503700000001</v>
      </c>
      <c r="G99" s="1">
        <v>1079.5908490290001</v>
      </c>
      <c r="H99" s="1">
        <v>289.50890466172922</v>
      </c>
      <c r="I99" s="1">
        <v>0.77188368088324455</v>
      </c>
    </row>
    <row r="100" spans="1:9" x14ac:dyDescent="0.25">
      <c r="A100" s="1">
        <v>1.2546013801804845</v>
      </c>
      <c r="B100" s="1">
        <v>53.055358400000003</v>
      </c>
      <c r="C100" s="1">
        <v>116.64627324646889</v>
      </c>
      <c r="D100" s="1">
        <v>119.68523147111618</v>
      </c>
      <c r="E100" s="1">
        <v>0</v>
      </c>
      <c r="F100" s="1">
        <v>656.92518500000006</v>
      </c>
      <c r="G100" s="1">
        <v>535.45971829350003</v>
      </c>
      <c r="H100" s="1">
        <v>280.68010797144944</v>
      </c>
      <c r="I100" s="1">
        <v>0.38594226458329822</v>
      </c>
    </row>
    <row r="101" spans="1:9" x14ac:dyDescent="0.25">
      <c r="A101" s="1">
        <v>1.2885412335915831</v>
      </c>
      <c r="B101" s="1">
        <v>1.5110390000000029E-2</v>
      </c>
      <c r="C101" s="1">
        <v>27.121117632329725</v>
      </c>
      <c r="D101" s="1">
        <v>27.346630445400613</v>
      </c>
      <c r="E101" s="1">
        <v>4.0685140000000004</v>
      </c>
      <c r="F101" s="1">
        <v>1149.2431020000001</v>
      </c>
      <c r="G101" s="1">
        <v>875.3784707934002</v>
      </c>
      <c r="H101" s="1">
        <v>71.819398307043286</v>
      </c>
      <c r="I101" s="1">
        <v>2.2953191019685546</v>
      </c>
    </row>
    <row r="102" spans="1:9" x14ac:dyDescent="0.25">
      <c r="A102" s="1">
        <v>1.3007401227475439</v>
      </c>
      <c r="B102" s="1">
        <v>1.40152001</v>
      </c>
      <c r="C102" s="1">
        <v>28.729763884683333</v>
      </c>
      <c r="D102" s="1">
        <v>29.090572951908189</v>
      </c>
      <c r="E102" s="1">
        <v>1.2250829999999999</v>
      </c>
      <c r="F102" s="1">
        <v>957.70258500000023</v>
      </c>
      <c r="G102" s="1">
        <v>727.66242408300025</v>
      </c>
      <c r="H102" s="1">
        <v>76.595962032592112</v>
      </c>
      <c r="I102" s="1">
        <v>1.9127659183071288</v>
      </c>
    </row>
    <row r="103" spans="1:9" x14ac:dyDescent="0.25">
      <c r="A103" s="1">
        <v>1.3229454597664958</v>
      </c>
      <c r="B103" s="1">
        <v>2.7674285100000002</v>
      </c>
      <c r="C103" s="1">
        <v>30.140143090248724</v>
      </c>
      <c r="D103" s="1">
        <v>30.558843656249003</v>
      </c>
      <c r="E103" s="1">
        <v>1.2958350000000001</v>
      </c>
      <c r="F103" s="1">
        <v>766.16206800000009</v>
      </c>
      <c r="G103" s="1">
        <v>579.21852340800012</v>
      </c>
      <c r="H103" s="1">
        <v>80.888731814546802</v>
      </c>
      <c r="I103" s="1">
        <v>1.5302127346457031</v>
      </c>
    </row>
    <row r="104" spans="1:9" x14ac:dyDescent="0.25">
      <c r="A104" s="1">
        <v>1.323151216254375</v>
      </c>
      <c r="B104" s="1">
        <v>67.990002109999992</v>
      </c>
      <c r="C104" s="1">
        <v>104.45320939148877</v>
      </c>
      <c r="D104" s="1">
        <v>108.09523821974781</v>
      </c>
      <c r="E104" s="1">
        <v>0</v>
      </c>
      <c r="F104" s="1">
        <v>0</v>
      </c>
      <c r="G104" s="1">
        <v>0</v>
      </c>
      <c r="H104" s="1">
        <v>257.8094563600111</v>
      </c>
      <c r="I104" s="1">
        <v>0</v>
      </c>
    </row>
    <row r="105" spans="1:9" x14ac:dyDescent="0.25">
      <c r="A105" s="1">
        <v>1.3257902842414468</v>
      </c>
      <c r="B105" s="1">
        <v>1.0533104900000001</v>
      </c>
      <c r="C105" s="1">
        <v>54.242235264659449</v>
      </c>
      <c r="D105" s="1">
        <v>54.693260890801227</v>
      </c>
      <c r="E105" s="1">
        <v>0.54808900000000005</v>
      </c>
      <c r="F105" s="1">
        <v>2364.9306660000002</v>
      </c>
      <c r="G105" s="1">
        <v>1747.2107760408003</v>
      </c>
      <c r="H105" s="1">
        <v>147.79109587380856</v>
      </c>
      <c r="I105" s="1">
        <v>2.3096094467338193</v>
      </c>
    </row>
    <row r="106" spans="1:9" x14ac:dyDescent="0.25">
      <c r="A106" s="1">
        <v>1.3383418179447426</v>
      </c>
      <c r="B106" s="1">
        <v>5.7648084500000003</v>
      </c>
      <c r="C106" s="1">
        <v>57.459527769366666</v>
      </c>
      <c r="D106" s="1">
        <v>58.181145903816379</v>
      </c>
      <c r="E106" s="1">
        <v>0.57911899999999994</v>
      </c>
      <c r="F106" s="1">
        <v>1970.7755550000002</v>
      </c>
      <c r="G106" s="1">
        <v>1452.4615840350002</v>
      </c>
      <c r="H106" s="1">
        <v>157.620384396833</v>
      </c>
      <c r="I106" s="1">
        <v>1.9246745389448494</v>
      </c>
    </row>
    <row r="107" spans="1:9" x14ac:dyDescent="0.25">
      <c r="A107" s="1">
        <v>1.3561908400008251</v>
      </c>
      <c r="B107" s="1">
        <v>3.86353824</v>
      </c>
      <c r="C107" s="1">
        <v>30.923564472156894</v>
      </c>
      <c r="D107" s="1">
        <v>31.402868167490176</v>
      </c>
      <c r="E107" s="1">
        <v>1.4421109999999999</v>
      </c>
      <c r="F107" s="1">
        <v>574.62155100000007</v>
      </c>
      <c r="G107" s="1">
        <v>431.08108756020005</v>
      </c>
      <c r="H107" s="1">
        <v>83.795105735879218</v>
      </c>
      <c r="I107" s="1">
        <v>1.1476595509842773</v>
      </c>
    </row>
    <row r="108" spans="1:9" x14ac:dyDescent="0.25">
      <c r="A108" s="1">
        <v>1.3611890651344778</v>
      </c>
      <c r="B108" s="1">
        <v>10.47489216</v>
      </c>
      <c r="C108" s="1">
        <v>60.280286180497448</v>
      </c>
      <c r="D108" s="1">
        <v>61.117687312498006</v>
      </c>
      <c r="E108" s="1">
        <v>0.26205499999999998</v>
      </c>
      <c r="F108" s="1">
        <v>1576.6204440000001</v>
      </c>
      <c r="G108" s="1">
        <v>1156.1357715852</v>
      </c>
      <c r="H108" s="1">
        <v>166.45411407661555</v>
      </c>
      <c r="I108" s="1">
        <v>1.5397396311558795</v>
      </c>
    </row>
    <row r="109" spans="1:9" x14ac:dyDescent="0.25">
      <c r="A109" s="1">
        <v>1.395395500257808</v>
      </c>
      <c r="B109" s="1">
        <v>10.36811095</v>
      </c>
      <c r="C109" s="1">
        <v>123.69425788862758</v>
      </c>
      <c r="D109" s="1">
        <v>125.6114726699607</v>
      </c>
      <c r="E109" s="1">
        <v>0</v>
      </c>
      <c r="F109" s="1">
        <v>2364.9306660000002</v>
      </c>
      <c r="G109" s="1">
        <v>1702.2770933868001</v>
      </c>
      <c r="H109" s="1">
        <v>344.86979277164852</v>
      </c>
      <c r="I109" s="1">
        <v>1.1586704706028852</v>
      </c>
    </row>
    <row r="110" spans="1:9" x14ac:dyDescent="0.25">
      <c r="A110" s="1">
        <v>1.395395500257808</v>
      </c>
      <c r="B110" s="1">
        <v>14.4558774</v>
      </c>
      <c r="C110" s="1">
        <v>61.847128944313788</v>
      </c>
      <c r="D110" s="1">
        <v>62.805736334980352</v>
      </c>
      <c r="E110" s="1">
        <v>0.27753300000000003</v>
      </c>
      <c r="F110" s="1">
        <v>1182.4653330000001</v>
      </c>
      <c r="G110" s="1">
        <v>860.36177629080009</v>
      </c>
      <c r="H110" s="1">
        <v>172.43489638582426</v>
      </c>
      <c r="I110" s="1">
        <v>1.1548047233669096</v>
      </c>
    </row>
    <row r="111" spans="1:9" x14ac:dyDescent="0.25">
      <c r="A111" s="1">
        <v>1.4021234655351265</v>
      </c>
      <c r="B111" s="1">
        <v>4.2799781699999997</v>
      </c>
      <c r="C111" s="1">
        <v>30.698847752462886</v>
      </c>
      <c r="D111" s="1">
        <v>31.291703561589184</v>
      </c>
      <c r="E111" s="1">
        <v>1.6234820000000001</v>
      </c>
      <c r="F111" s="1">
        <v>383.08103400000005</v>
      </c>
      <c r="G111" s="1">
        <v>284.32274343480003</v>
      </c>
      <c r="H111" s="1">
        <v>84.412481879517728</v>
      </c>
      <c r="I111" s="1">
        <v>0.76510636732285153</v>
      </c>
    </row>
    <row r="112" spans="1:9" x14ac:dyDescent="0.25">
      <c r="A112" s="1">
        <v>1.4426559425902101</v>
      </c>
      <c r="B112" s="1">
        <v>16.44148783</v>
      </c>
      <c r="C112" s="1">
        <v>61.397695504925771</v>
      </c>
      <c r="D112" s="1">
        <v>62.583407123178368</v>
      </c>
      <c r="E112" s="1">
        <v>0.29420100000000005</v>
      </c>
      <c r="F112" s="1">
        <v>788.31022200000007</v>
      </c>
      <c r="G112" s="1">
        <v>567.34686677340005</v>
      </c>
      <c r="H112" s="1">
        <v>173.70534279703753</v>
      </c>
      <c r="I112" s="1">
        <v>0.76986981557793976</v>
      </c>
    </row>
    <row r="113" spans="1:9" x14ac:dyDescent="0.25">
      <c r="A113" s="1">
        <v>1.4426559425902101</v>
      </c>
      <c r="B113" s="1">
        <v>33.956655569999995</v>
      </c>
      <c r="C113" s="1">
        <v>122.79539100985154</v>
      </c>
      <c r="D113" s="1">
        <v>125.16681424635674</v>
      </c>
      <c r="E113" s="1">
        <v>0</v>
      </c>
      <c r="F113" s="1">
        <v>1576.6204440000001</v>
      </c>
      <c r="G113" s="1">
        <v>1124.2880386163999</v>
      </c>
      <c r="H113" s="1">
        <v>347.41068559407506</v>
      </c>
      <c r="I113" s="1">
        <v>0.77244771557777325</v>
      </c>
    </row>
    <row r="114" spans="1:9" x14ac:dyDescent="0.25">
      <c r="A114" s="1">
        <v>1.4632229208181968</v>
      </c>
      <c r="B114" s="1">
        <v>5.2241590899999997</v>
      </c>
      <c r="C114" s="1">
        <v>29.161568311617224</v>
      </c>
      <c r="D114" s="1">
        <v>29.921307867779046</v>
      </c>
      <c r="E114" s="1">
        <v>1.70234</v>
      </c>
      <c r="F114" s="1">
        <v>191.54051700000002</v>
      </c>
      <c r="G114" s="1">
        <v>140.18850439230002</v>
      </c>
      <c r="H114" s="1">
        <v>81.83825832840806</v>
      </c>
      <c r="I114" s="1">
        <v>0.38255318366142577</v>
      </c>
    </row>
    <row r="115" spans="1:9" x14ac:dyDescent="0.25">
      <c r="A115" s="1">
        <v>1.5055216562165814</v>
      </c>
      <c r="B115" s="1">
        <v>19.150334300000001</v>
      </c>
      <c r="C115" s="1">
        <v>58.323136623234447</v>
      </c>
      <c r="D115" s="1">
        <v>59.842615735558091</v>
      </c>
      <c r="E115" s="1">
        <v>0.32892900000000003</v>
      </c>
      <c r="F115" s="1">
        <v>394.15511100000003</v>
      </c>
      <c r="G115" s="1">
        <v>279.8895443211</v>
      </c>
      <c r="H115" s="1">
        <v>168.40806478286967</v>
      </c>
      <c r="I115" s="1">
        <v>0.38493490778896988</v>
      </c>
    </row>
    <row r="116" spans="1:9" x14ac:dyDescent="0.25">
      <c r="A116" s="1">
        <v>1.5055216562165814</v>
      </c>
      <c r="B116" s="1">
        <v>56.607413020000003</v>
      </c>
      <c r="C116" s="1">
        <v>116.64627324646889</v>
      </c>
      <c r="D116" s="1">
        <v>119.68523147111618</v>
      </c>
      <c r="E116" s="1">
        <v>0</v>
      </c>
      <c r="F116" s="1">
        <v>788.31022200000007</v>
      </c>
      <c r="G116" s="1">
        <v>555.36455139900011</v>
      </c>
      <c r="H116" s="1">
        <v>336.81612956573935</v>
      </c>
      <c r="I116" s="1">
        <v>0.38622422539696583</v>
      </c>
    </row>
    <row r="117" spans="1:9" x14ac:dyDescent="0.25">
      <c r="A117" s="1">
        <v>1.5431715745867884</v>
      </c>
      <c r="B117" s="1">
        <v>6.4998426600000005</v>
      </c>
      <c r="C117" s="1">
        <v>26.113302347872192</v>
      </c>
      <c r="D117" s="1">
        <v>27.023809554936953</v>
      </c>
      <c r="E117" s="1">
        <v>1.8091740000000001</v>
      </c>
      <c r="F117" s="1">
        <v>0</v>
      </c>
      <c r="G117" s="1">
        <v>0</v>
      </c>
      <c r="H117" s="1">
        <v>75.169833165530818</v>
      </c>
      <c r="I117" s="1">
        <v>0</v>
      </c>
    </row>
    <row r="118" spans="1:9" x14ac:dyDescent="0.25">
      <c r="A118" s="1">
        <v>1.58778145950525</v>
      </c>
      <c r="B118" s="1">
        <v>22.480407789999997</v>
      </c>
      <c r="C118" s="1">
        <v>52.226604695744385</v>
      </c>
      <c r="D118" s="1">
        <v>54.047619109873906</v>
      </c>
      <c r="E118" s="1">
        <v>0.360234</v>
      </c>
      <c r="F118" s="1">
        <v>0</v>
      </c>
      <c r="G118" s="1">
        <v>0</v>
      </c>
      <c r="H118" s="1">
        <v>154.68567381600667</v>
      </c>
      <c r="I118" s="1">
        <v>0</v>
      </c>
    </row>
    <row r="119" spans="1:9" x14ac:dyDescent="0.25">
      <c r="A119" s="1">
        <v>1.58778145950525</v>
      </c>
      <c r="B119" s="1">
        <v>79.137804500000001</v>
      </c>
      <c r="C119" s="1">
        <v>104.45320939148877</v>
      </c>
      <c r="D119" s="1">
        <v>108.09523821974781</v>
      </c>
      <c r="E119" s="1">
        <v>0</v>
      </c>
      <c r="F119" s="1">
        <v>0</v>
      </c>
      <c r="G119" s="1">
        <v>0</v>
      </c>
      <c r="H119" s="1">
        <v>309.37134763201334</v>
      </c>
      <c r="I119" s="1">
        <v>0</v>
      </c>
    </row>
    <row r="120" spans="1:9" x14ac:dyDescent="0.25">
      <c r="A120" s="1">
        <v>1.7677203789885958</v>
      </c>
      <c r="B120" s="1">
        <v>0.33724838000000001</v>
      </c>
      <c r="C120" s="1">
        <v>27.121117632329725</v>
      </c>
      <c r="D120" s="1">
        <v>27.346630445400613</v>
      </c>
      <c r="E120" s="1">
        <v>6.8988949999999996</v>
      </c>
      <c r="F120" s="1">
        <v>1576.6204440000001</v>
      </c>
      <c r="G120" s="1">
        <v>875.33967050880017</v>
      </c>
      <c r="H120" s="1">
        <v>98.527397249205706</v>
      </c>
      <c r="I120" s="1">
        <v>2.3025658970415805</v>
      </c>
    </row>
    <row r="121" spans="1:9" x14ac:dyDescent="0.25">
      <c r="A121" s="1">
        <v>1.7844557572596569</v>
      </c>
      <c r="B121" s="1">
        <v>2.0321547500000001</v>
      </c>
      <c r="C121" s="1">
        <v>28.729763884683333</v>
      </c>
      <c r="D121" s="1">
        <v>29.090572951908189</v>
      </c>
      <c r="E121" s="1">
        <v>7.0247469999999996</v>
      </c>
      <c r="F121" s="1">
        <v>1313.8503700000001</v>
      </c>
      <c r="G121" s="1">
        <v>727.61033490600005</v>
      </c>
      <c r="H121" s="1">
        <v>105.08025626455533</v>
      </c>
      <c r="I121" s="1">
        <v>1.918804914201317</v>
      </c>
    </row>
    <row r="122" spans="1:9" x14ac:dyDescent="0.25">
      <c r="A122" s="1">
        <v>1.7844557572596569</v>
      </c>
      <c r="B122" s="1">
        <v>2.86035847</v>
      </c>
      <c r="C122" s="1">
        <v>57.459527769366666</v>
      </c>
      <c r="D122" s="1">
        <v>58.181145903816379</v>
      </c>
      <c r="E122" s="1">
        <v>0.67239099999999996</v>
      </c>
      <c r="F122" s="1">
        <v>2627.7007400000002</v>
      </c>
      <c r="G122" s="1">
        <v>1455.2206698120001</v>
      </c>
      <c r="H122" s="1">
        <v>210.16051252911066</v>
      </c>
      <c r="I122" s="1">
        <v>1.9278498359514871</v>
      </c>
    </row>
    <row r="123" spans="1:9" x14ac:dyDescent="0.25">
      <c r="A123" s="1">
        <v>1.814918753512637</v>
      </c>
      <c r="B123" s="1">
        <v>3.7192440200000001</v>
      </c>
      <c r="C123" s="1">
        <v>30.140143090248724</v>
      </c>
      <c r="D123" s="1">
        <v>30.558843656249003</v>
      </c>
      <c r="E123" s="1">
        <v>3.0634899999999998</v>
      </c>
      <c r="F123" s="1">
        <v>1051.0802960000001</v>
      </c>
      <c r="G123" s="1">
        <v>579.14524309600006</v>
      </c>
      <c r="H123" s="1">
        <v>110.96940938441037</v>
      </c>
      <c r="I123" s="1">
        <v>1.5350439313610535</v>
      </c>
    </row>
    <row r="124" spans="1:9" x14ac:dyDescent="0.25">
      <c r="A124" s="1">
        <v>1.814918753512637</v>
      </c>
      <c r="B124" s="1">
        <v>9.6896509900000005</v>
      </c>
      <c r="C124" s="1">
        <v>60.280286180497448</v>
      </c>
      <c r="D124" s="1">
        <v>61.117687312498006</v>
      </c>
      <c r="E124" s="1">
        <v>0.69413800000000003</v>
      </c>
      <c r="F124" s="1">
        <v>2102.1605920000002</v>
      </c>
      <c r="G124" s="1">
        <v>1158.2904861920001</v>
      </c>
      <c r="H124" s="1">
        <v>221.93881876882074</v>
      </c>
      <c r="I124" s="1">
        <v>1.5422798687611896</v>
      </c>
    </row>
    <row r="125" spans="1:9" x14ac:dyDescent="0.25">
      <c r="A125" s="1">
        <v>1.8605273336770773</v>
      </c>
      <c r="B125" s="1">
        <v>5.0771194099999999</v>
      </c>
      <c r="C125" s="1">
        <v>30.923564472156894</v>
      </c>
      <c r="D125" s="1">
        <v>31.402868167490176</v>
      </c>
      <c r="E125" s="1">
        <v>3.1547549999999998</v>
      </c>
      <c r="F125" s="1">
        <v>788.31022200000007</v>
      </c>
      <c r="G125" s="1">
        <v>430.9691983674</v>
      </c>
      <c r="H125" s="1">
        <v>114.95659759054949</v>
      </c>
      <c r="I125" s="1">
        <v>1.1512829485207903</v>
      </c>
    </row>
    <row r="126" spans="1:9" x14ac:dyDescent="0.25">
      <c r="A126" s="1">
        <v>1.8605273336770773</v>
      </c>
      <c r="B126" s="1">
        <v>15.73305244</v>
      </c>
      <c r="C126" s="1">
        <v>61.847128944313788</v>
      </c>
      <c r="D126" s="1">
        <v>62.805736334980352</v>
      </c>
      <c r="E126" s="1">
        <v>0.71148999999999996</v>
      </c>
      <c r="F126" s="1">
        <v>1576.6204440000001</v>
      </c>
      <c r="G126" s="1">
        <v>861.93839673479999</v>
      </c>
      <c r="H126" s="1">
        <v>229.91319518109898</v>
      </c>
      <c r="I126" s="1">
        <v>1.1567099015708922</v>
      </c>
    </row>
    <row r="127" spans="1:9" x14ac:dyDescent="0.25">
      <c r="A127" s="1">
        <v>1.923541256786947</v>
      </c>
      <c r="B127" s="1">
        <v>5.6072990699999998</v>
      </c>
      <c r="C127" s="1">
        <v>30.698847752462886</v>
      </c>
      <c r="D127" s="1">
        <v>31.291703561589184</v>
      </c>
      <c r="E127" s="1">
        <v>3.3352330000000001</v>
      </c>
      <c r="F127" s="1">
        <v>525.54014800000004</v>
      </c>
      <c r="G127" s="1">
        <v>284.21211203839999</v>
      </c>
      <c r="H127" s="1">
        <v>115.80356186469169</v>
      </c>
      <c r="I127" s="1">
        <v>0.76752196568052677</v>
      </c>
    </row>
    <row r="128" spans="1:9" x14ac:dyDescent="0.25">
      <c r="A128" s="1">
        <v>1.923541256786947</v>
      </c>
      <c r="B128" s="1">
        <v>19.697773689999998</v>
      </c>
      <c r="C128" s="1">
        <v>61.397695504925771</v>
      </c>
      <c r="D128" s="1">
        <v>62.583407123178368</v>
      </c>
      <c r="E128" s="1">
        <v>0.77171299999999998</v>
      </c>
      <c r="F128" s="1">
        <v>1051.0802960000001</v>
      </c>
      <c r="G128" s="1">
        <v>568.42422407679999</v>
      </c>
      <c r="H128" s="1">
        <v>231.60712372938337</v>
      </c>
      <c r="I128" s="1">
        <v>0.7711399343805948</v>
      </c>
    </row>
    <row r="129" spans="1:9" x14ac:dyDescent="0.25">
      <c r="A129" s="1">
        <v>2.0073622082887752</v>
      </c>
      <c r="B129" s="1">
        <v>6.7005316199999996</v>
      </c>
      <c r="C129" s="1">
        <v>29.161568311617224</v>
      </c>
      <c r="D129" s="1">
        <v>29.921307867779046</v>
      </c>
      <c r="E129" s="1">
        <v>3.5761409999999998</v>
      </c>
      <c r="F129" s="1">
        <v>262.77007400000002</v>
      </c>
      <c r="G129" s="1">
        <v>140.13528046420001</v>
      </c>
      <c r="H129" s="1">
        <v>112.27204318857979</v>
      </c>
      <c r="I129" s="1">
        <v>0.38376098284026339</v>
      </c>
    </row>
    <row r="130" spans="1:9" x14ac:dyDescent="0.25">
      <c r="A130" s="1">
        <v>2.0073622082887752</v>
      </c>
      <c r="B130" s="1">
        <v>24.09009726</v>
      </c>
      <c r="C130" s="1">
        <v>58.323136623234447</v>
      </c>
      <c r="D130" s="1">
        <v>59.842615735558091</v>
      </c>
      <c r="E130" s="1">
        <v>0.46212300000000001</v>
      </c>
      <c r="F130" s="1">
        <v>525.54014800000004</v>
      </c>
      <c r="G130" s="1">
        <v>280.27056092840002</v>
      </c>
      <c r="H130" s="1">
        <v>224.54408637715957</v>
      </c>
      <c r="I130" s="1">
        <v>0.3855699671902974</v>
      </c>
    </row>
    <row r="131" spans="1:9" x14ac:dyDescent="0.25">
      <c r="A131" s="1">
        <v>2.1170419460069998</v>
      </c>
      <c r="B131" s="1">
        <v>8.1421230799999993</v>
      </c>
      <c r="C131" s="1">
        <v>26.113302347872192</v>
      </c>
      <c r="D131" s="1">
        <v>27.023809554936953</v>
      </c>
      <c r="E131" s="1">
        <v>3.7583760000000002</v>
      </c>
      <c r="F131" s="1">
        <v>0</v>
      </c>
      <c r="G131" s="1">
        <v>0</v>
      </c>
      <c r="H131" s="1">
        <v>103.12378254400444</v>
      </c>
      <c r="I131" s="1">
        <v>0</v>
      </c>
    </row>
    <row r="132" spans="1:9" x14ac:dyDescent="0.25">
      <c r="A132" s="1">
        <v>2.1170419460069998</v>
      </c>
      <c r="B132" s="1">
        <v>28.93316978</v>
      </c>
      <c r="C132" s="1">
        <v>52.226604695744385</v>
      </c>
      <c r="D132" s="1">
        <v>54.047619109873906</v>
      </c>
      <c r="E132" s="1">
        <v>0.47618899999999997</v>
      </c>
      <c r="F132" s="1">
        <v>0</v>
      </c>
      <c r="G132" s="1">
        <v>0</v>
      </c>
      <c r="H132" s="1">
        <v>206.24756508800888</v>
      </c>
      <c r="I132" s="1">
        <v>0</v>
      </c>
    </row>
    <row r="133" spans="1:9" x14ac:dyDescent="0.25">
      <c r="A133" s="1">
        <v>2.2686484418907962</v>
      </c>
      <c r="B133" s="1">
        <v>5.5573675300000005</v>
      </c>
      <c r="C133" s="1">
        <v>60.280286180497448</v>
      </c>
      <c r="D133" s="1">
        <v>61.117687312498006</v>
      </c>
      <c r="E133" s="1">
        <v>0</v>
      </c>
      <c r="F133" s="1">
        <v>2627.7007400000002</v>
      </c>
      <c r="G133" s="1">
        <v>1195.866606774</v>
      </c>
      <c r="H133" s="1">
        <v>277.42352346102592</v>
      </c>
      <c r="I133" s="1">
        <v>1.5438829432798409</v>
      </c>
    </row>
    <row r="134" spans="1:9" x14ac:dyDescent="0.25">
      <c r="A134" s="1">
        <v>2.3256591670963469</v>
      </c>
      <c r="B134" s="1">
        <v>14.397921719999999</v>
      </c>
      <c r="C134" s="1">
        <v>61.847128944313788</v>
      </c>
      <c r="D134" s="1">
        <v>62.805736334980352</v>
      </c>
      <c r="E134" s="1">
        <v>0</v>
      </c>
      <c r="F134" s="1">
        <v>1970.7755550000002</v>
      </c>
      <c r="G134" s="1">
        <v>890.79055086000005</v>
      </c>
      <c r="H134" s="1">
        <v>287.39149397637374</v>
      </c>
      <c r="I134" s="1">
        <v>1.1579134847146451</v>
      </c>
    </row>
    <row r="135" spans="1:9" x14ac:dyDescent="0.25">
      <c r="A135" s="1">
        <v>2.4044265709836838</v>
      </c>
      <c r="B135" s="1">
        <v>21.13901873</v>
      </c>
      <c r="C135" s="1">
        <v>61.397695504925771</v>
      </c>
      <c r="D135" s="1">
        <v>62.583407123178368</v>
      </c>
      <c r="E135" s="1">
        <v>0</v>
      </c>
      <c r="F135" s="1">
        <v>1313.8503700000001</v>
      </c>
      <c r="G135" s="1">
        <v>588.34219568599997</v>
      </c>
      <c r="H135" s="1">
        <v>289.50890466172922</v>
      </c>
      <c r="I135" s="1">
        <v>0.77194317469412121</v>
      </c>
    </row>
    <row r="136" spans="1:9" x14ac:dyDescent="0.25">
      <c r="A136" s="1">
        <v>2.509202760360969</v>
      </c>
      <c r="B136" s="1">
        <v>28.054251399999998</v>
      </c>
      <c r="C136" s="1">
        <v>58.323136623234447</v>
      </c>
      <c r="D136" s="1">
        <v>59.842615735558091</v>
      </c>
      <c r="E136" s="1">
        <v>0</v>
      </c>
      <c r="F136" s="1">
        <v>656.92518500000006</v>
      </c>
      <c r="G136" s="1">
        <v>290.68939436250002</v>
      </c>
      <c r="H136" s="1">
        <v>280.68010797144944</v>
      </c>
      <c r="I136" s="1">
        <v>0.38597201314650409</v>
      </c>
    </row>
    <row r="137" spans="1:9" x14ac:dyDescent="0.25">
      <c r="A137" s="1">
        <v>2.6463024325087501</v>
      </c>
      <c r="B137" s="1">
        <v>35.246444160000003</v>
      </c>
      <c r="C137" s="1">
        <v>52.226604695744385</v>
      </c>
      <c r="D137" s="1">
        <v>54.047619109873906</v>
      </c>
      <c r="E137" s="1">
        <v>0</v>
      </c>
      <c r="F137" s="1">
        <v>0</v>
      </c>
      <c r="G137" s="1">
        <v>0</v>
      </c>
      <c r="H137" s="1">
        <v>257.8094563600111</v>
      </c>
      <c r="I137" s="1">
        <v>0</v>
      </c>
    </row>
    <row r="138" spans="1:9" x14ac:dyDescent="0.25">
      <c r="A138" s="1">
        <v>2.6766836358894852</v>
      </c>
      <c r="B138" s="1">
        <v>2.38651065</v>
      </c>
      <c r="C138" s="1">
        <v>28.729763884683333</v>
      </c>
      <c r="D138" s="1">
        <v>29.090572951908189</v>
      </c>
      <c r="E138" s="1">
        <v>3.8989999999999997E-2</v>
      </c>
      <c r="F138" s="1">
        <v>1970.7755550000002</v>
      </c>
      <c r="G138" s="1">
        <v>752.44210689900001</v>
      </c>
      <c r="H138" s="1">
        <v>157.620384396833</v>
      </c>
      <c r="I138" s="1">
        <v>1.9246745389448494</v>
      </c>
    </row>
    <row r="139" spans="1:9" x14ac:dyDescent="0.25">
      <c r="A139" s="1">
        <v>2.7223781302689556</v>
      </c>
      <c r="B139" s="1">
        <v>4.8101543200000005</v>
      </c>
      <c r="C139" s="1">
        <v>30.140143090248724</v>
      </c>
      <c r="D139" s="1">
        <v>30.558843656249003</v>
      </c>
      <c r="E139" s="1">
        <v>6.0390490000000003</v>
      </c>
      <c r="F139" s="1">
        <v>1576.6204440000001</v>
      </c>
      <c r="G139" s="1">
        <v>598.16979645360004</v>
      </c>
      <c r="H139" s="1">
        <v>166.45411407661555</v>
      </c>
      <c r="I139" s="1">
        <v>1.5397396311558795</v>
      </c>
    </row>
    <row r="140" spans="1:9" x14ac:dyDescent="0.25">
      <c r="A140" s="1">
        <v>2.790791000515616</v>
      </c>
      <c r="B140" s="1">
        <v>6.8618295200000006</v>
      </c>
      <c r="C140" s="1">
        <v>30.923564472156894</v>
      </c>
      <c r="D140" s="1">
        <v>31.402868167490176</v>
      </c>
      <c r="E140" s="1">
        <v>5.9675410000000007</v>
      </c>
      <c r="F140" s="1">
        <v>1182.4653330000001</v>
      </c>
      <c r="G140" s="1">
        <v>444.25222560809999</v>
      </c>
      <c r="H140" s="1">
        <v>172.43489638582426</v>
      </c>
      <c r="I140" s="1">
        <v>1.1548047233669096</v>
      </c>
    </row>
    <row r="141" spans="1:9" x14ac:dyDescent="0.25">
      <c r="A141" s="1">
        <v>2.790791000515616</v>
      </c>
      <c r="B141" s="1">
        <v>9.2956140200000004</v>
      </c>
      <c r="C141" s="1">
        <v>61.847128944313788</v>
      </c>
      <c r="D141" s="1">
        <v>62.805736334980352</v>
      </c>
      <c r="E141" s="1">
        <v>0</v>
      </c>
      <c r="F141" s="1">
        <v>2364.9306660000002</v>
      </c>
      <c r="G141" s="1">
        <v>888.50445121619998</v>
      </c>
      <c r="H141" s="1">
        <v>344.86979277164852</v>
      </c>
      <c r="I141" s="1">
        <v>1.1587489181277724</v>
      </c>
    </row>
    <row r="142" spans="1:9" x14ac:dyDescent="0.25">
      <c r="A142" s="1">
        <v>2.8853118851804203</v>
      </c>
      <c r="B142" s="1">
        <v>7.94013831</v>
      </c>
      <c r="C142" s="1">
        <v>30.698847752462886</v>
      </c>
      <c r="D142" s="1">
        <v>31.291703561589184</v>
      </c>
      <c r="E142" s="1">
        <v>6.0571440000000001</v>
      </c>
      <c r="F142" s="1">
        <v>788.31022200000007</v>
      </c>
      <c r="G142" s="1">
        <v>292.22659929539998</v>
      </c>
      <c r="H142" s="1">
        <v>173.70534279703753</v>
      </c>
      <c r="I142" s="1">
        <v>0.76986981557793976</v>
      </c>
    </row>
    <row r="143" spans="1:9" x14ac:dyDescent="0.25">
      <c r="A143" s="1">
        <v>2.8853118851804203</v>
      </c>
      <c r="B143" s="1">
        <v>19.951521449999998</v>
      </c>
      <c r="C143" s="1">
        <v>61.397695504925771</v>
      </c>
      <c r="D143" s="1">
        <v>62.583407123178368</v>
      </c>
      <c r="E143" s="1">
        <v>0</v>
      </c>
      <c r="F143" s="1">
        <v>1576.6204440000001</v>
      </c>
      <c r="G143" s="1">
        <v>584.45319859079996</v>
      </c>
      <c r="H143" s="1">
        <v>347.41068559407506</v>
      </c>
      <c r="I143" s="1">
        <v>0.77250001682004865</v>
      </c>
    </row>
    <row r="144" spans="1:9" x14ac:dyDescent="0.25">
      <c r="A144" s="1">
        <v>3.0110433124331628</v>
      </c>
      <c r="B144" s="1">
        <v>9.4997162599999996</v>
      </c>
      <c r="C144" s="1">
        <v>29.161568311617224</v>
      </c>
      <c r="D144" s="1">
        <v>29.921307867779046</v>
      </c>
      <c r="E144" s="1">
        <v>6.196536</v>
      </c>
      <c r="F144" s="1">
        <v>394.15511100000003</v>
      </c>
      <c r="G144" s="1">
        <v>143.59070693730001</v>
      </c>
      <c r="H144" s="1">
        <v>168.40806478286967</v>
      </c>
      <c r="I144" s="1">
        <v>0.38493490778896988</v>
      </c>
    </row>
    <row r="145" spans="1:9" x14ac:dyDescent="0.25">
      <c r="A145" s="1">
        <v>3.0110433124331628</v>
      </c>
      <c r="B145" s="1">
        <v>30.548342949999999</v>
      </c>
      <c r="C145" s="1">
        <v>58.323136623234447</v>
      </c>
      <c r="D145" s="1">
        <v>59.842615735558091</v>
      </c>
      <c r="E145" s="1">
        <v>0</v>
      </c>
      <c r="F145" s="1">
        <v>788.31022200000007</v>
      </c>
      <c r="G145" s="1">
        <v>287.18141387460003</v>
      </c>
      <c r="H145" s="1">
        <v>336.81612956573935</v>
      </c>
      <c r="I145" s="1">
        <v>0.38625037746471669</v>
      </c>
    </row>
    <row r="146" spans="1:9" x14ac:dyDescent="0.25">
      <c r="A146" s="1">
        <v>3.1755629190104999</v>
      </c>
      <c r="B146" s="1">
        <v>11.38155145</v>
      </c>
      <c r="C146" s="1">
        <v>26.113302347872192</v>
      </c>
      <c r="D146" s="1">
        <v>27.023809554936953</v>
      </c>
      <c r="E146" s="1">
        <v>6.4135740000000006</v>
      </c>
      <c r="F146" s="1">
        <v>0</v>
      </c>
      <c r="G146" s="1">
        <v>0</v>
      </c>
      <c r="H146" s="1">
        <v>154.68567381600667</v>
      </c>
      <c r="I146" s="1">
        <v>0</v>
      </c>
    </row>
    <row r="147" spans="1:9" x14ac:dyDescent="0.25">
      <c r="A147" s="1">
        <v>3.1755629190104999</v>
      </c>
      <c r="B147" s="1">
        <v>41.280142859999998</v>
      </c>
      <c r="C147" s="1">
        <v>52.226604695744385</v>
      </c>
      <c r="D147" s="1">
        <v>54.047619109873906</v>
      </c>
      <c r="E147" s="1">
        <v>0</v>
      </c>
      <c r="F147" s="1">
        <v>0</v>
      </c>
      <c r="G147" s="1">
        <v>0</v>
      </c>
      <c r="H147" s="1">
        <v>309.37134763201334</v>
      </c>
      <c r="I147" s="1">
        <v>0</v>
      </c>
    </row>
    <row r="148" spans="1:9" x14ac:dyDescent="0.25">
      <c r="A148" s="1">
        <v>3.5689115145193138</v>
      </c>
      <c r="B148" s="1">
        <v>1.31824648</v>
      </c>
      <c r="C148" s="1">
        <v>28.729763884683333</v>
      </c>
      <c r="D148" s="1">
        <v>29.090572951908189</v>
      </c>
      <c r="E148" s="1">
        <v>0.23352500000000001</v>
      </c>
      <c r="F148" s="1">
        <v>2627.7007400000002</v>
      </c>
      <c r="G148" s="1">
        <v>768.60246645000007</v>
      </c>
      <c r="H148" s="1">
        <v>210.16051252911066</v>
      </c>
      <c r="I148" s="1">
        <v>1.9278498359514871</v>
      </c>
    </row>
    <row r="149" spans="1:9" x14ac:dyDescent="0.25">
      <c r="A149" s="1">
        <v>3.629837507025274</v>
      </c>
      <c r="B149" s="1">
        <v>4.7211442200000002</v>
      </c>
      <c r="C149" s="1">
        <v>30.140143090248724</v>
      </c>
      <c r="D149" s="1">
        <v>30.558843656249003</v>
      </c>
      <c r="E149" s="1">
        <v>7.367499999999999E-2</v>
      </c>
      <c r="F149" s="1">
        <v>2102.1605920000002</v>
      </c>
      <c r="G149" s="1">
        <v>612.14916439040007</v>
      </c>
      <c r="H149" s="1">
        <v>221.93881876882074</v>
      </c>
      <c r="I149" s="1">
        <v>1.5422798687611896</v>
      </c>
    </row>
    <row r="150" spans="1:9" x14ac:dyDescent="0.25">
      <c r="A150" s="1">
        <v>3.7210546673541547</v>
      </c>
      <c r="B150" s="1">
        <v>7.7343080799999999</v>
      </c>
      <c r="C150" s="1">
        <v>30.923564472156894</v>
      </c>
      <c r="D150" s="1">
        <v>31.402868167490176</v>
      </c>
      <c r="E150" s="1">
        <v>8.1110000000000002E-2</v>
      </c>
      <c r="F150" s="1">
        <v>1576.6204440000001</v>
      </c>
      <c r="G150" s="1">
        <v>456.11629444920004</v>
      </c>
      <c r="H150" s="1">
        <v>229.91319518109898</v>
      </c>
      <c r="I150" s="1">
        <v>1.1567099015708922</v>
      </c>
    </row>
    <row r="151" spans="1:9" x14ac:dyDescent="0.25">
      <c r="A151" s="1">
        <v>3.847082513573894</v>
      </c>
      <c r="B151" s="1">
        <v>9.7222988499999996</v>
      </c>
      <c r="C151" s="1">
        <v>30.698847752462886</v>
      </c>
      <c r="D151" s="1">
        <v>31.291703561589184</v>
      </c>
      <c r="E151" s="1">
        <v>9.3864000000000003E-2</v>
      </c>
      <c r="F151" s="1">
        <v>1051.0802960000001</v>
      </c>
      <c r="G151" s="1">
        <v>301.23961283360006</v>
      </c>
      <c r="H151" s="1">
        <v>231.60712372938337</v>
      </c>
      <c r="I151" s="1">
        <v>0.7711399343805948</v>
      </c>
    </row>
    <row r="152" spans="1:9" x14ac:dyDescent="0.25">
      <c r="A152" s="1">
        <v>4.0147244165775504</v>
      </c>
      <c r="B152" s="1">
        <v>12.070388710000001</v>
      </c>
      <c r="C152" s="1">
        <v>29.161568311617224</v>
      </c>
      <c r="D152" s="1">
        <v>29.921307867779046</v>
      </c>
      <c r="E152" s="1">
        <v>0.109718</v>
      </c>
      <c r="F152" s="1">
        <v>525.54014800000004</v>
      </c>
      <c r="G152" s="1">
        <v>148.83296991360001</v>
      </c>
      <c r="H152" s="1">
        <v>224.54408637715957</v>
      </c>
      <c r="I152" s="1">
        <v>0.3855699671902974</v>
      </c>
    </row>
    <row r="153" spans="1:9" x14ac:dyDescent="0.25">
      <c r="A153" s="1">
        <v>4.2340838920139996</v>
      </c>
      <c r="B153" s="1">
        <v>14.67770799</v>
      </c>
      <c r="C153" s="1">
        <v>26.113302347872192</v>
      </c>
      <c r="D153" s="1">
        <v>27.023809554936953</v>
      </c>
      <c r="E153" s="1">
        <v>3.0096999999999999E-2</v>
      </c>
      <c r="F153" s="1">
        <v>0</v>
      </c>
      <c r="G153" s="1">
        <v>0</v>
      </c>
      <c r="H153" s="1">
        <v>206.24756508800888</v>
      </c>
      <c r="I153" s="1">
        <v>0</v>
      </c>
    </row>
    <row r="154" spans="1:9" x14ac:dyDescent="0.25">
      <c r="A154" s="1">
        <v>4.5372968837815923</v>
      </c>
      <c r="B154" s="1">
        <v>2.9981912799999999</v>
      </c>
      <c r="C154" s="1">
        <v>30.140143090248724</v>
      </c>
      <c r="D154" s="1">
        <v>30.558843656249003</v>
      </c>
      <c r="E154" s="1">
        <v>0.332258</v>
      </c>
      <c r="F154" s="1">
        <v>2627.7007400000002</v>
      </c>
      <c r="G154" s="1">
        <v>606.21056071800001</v>
      </c>
      <c r="H154" s="1">
        <v>277.42352346102592</v>
      </c>
      <c r="I154" s="1">
        <v>1.543893162753982</v>
      </c>
    </row>
    <row r="155" spans="1:9" x14ac:dyDescent="0.25">
      <c r="A155" s="1">
        <v>4.6513183341926938</v>
      </c>
      <c r="B155" s="1">
        <v>5.0466665100000005</v>
      </c>
      <c r="C155" s="1">
        <v>30.923564472156894</v>
      </c>
      <c r="D155" s="1">
        <v>31.402868167490176</v>
      </c>
      <c r="E155" s="1">
        <v>0.700766</v>
      </c>
      <c r="F155" s="1">
        <v>1970.7755550000002</v>
      </c>
      <c r="G155" s="1">
        <v>449.92805920650005</v>
      </c>
      <c r="H155" s="1">
        <v>287.39149397637374</v>
      </c>
      <c r="I155" s="1">
        <v>1.1579198720654866</v>
      </c>
    </row>
    <row r="156" spans="1:9" x14ac:dyDescent="0.25">
      <c r="A156" s="1">
        <v>4.6513183341926938</v>
      </c>
      <c r="B156" s="1">
        <v>7.3152809400000001</v>
      </c>
      <c r="C156" s="1">
        <v>30.923564472156894</v>
      </c>
      <c r="D156" s="1">
        <v>31.402868167490176</v>
      </c>
      <c r="E156" s="1">
        <v>0.36652600000000002</v>
      </c>
      <c r="F156" s="1">
        <v>1970.7755550000002</v>
      </c>
      <c r="G156" s="1">
        <v>449.92805920650005</v>
      </c>
      <c r="H156" s="1">
        <v>287.39149397637374</v>
      </c>
      <c r="I156" s="1">
        <v>1.1579198720654866</v>
      </c>
    </row>
    <row r="157" spans="1:9" x14ac:dyDescent="0.25">
      <c r="A157" s="1">
        <v>4.8088531419673677</v>
      </c>
      <c r="B157" s="1">
        <v>10.219539960000001</v>
      </c>
      <c r="C157" s="1">
        <v>30.698847752462886</v>
      </c>
      <c r="D157" s="1">
        <v>31.291703561589184</v>
      </c>
      <c r="E157" s="1">
        <v>0.82320899999999997</v>
      </c>
      <c r="F157" s="1">
        <v>1313.8503700000001</v>
      </c>
      <c r="G157" s="1">
        <v>295.484948213</v>
      </c>
      <c r="H157" s="1">
        <v>289.50890466172922</v>
      </c>
      <c r="I157" s="1">
        <v>0.77194658137699101</v>
      </c>
    </row>
    <row r="158" spans="1:9" x14ac:dyDescent="0.25">
      <c r="A158" s="1">
        <v>4.8088531419673677</v>
      </c>
      <c r="B158" s="1">
        <v>10.61549363</v>
      </c>
      <c r="C158" s="1">
        <v>30.698847752462886</v>
      </c>
      <c r="D158" s="1">
        <v>31.291703561589184</v>
      </c>
      <c r="E158" s="1">
        <v>0.39937400000000001</v>
      </c>
      <c r="F158" s="1">
        <v>1313.8503700000001</v>
      </c>
      <c r="G158" s="1">
        <v>295.484948213</v>
      </c>
      <c r="H158" s="1">
        <v>289.50890466172922</v>
      </c>
      <c r="I158" s="1">
        <v>0.77194658137699101</v>
      </c>
    </row>
    <row r="159" spans="1:9" x14ac:dyDescent="0.25">
      <c r="A159" s="1">
        <v>5.018405520721938</v>
      </c>
      <c r="B159" s="1">
        <v>14.169540120000001</v>
      </c>
      <c r="C159" s="1">
        <v>29.161568311617224</v>
      </c>
      <c r="D159" s="1">
        <v>29.921307867779046</v>
      </c>
      <c r="E159" s="1">
        <v>0.14963100000000001</v>
      </c>
      <c r="F159" s="1">
        <v>656.92518500000006</v>
      </c>
      <c r="G159" s="1">
        <v>144.91769581100002</v>
      </c>
      <c r="H159" s="1">
        <v>280.68010797144944</v>
      </c>
      <c r="I159" s="1">
        <v>0.38597329068849551</v>
      </c>
    </row>
    <row r="160" spans="1:9" x14ac:dyDescent="0.25">
      <c r="A160" s="1">
        <v>5.018405520721938</v>
      </c>
      <c r="B160" s="1">
        <v>15.553106199999998</v>
      </c>
      <c r="C160" s="1">
        <v>29.161568311617224</v>
      </c>
      <c r="D160" s="1">
        <v>29.921307867779046</v>
      </c>
      <c r="E160" s="1">
        <v>0.88341800000000004</v>
      </c>
      <c r="F160" s="1">
        <v>656.92518500000006</v>
      </c>
      <c r="G160" s="1">
        <v>144.91769581100002</v>
      </c>
      <c r="H160" s="1">
        <v>280.68010797144944</v>
      </c>
      <c r="I160" s="1">
        <v>0.38597329068849551</v>
      </c>
    </row>
    <row r="161" spans="1:9" x14ac:dyDescent="0.25">
      <c r="A161" s="1">
        <v>5.2926048650175002</v>
      </c>
      <c r="B161" s="1">
        <v>17.91830719</v>
      </c>
      <c r="C161" s="1">
        <v>26.113302347872192</v>
      </c>
      <c r="D161" s="1">
        <v>27.023809554936953</v>
      </c>
      <c r="E161" s="1">
        <v>0.15343899999999999</v>
      </c>
      <c r="F161" s="1">
        <v>0</v>
      </c>
      <c r="G161" s="1">
        <v>0</v>
      </c>
      <c r="H161" s="1">
        <v>257.8094563600111</v>
      </c>
      <c r="I161" s="1">
        <v>0</v>
      </c>
    </row>
    <row r="162" spans="1:9" x14ac:dyDescent="0.25">
      <c r="A162" s="1">
        <v>5.2926048650175002</v>
      </c>
      <c r="B162" s="1">
        <v>21.02903182</v>
      </c>
      <c r="C162" s="1">
        <v>26.113302347872192</v>
      </c>
      <c r="D162" s="1">
        <v>27.023809554936953</v>
      </c>
      <c r="E162" s="1">
        <v>0.92494600000000005</v>
      </c>
      <c r="F162" s="1">
        <v>0</v>
      </c>
      <c r="G162" s="1">
        <v>0</v>
      </c>
      <c r="H162" s="1">
        <v>257.8094563600111</v>
      </c>
      <c r="I162" s="1">
        <v>0</v>
      </c>
    </row>
  </sheetData>
  <sortState ref="A14:I162">
    <sortCondition ref="A14"/>
  </sortState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W352"/>
  <sheetViews>
    <sheetView topLeftCell="A19" workbookViewId="0">
      <selection activeCell="M20" sqref="M20"/>
    </sheetView>
  </sheetViews>
  <sheetFormatPr defaultRowHeight="15" x14ac:dyDescent="0.25"/>
  <cols>
    <col min="1" max="16384" width="9.140625" style="14"/>
  </cols>
  <sheetData>
    <row r="1" spans="1:23" x14ac:dyDescent="0.25">
      <c r="A1" s="14" t="s">
        <v>53</v>
      </c>
      <c r="B1" s="14">
        <v>0.63</v>
      </c>
      <c r="C1" s="14">
        <v>1.53</v>
      </c>
      <c r="K1" s="6">
        <v>0.47656010784607278</v>
      </c>
      <c r="L1" s="6">
        <v>0.42499846902148658</v>
      </c>
      <c r="M1" s="6">
        <v>1.53</v>
      </c>
      <c r="N1" s="6">
        <v>0.63400000000000001</v>
      </c>
      <c r="O1" s="14" t="s">
        <v>62</v>
      </c>
      <c r="P1" s="14" t="s">
        <v>63</v>
      </c>
    </row>
    <row r="2" spans="1:23" x14ac:dyDescent="0.25">
      <c r="A2" s="14">
        <v>300.00000000000398</v>
      </c>
      <c r="B2" s="14">
        <v>0.39207177719494662</v>
      </c>
      <c r="C2" s="14">
        <v>0.68445429945648528</v>
      </c>
      <c r="D2" s="14">
        <v>300.00000000000398</v>
      </c>
      <c r="E2" s="14">
        <f>AVERAGE(B2:B$2)</f>
        <v>0.39207177719494662</v>
      </c>
      <c r="G2" s="14">
        <v>300.00000000000398</v>
      </c>
      <c r="H2" s="14">
        <f>AVERAGE(C2:C$2)</f>
        <v>0.68445429945648528</v>
      </c>
      <c r="O2" s="14">
        <f>N$1-L$1*E2</f>
        <v>0.46737009494561432</v>
      </c>
      <c r="P2" s="14">
        <f>M$1-L$1*H2</f>
        <v>1.2391079706158197</v>
      </c>
      <c r="Q2" s="14">
        <f>P2-O2</f>
        <v>0.77173787567020535</v>
      </c>
      <c r="S2" s="14">
        <v>312000.80693700002</v>
      </c>
      <c r="T2" s="14">
        <f t="shared" ref="T2:T65" si="0">S2*4*PI()*10^-7</f>
        <v>0.39207177719494662</v>
      </c>
      <c r="V2" s="14">
        <v>544671.42539500003</v>
      </c>
      <c r="W2" s="14">
        <f>V2*4*PI()*10^-7</f>
        <v>0.68445429945648528</v>
      </c>
    </row>
    <row r="3" spans="1:23" x14ac:dyDescent="0.25">
      <c r="A3" s="14">
        <v>299.90000000000401</v>
      </c>
      <c r="B3" s="14">
        <v>0.39416598512418166</v>
      </c>
      <c r="C3" s="14">
        <v>0.68685539371831639</v>
      </c>
      <c r="D3" s="14">
        <v>299.90000000000401</v>
      </c>
      <c r="E3" s="14">
        <f>AVERAGE(B$2:B3)</f>
        <v>0.39311888115956417</v>
      </c>
      <c r="G3" s="14">
        <v>299.90000000000401</v>
      </c>
      <c r="H3" s="14">
        <f>AVERAGE(C$2:C3)</f>
        <v>0.68565484658740083</v>
      </c>
      <c r="O3" s="14">
        <f t="shared" ref="O3:O66" si="1">N$1-L$1*E3</f>
        <v>0.4669250773637455</v>
      </c>
      <c r="P3" s="14">
        <f t="shared" ref="P3:P66" si="2">M$1-L$1*H3</f>
        <v>1.2385977399231924</v>
      </c>
      <c r="Q3" s="14">
        <f t="shared" ref="Q3:Q66" si="3">P3-O3</f>
        <v>0.771672662559447</v>
      </c>
      <c r="S3" s="14">
        <v>313667.32465600001</v>
      </c>
      <c r="T3" s="14">
        <f t="shared" si="0"/>
        <v>0.39416598512418166</v>
      </c>
      <c r="V3" s="14">
        <v>546582.15549800009</v>
      </c>
      <c r="W3" s="14">
        <f t="shared" ref="W3:W66" si="4">V3*4*PI()*10^-7</f>
        <v>0.68685539371831639</v>
      </c>
    </row>
    <row r="4" spans="1:23" x14ac:dyDescent="0.25">
      <c r="A4" s="14">
        <v>299.80000000000399</v>
      </c>
      <c r="B4" s="14">
        <v>0.39662309095453091</v>
      </c>
      <c r="C4" s="14">
        <v>0.68903115640135182</v>
      </c>
      <c r="D4" s="14">
        <v>299.80000000000399</v>
      </c>
      <c r="E4" s="14">
        <f>AVERAGE(B$2:B4)</f>
        <v>0.39428695109121975</v>
      </c>
      <c r="G4" s="14">
        <v>299.80000000000399</v>
      </c>
      <c r="H4" s="14">
        <f>AVERAGE(C$2:C4)</f>
        <v>0.6867802831920512</v>
      </c>
      <c r="O4" s="14">
        <f t="shared" si="1"/>
        <v>0.46642864943108187</v>
      </c>
      <c r="P4" s="14">
        <f>M$1-L$1*H4</f>
        <v>1.2381194310892352</v>
      </c>
      <c r="Q4" s="14">
        <f t="shared" si="3"/>
        <v>0.7716907816581533</v>
      </c>
      <c r="S4" s="14">
        <v>315622.62734900002</v>
      </c>
      <c r="T4" s="14">
        <f t="shared" si="0"/>
        <v>0.39662309095453091</v>
      </c>
      <c r="V4" s="14">
        <v>548313.57242799993</v>
      </c>
      <c r="W4" s="14">
        <f t="shared" si="4"/>
        <v>0.68903115640135182</v>
      </c>
    </row>
    <row r="5" spans="1:23" x14ac:dyDescent="0.25">
      <c r="A5" s="14">
        <v>299.70000000000402</v>
      </c>
      <c r="B5" s="14">
        <v>0.39907084206569227</v>
      </c>
      <c r="C5" s="14">
        <v>0.69107852293028116</v>
      </c>
      <c r="D5" s="14">
        <v>299.70000000000402</v>
      </c>
      <c r="E5" s="14">
        <f>AVERAGE(B$2:B5)</f>
        <v>0.39548292383483791</v>
      </c>
      <c r="G5" s="14">
        <v>299.70000000000402</v>
      </c>
      <c r="H5" s="14">
        <f>AVERAGE(C$2:C5)</f>
        <v>0.68785484312660872</v>
      </c>
      <c r="O5" s="14">
        <f t="shared" si="1"/>
        <v>0.4659203628460527</v>
      </c>
      <c r="P5" s="14">
        <f t="shared" si="2"/>
        <v>1.2376627447621766</v>
      </c>
      <c r="Q5" s="14">
        <f t="shared" si="3"/>
        <v>0.77174238191612399</v>
      </c>
      <c r="S5" s="14">
        <v>317570.48579300003</v>
      </c>
      <c r="T5" s="14">
        <f t="shared" si="0"/>
        <v>0.39907084206569227</v>
      </c>
      <c r="V5" s="14">
        <v>549942.81494499999</v>
      </c>
      <c r="W5" s="14">
        <f t="shared" si="4"/>
        <v>0.69107852293028116</v>
      </c>
    </row>
    <row r="6" spans="1:23" x14ac:dyDescent="0.25">
      <c r="A6" s="14">
        <v>299.600000000004</v>
      </c>
      <c r="B6" s="14">
        <v>0.40129208658711352</v>
      </c>
      <c r="C6" s="14">
        <v>0.69314871262718403</v>
      </c>
      <c r="D6" s="14">
        <v>299.600000000004</v>
      </c>
      <c r="E6" s="14">
        <f>AVERAGE(B$2:B6)</f>
        <v>0.39664475638529301</v>
      </c>
      <c r="G6" s="14">
        <v>299.600000000004</v>
      </c>
      <c r="H6" s="14">
        <f>AVERAGE(C$2:C6)</f>
        <v>0.68891361702672371</v>
      </c>
      <c r="O6" s="14">
        <f t="shared" si="1"/>
        <v>0.46542658579084994</v>
      </c>
      <c r="P6" s="14">
        <f t="shared" si="2"/>
        <v>1.2372127674755877</v>
      </c>
      <c r="Q6" s="14">
        <f t="shared" si="3"/>
        <v>0.77178618168473778</v>
      </c>
      <c r="S6" s="14">
        <v>319338.09602</v>
      </c>
      <c r="T6" s="14">
        <f t="shared" si="0"/>
        <v>0.40129208658711352</v>
      </c>
      <c r="V6" s="14">
        <v>551590.21956200001</v>
      </c>
      <c r="W6" s="14">
        <f t="shared" si="4"/>
        <v>0.69314871262718403</v>
      </c>
    </row>
    <row r="7" spans="1:23" x14ac:dyDescent="0.25">
      <c r="A7" s="14">
        <v>299.50000000000398</v>
      </c>
      <c r="B7" s="14">
        <v>0.40359486402198336</v>
      </c>
      <c r="C7" s="14">
        <v>0.69553226710076999</v>
      </c>
      <c r="D7" s="14">
        <v>299.50000000000398</v>
      </c>
      <c r="E7" s="14">
        <f>AVERAGE(B$2:B7)</f>
        <v>0.39780310765807475</v>
      </c>
      <c r="G7" s="14">
        <v>299.50000000000398</v>
      </c>
      <c r="H7" s="14">
        <f>AVERAGE(C$2:C7)</f>
        <v>0.69001672537239811</v>
      </c>
      <c r="O7" s="14">
        <f t="shared" si="1"/>
        <v>0.46493428827332861</v>
      </c>
      <c r="P7" s="14">
        <f t="shared" si="2"/>
        <v>1.2367439481175113</v>
      </c>
      <c r="Q7" s="14">
        <f t="shared" si="3"/>
        <v>0.7718096598441827</v>
      </c>
      <c r="S7" s="14">
        <v>321170.588078</v>
      </c>
      <c r="T7" s="14">
        <f t="shared" si="0"/>
        <v>0.40359486402198336</v>
      </c>
      <c r="V7" s="14">
        <v>553486.99194500002</v>
      </c>
      <c r="W7" s="14">
        <f t="shared" si="4"/>
        <v>0.69553226710076999</v>
      </c>
    </row>
    <row r="8" spans="1:23" x14ac:dyDescent="0.25">
      <c r="A8" s="14">
        <v>299.40000000000401</v>
      </c>
      <c r="B8" s="14">
        <v>0.40590755459413524</v>
      </c>
      <c r="C8" s="14">
        <v>0.69761889235756924</v>
      </c>
      <c r="D8" s="14">
        <v>299.40000000000401</v>
      </c>
      <c r="E8" s="14">
        <f>AVERAGE(B$2:B8)</f>
        <v>0.39896088579179761</v>
      </c>
      <c r="G8" s="14">
        <v>299.40000000000401</v>
      </c>
      <c r="H8" s="14">
        <f>AVERAGE(C$2:C8)</f>
        <v>0.69110274922742254</v>
      </c>
      <c r="O8" s="14">
        <f t="shared" si="1"/>
        <v>0.46444223433902987</v>
      </c>
      <c r="P8" s="14">
        <f t="shared" si="2"/>
        <v>1.2362823896418051</v>
      </c>
      <c r="Q8" s="14">
        <f t="shared" si="3"/>
        <v>0.77184015530277528</v>
      </c>
      <c r="S8" s="14">
        <v>323010.96876000002</v>
      </c>
      <c r="T8" s="14">
        <f t="shared" si="0"/>
        <v>0.40590755459413524</v>
      </c>
      <c r="V8" s="14">
        <v>555147.47556499997</v>
      </c>
      <c r="W8" s="14">
        <f t="shared" si="4"/>
        <v>0.69761889235756924</v>
      </c>
    </row>
    <row r="9" spans="1:23" x14ac:dyDescent="0.25">
      <c r="A9" s="14">
        <v>299.30000000000399</v>
      </c>
      <c r="B9" s="14">
        <v>0.4082899206547424</v>
      </c>
      <c r="C9" s="14">
        <v>0.69982332219043608</v>
      </c>
      <c r="D9" s="14">
        <v>299.30000000000399</v>
      </c>
      <c r="E9" s="14">
        <f>AVERAGE(B$2:B9)</f>
        <v>0.40012701514966575</v>
      </c>
      <c r="G9" s="14">
        <v>299.30000000000399</v>
      </c>
      <c r="H9" s="14">
        <f>AVERAGE(C$2:C9)</f>
        <v>0.69219282084779932</v>
      </c>
      <c r="O9" s="14">
        <f t="shared" si="1"/>
        <v>0.46394663114725487</v>
      </c>
      <c r="P9" s="14">
        <f t="shared" si="2"/>
        <v>1.2358191108720211</v>
      </c>
      <c r="Q9" s="14">
        <f t="shared" si="3"/>
        <v>0.77187247972476625</v>
      </c>
      <c r="S9" s="14">
        <v>324906.79543399997</v>
      </c>
      <c r="T9" s="14">
        <f t="shared" si="0"/>
        <v>0.4082899206547424</v>
      </c>
      <c r="V9" s="14">
        <v>556901.70508800005</v>
      </c>
      <c r="W9" s="14">
        <f t="shared" si="4"/>
        <v>0.69982332219043608</v>
      </c>
    </row>
    <row r="10" spans="1:23" x14ac:dyDescent="0.25">
      <c r="A10" s="14">
        <v>299.20000000000402</v>
      </c>
      <c r="B10" s="14">
        <v>0.41052604629863476</v>
      </c>
      <c r="C10" s="14">
        <v>0.70200470479317145</v>
      </c>
      <c r="D10" s="14">
        <v>299.20000000000402</v>
      </c>
      <c r="E10" s="14">
        <f>AVERAGE(B$2:B10)</f>
        <v>0.40128246305510673</v>
      </c>
      <c r="G10" s="14">
        <v>299.20000000000402</v>
      </c>
      <c r="H10" s="14">
        <f>AVERAGE(C$2:C10)</f>
        <v>0.69328303017506288</v>
      </c>
      <c r="O10" s="14">
        <f t="shared" si="1"/>
        <v>0.46345556755640838</v>
      </c>
      <c r="P10" s="14">
        <f t="shared" si="2"/>
        <v>1.2353557735770213</v>
      </c>
      <c r="Q10" s="14">
        <f t="shared" si="3"/>
        <v>0.77190020602061293</v>
      </c>
      <c r="S10" s="14">
        <v>326686.24768200004</v>
      </c>
      <c r="T10" s="14">
        <f t="shared" si="0"/>
        <v>0.41052604629863476</v>
      </c>
      <c r="V10" s="14">
        <v>558637.59420799999</v>
      </c>
      <c r="W10" s="14">
        <f t="shared" si="4"/>
        <v>0.70200470479317145</v>
      </c>
    </row>
    <row r="11" spans="1:23" x14ac:dyDescent="0.25">
      <c r="A11" s="14">
        <v>299.100000000004</v>
      </c>
      <c r="B11" s="14">
        <v>0.41312335299341529</v>
      </c>
      <c r="C11" s="14">
        <v>0.70423623274511771</v>
      </c>
      <c r="D11" s="14">
        <v>299.100000000004</v>
      </c>
      <c r="E11" s="14">
        <f>AVERAGE(B$2:B11)</f>
        <v>0.40246655204893755</v>
      </c>
      <c r="G11" s="14">
        <v>299.100000000004</v>
      </c>
      <c r="H11" s="14">
        <f>AVERAGE(C$2:C11)</f>
        <v>0.6943783504320683</v>
      </c>
      <c r="O11" s="14">
        <f t="shared" si="1"/>
        <v>0.46295233154684512</v>
      </c>
      <c r="P11" s="14">
        <f t="shared" si="2"/>
        <v>1.2348902641447057</v>
      </c>
      <c r="Q11" s="14">
        <f t="shared" si="3"/>
        <v>0.77193793259786059</v>
      </c>
      <c r="S11" s="14">
        <v>328753.118678</v>
      </c>
      <c r="T11" s="14">
        <f t="shared" si="0"/>
        <v>0.41312335299341529</v>
      </c>
      <c r="V11" s="14">
        <v>560413.38772899995</v>
      </c>
      <c r="W11" s="14">
        <f t="shared" si="4"/>
        <v>0.70423623274511771</v>
      </c>
    </row>
    <row r="12" spans="1:23" x14ac:dyDescent="0.25">
      <c r="A12" s="14">
        <v>299.00000000000398</v>
      </c>
      <c r="B12" s="14">
        <v>0.41561331187562967</v>
      </c>
      <c r="C12" s="14">
        <v>0.70645324748525229</v>
      </c>
      <c r="D12" s="14">
        <v>299.00000000000398</v>
      </c>
      <c r="E12" s="14">
        <f>AVERAGE(B$2:B12)</f>
        <v>0.4036617120331823</v>
      </c>
      <c r="G12" s="14">
        <v>299.00000000000398</v>
      </c>
      <c r="H12" s="14">
        <f>AVERAGE(C$2:C12)</f>
        <v>0.69547606834599407</v>
      </c>
      <c r="O12" s="14">
        <f t="shared" si="1"/>
        <v>0.46244439038330531</v>
      </c>
      <c r="P12" s="14">
        <f t="shared" si="2"/>
        <v>1.2344237357118697</v>
      </c>
      <c r="Q12" s="14">
        <f t="shared" si="3"/>
        <v>0.77197934532856438</v>
      </c>
      <c r="S12" s="14">
        <v>330734.56499899999</v>
      </c>
      <c r="T12" s="14">
        <f t="shared" si="0"/>
        <v>0.41561331187562967</v>
      </c>
      <c r="V12" s="14">
        <v>562177.63200300001</v>
      </c>
      <c r="W12" s="14">
        <f t="shared" si="4"/>
        <v>0.70645324748525229</v>
      </c>
    </row>
    <row r="13" spans="1:23" x14ac:dyDescent="0.25">
      <c r="A13" s="14">
        <v>298.90000000000401</v>
      </c>
      <c r="B13" s="14">
        <v>0.41797860573007589</v>
      </c>
      <c r="C13" s="14">
        <v>0.70865368410755558</v>
      </c>
      <c r="D13" s="14">
        <v>298.90000000000401</v>
      </c>
      <c r="E13" s="14">
        <f>AVERAGE(B$2:B13)</f>
        <v>0.40485478650792345</v>
      </c>
      <c r="G13" s="14">
        <v>298.90000000000401</v>
      </c>
      <c r="H13" s="14">
        <f>AVERAGE(C$2:C13)</f>
        <v>0.69657420299279094</v>
      </c>
      <c r="O13" s="14">
        <f t="shared" si="1"/>
        <v>0.46193733555811173</v>
      </c>
      <c r="P13" s="14">
        <f t="shared" si="2"/>
        <v>1.2339570301682017</v>
      </c>
      <c r="Q13" s="14">
        <f t="shared" si="3"/>
        <v>0.7720196946100899</v>
      </c>
      <c r="S13" s="14">
        <v>332616.80604299996</v>
      </c>
      <c r="T13" s="14">
        <f t="shared" si="0"/>
        <v>0.41797860573007589</v>
      </c>
      <c r="V13" s="14">
        <v>563928.68382999999</v>
      </c>
      <c r="W13" s="14">
        <f t="shared" si="4"/>
        <v>0.70865368410755558</v>
      </c>
    </row>
    <row r="14" spans="1:23" x14ac:dyDescent="0.25">
      <c r="A14" s="14">
        <v>298.80000000000399</v>
      </c>
      <c r="B14" s="14">
        <v>0.42016226796920175</v>
      </c>
      <c r="C14" s="14">
        <v>0.71090522377851073</v>
      </c>
      <c r="D14" s="14">
        <v>298.80000000000399</v>
      </c>
      <c r="E14" s="14">
        <f>AVERAGE(B$2:B14)</f>
        <v>0.40603228508186795</v>
      </c>
      <c r="G14" s="14">
        <v>298.80000000000399</v>
      </c>
      <c r="H14" s="14">
        <f>AVERAGE(C$2:C14)</f>
        <v>0.69767658920707709</v>
      </c>
      <c r="O14" s="14">
        <f t="shared" si="1"/>
        <v>0.46143690046691033</v>
      </c>
      <c r="P14" s="14">
        <f t="shared" si="2"/>
        <v>1.2334885177148598</v>
      </c>
      <c r="Q14" s="14">
        <f t="shared" si="3"/>
        <v>0.77205161724794946</v>
      </c>
      <c r="S14" s="14">
        <v>334354.50923999998</v>
      </c>
      <c r="T14" s="14">
        <f t="shared" si="0"/>
        <v>0.42016226796920175</v>
      </c>
      <c r="V14" s="14">
        <v>565720.40217100002</v>
      </c>
      <c r="W14" s="14">
        <f t="shared" si="4"/>
        <v>0.71090522377851073</v>
      </c>
    </row>
    <row r="15" spans="1:23" x14ac:dyDescent="0.25">
      <c r="A15" s="14">
        <v>298.70000000000402</v>
      </c>
      <c r="B15" s="14">
        <v>0.42276655821584957</v>
      </c>
      <c r="C15" s="14">
        <v>0.71303362119061242</v>
      </c>
      <c r="D15" s="14">
        <v>298.70000000000402</v>
      </c>
      <c r="E15" s="14">
        <f>AVERAGE(B$2:B15)</f>
        <v>0.40722759030572375</v>
      </c>
      <c r="G15" s="14">
        <v>298.70000000000402</v>
      </c>
      <c r="H15" s="14">
        <f>AVERAGE(C$2:C15)</f>
        <v>0.69877352006304394</v>
      </c>
      <c r="O15" s="14">
        <f t="shared" si="1"/>
        <v>0.46092889757675826</v>
      </c>
      <c r="P15" s="14">
        <f t="shared" si="2"/>
        <v>1.2330223237804514</v>
      </c>
      <c r="Q15" s="14">
        <f t="shared" si="3"/>
        <v>0.77209342620369315</v>
      </c>
      <c r="S15" s="14">
        <v>336426.93757000001</v>
      </c>
      <c r="T15" s="14">
        <f t="shared" si="0"/>
        <v>0.42276655821584957</v>
      </c>
      <c r="V15" s="14">
        <v>567414.12701599998</v>
      </c>
      <c r="W15" s="14">
        <f t="shared" si="4"/>
        <v>0.71303362119061242</v>
      </c>
    </row>
    <row r="16" spans="1:23" x14ac:dyDescent="0.25">
      <c r="A16" s="14">
        <v>298.600000000004</v>
      </c>
      <c r="B16" s="14">
        <v>0.42526579507819656</v>
      </c>
      <c r="C16" s="14">
        <v>0.7152491666706946</v>
      </c>
      <c r="D16" s="14">
        <v>298.600000000004</v>
      </c>
      <c r="E16" s="14">
        <f>AVERAGE(B$2:B16)</f>
        <v>0.40843013729055527</v>
      </c>
      <c r="G16" s="14">
        <v>298.600000000004</v>
      </c>
      <c r="H16" s="14">
        <f>AVERAGE(C$2:C16)</f>
        <v>0.69987189650355397</v>
      </c>
      <c r="O16" s="14">
        <f t="shared" si="1"/>
        <v>0.46041781694927841</v>
      </c>
      <c r="P16" s="14">
        <f t="shared" si="2"/>
        <v>1.2325555154748253</v>
      </c>
      <c r="Q16" s="14">
        <f t="shared" si="3"/>
        <v>0.77213769852554692</v>
      </c>
      <c r="S16" s="14">
        <v>338415.76707300002</v>
      </c>
      <c r="T16" s="14">
        <f t="shared" si="0"/>
        <v>0.42526579507819656</v>
      </c>
      <c r="V16" s="14">
        <v>569177.20208999992</v>
      </c>
      <c r="W16" s="14">
        <f t="shared" si="4"/>
        <v>0.7152491666706946</v>
      </c>
    </row>
    <row r="17" spans="1:23" x14ac:dyDescent="0.25">
      <c r="A17" s="14">
        <v>298.50000000000398</v>
      </c>
      <c r="B17" s="14">
        <v>0.42768919360108942</v>
      </c>
      <c r="C17" s="14">
        <v>0.71765189905820981</v>
      </c>
      <c r="D17" s="14">
        <v>298.50000000000398</v>
      </c>
      <c r="E17" s="14">
        <f>AVERAGE(B$2:B17)</f>
        <v>0.4096338283099637</v>
      </c>
      <c r="G17" s="14">
        <v>298.50000000000398</v>
      </c>
      <c r="H17" s="14">
        <f>AVERAGE(C$2:C17)</f>
        <v>0.70098314666321992</v>
      </c>
      <c r="O17" s="14">
        <f t="shared" si="1"/>
        <v>0.45990625010885494</v>
      </c>
      <c r="P17" s="14">
        <f t="shared" si="2"/>
        <v>1.2320832358582674</v>
      </c>
      <c r="Q17" s="14">
        <f t="shared" si="3"/>
        <v>0.77217698574941251</v>
      </c>
      <c r="S17" s="14">
        <v>340344.24634299998</v>
      </c>
      <c r="T17" s="14">
        <f t="shared" si="0"/>
        <v>0.42768919360108942</v>
      </c>
      <c r="V17" s="14">
        <v>571089.23577200004</v>
      </c>
      <c r="W17" s="14">
        <f t="shared" si="4"/>
        <v>0.71765189905820981</v>
      </c>
    </row>
    <row r="18" spans="1:23" x14ac:dyDescent="0.25">
      <c r="A18" s="14">
        <v>298.40000000000401</v>
      </c>
      <c r="B18" s="14">
        <v>0.4302509433091371</v>
      </c>
      <c r="C18" s="14">
        <v>0.71969291530620927</v>
      </c>
      <c r="D18" s="14">
        <v>298.40000000000401</v>
      </c>
      <c r="E18" s="14">
        <f>AVERAGE(B$2:B18)</f>
        <v>0.41084659978050331</v>
      </c>
      <c r="G18" s="14">
        <v>298.40000000000401</v>
      </c>
      <c r="H18" s="14">
        <f>AVERAGE(C$2:C18)</f>
        <v>0.7020837212892781</v>
      </c>
      <c r="O18" s="14">
        <f t="shared" si="1"/>
        <v>0.45939082409060267</v>
      </c>
      <c r="P18" s="14">
        <f t="shared" si="2"/>
        <v>1.2316154933271488</v>
      </c>
      <c r="Q18" s="14">
        <f t="shared" si="3"/>
        <v>0.7722246692365462</v>
      </c>
      <c r="S18" s="14">
        <v>342382.82198800001</v>
      </c>
      <c r="T18" s="14">
        <f t="shared" si="0"/>
        <v>0.4302509433091371</v>
      </c>
      <c r="V18" s="14">
        <v>572713.42489599995</v>
      </c>
      <c r="W18" s="14">
        <f t="shared" si="4"/>
        <v>0.71969291530620927</v>
      </c>
    </row>
    <row r="19" spans="1:23" x14ac:dyDescent="0.25">
      <c r="A19" s="14">
        <v>298.30000000000399</v>
      </c>
      <c r="B19" s="14">
        <v>0.43270669801588418</v>
      </c>
      <c r="C19" s="14">
        <v>0.72189042631407074</v>
      </c>
      <c r="D19" s="14">
        <v>298.30000000000399</v>
      </c>
      <c r="E19" s="14">
        <f>AVERAGE(B$2:B19)</f>
        <v>0.41206104968246893</v>
      </c>
      <c r="G19" s="14">
        <v>298.30000000000399</v>
      </c>
      <c r="H19" s="14">
        <f>AVERAGE(C$2:C19)</f>
        <v>0.7031840937906555</v>
      </c>
      <c r="O19" s="14">
        <f t="shared" si="1"/>
        <v>0.45887468474156401</v>
      </c>
      <c r="P19" s="14">
        <f t="shared" si="2"/>
        <v>1.2311478366987101</v>
      </c>
      <c r="Q19" s="14">
        <f t="shared" si="3"/>
        <v>0.77227315195714608</v>
      </c>
      <c r="S19" s="14">
        <v>344337.04949100001</v>
      </c>
      <c r="T19" s="14">
        <f t="shared" si="0"/>
        <v>0.43270669801588418</v>
      </c>
      <c r="V19" s="14">
        <v>574462.14859300002</v>
      </c>
      <c r="W19" s="14">
        <f t="shared" si="4"/>
        <v>0.72189042631407074</v>
      </c>
    </row>
    <row r="20" spans="1:23" x14ac:dyDescent="0.25">
      <c r="A20" s="14">
        <v>298.20000000000402</v>
      </c>
      <c r="B20" s="14">
        <v>0.43513865835390853</v>
      </c>
      <c r="C20" s="14">
        <v>0.7242048116975478</v>
      </c>
      <c r="D20" s="14">
        <v>298.20000000000402</v>
      </c>
      <c r="E20" s="14">
        <f>AVERAGE(B$2:B20)</f>
        <v>0.41327566066517624</v>
      </c>
      <c r="G20" s="14">
        <v>298.20000000000402</v>
      </c>
      <c r="H20" s="14">
        <f>AVERAGE(C$2:C20)</f>
        <v>0.70429044736470248</v>
      </c>
      <c r="O20" s="14">
        <f t="shared" si="1"/>
        <v>0.45835847693345672</v>
      </c>
      <c r="P20" s="14">
        <f t="shared" si="2"/>
        <v>1.2306776381235436</v>
      </c>
      <c r="Q20" s="14">
        <f t="shared" si="3"/>
        <v>0.77231916119008681</v>
      </c>
      <c r="S20" s="14">
        <v>346272.34203699999</v>
      </c>
      <c r="T20" s="14">
        <f t="shared" si="0"/>
        <v>0.43513865835390853</v>
      </c>
      <c r="V20" s="14">
        <v>576303.87796299998</v>
      </c>
      <c r="W20" s="14">
        <f t="shared" si="4"/>
        <v>0.7242048116975478</v>
      </c>
    </row>
    <row r="21" spans="1:23" x14ac:dyDescent="0.25">
      <c r="A21" s="14">
        <v>298.100000000004</v>
      </c>
      <c r="B21" s="14">
        <v>0.43784131605742477</v>
      </c>
      <c r="C21" s="14">
        <v>0.72637453780652961</v>
      </c>
      <c r="D21" s="14">
        <v>298.100000000004</v>
      </c>
      <c r="E21" s="14">
        <f>AVERAGE(B$2:B21)</f>
        <v>0.41450394343478869</v>
      </c>
      <c r="G21" s="14">
        <v>298.100000000004</v>
      </c>
      <c r="H21" s="14">
        <f>AVERAGE(C$2:C21)</f>
        <v>0.70539465188679384</v>
      </c>
      <c r="O21" s="14">
        <f t="shared" si="1"/>
        <v>0.45783645863684597</v>
      </c>
      <c r="P21" s="14">
        <f t="shared" si="2"/>
        <v>1.2302083528921681</v>
      </c>
      <c r="Q21" s="14">
        <f t="shared" si="3"/>
        <v>0.77237189425532216</v>
      </c>
      <c r="S21" s="14">
        <v>348423.048702</v>
      </c>
      <c r="T21" s="14">
        <f t="shared" si="0"/>
        <v>0.43784131605742477</v>
      </c>
      <c r="V21" s="14">
        <v>578030.49114000006</v>
      </c>
      <c r="W21" s="14">
        <f t="shared" si="4"/>
        <v>0.72637453780652961</v>
      </c>
    </row>
    <row r="22" spans="1:23" x14ac:dyDescent="0.25">
      <c r="A22" s="14">
        <v>298.00000000000398</v>
      </c>
      <c r="B22" s="14">
        <v>0.44028646250804615</v>
      </c>
      <c r="C22" s="14">
        <v>0.72855392866842517</v>
      </c>
      <c r="D22" s="14">
        <v>298.00000000000398</v>
      </c>
      <c r="E22" s="14">
        <f>AVERAGE(B$2:B22)</f>
        <v>0.41573168243827718</v>
      </c>
      <c r="G22" s="14">
        <v>298.00000000000398</v>
      </c>
      <c r="H22" s="14">
        <f>AVERAGE(C$2:C22)</f>
        <v>0.70649747459068113</v>
      </c>
      <c r="O22" s="14">
        <f t="shared" si="1"/>
        <v>0.45731467144000537</v>
      </c>
      <c r="P22" s="14">
        <f t="shared" si="2"/>
        <v>1.2297396549314139</v>
      </c>
      <c r="Q22" s="14">
        <f t="shared" si="3"/>
        <v>0.77242498349140853</v>
      </c>
      <c r="S22" s="14">
        <v>350368.83442299999</v>
      </c>
      <c r="T22" s="14">
        <f t="shared" si="0"/>
        <v>0.44028646250804615</v>
      </c>
      <c r="V22" s="14">
        <v>579764.79528299998</v>
      </c>
      <c r="W22" s="14">
        <f t="shared" si="4"/>
        <v>0.72855392866842517</v>
      </c>
    </row>
    <row r="23" spans="1:23" x14ac:dyDescent="0.25">
      <c r="A23" s="14">
        <v>297.90000000000401</v>
      </c>
      <c r="B23" s="14">
        <v>0.44287643769444046</v>
      </c>
      <c r="C23" s="14">
        <v>0.73066389242623386</v>
      </c>
      <c r="D23" s="14">
        <v>297.90000000000401</v>
      </c>
      <c r="E23" s="14">
        <f>AVERAGE(B$2:B23)</f>
        <v>0.416965534949921</v>
      </c>
      <c r="G23" s="14">
        <v>297.90000000000401</v>
      </c>
      <c r="H23" s="14">
        <f>AVERAGE(C$2:C23)</f>
        <v>0.70759594812866078</v>
      </c>
      <c r="O23" s="14">
        <f t="shared" si="1"/>
        <v>0.45679028601155847</v>
      </c>
      <c r="P23" s="14">
        <f t="shared" si="2"/>
        <v>1.2292728053595119</v>
      </c>
      <c r="Q23" s="14">
        <f t="shared" si="3"/>
        <v>0.77248251934795342</v>
      </c>
      <c r="S23" s="14">
        <v>352429.87119000003</v>
      </c>
      <c r="T23" s="14">
        <f t="shared" si="0"/>
        <v>0.44287643769444046</v>
      </c>
      <c r="V23" s="14">
        <v>581443.85109200003</v>
      </c>
      <c r="W23" s="14">
        <f t="shared" si="4"/>
        <v>0.73066389242623386</v>
      </c>
    </row>
    <row r="24" spans="1:23" x14ac:dyDescent="0.25">
      <c r="A24" s="14">
        <v>297.80000000000399</v>
      </c>
      <c r="B24" s="14">
        <v>0.44537044339535542</v>
      </c>
      <c r="C24" s="14">
        <v>0.73315932211810764</v>
      </c>
      <c r="D24" s="14">
        <v>297.80000000000399</v>
      </c>
      <c r="E24" s="14">
        <f>AVERAGE(B$2:B24)</f>
        <v>0.41820053096928766</v>
      </c>
      <c r="G24" s="14">
        <v>297.80000000000399</v>
      </c>
      <c r="H24" s="14">
        <f>AVERAGE(C$2:C24)</f>
        <v>0.70870739917168013</v>
      </c>
      <c r="O24" s="14">
        <f t="shared" si="1"/>
        <v>0.45626541459407999</v>
      </c>
      <c r="P24" s="14">
        <f t="shared" si="2"/>
        <v>1.2288004403678365</v>
      </c>
      <c r="Q24" s="14">
        <f t="shared" si="3"/>
        <v>0.77253502577375655</v>
      </c>
      <c r="S24" s="14">
        <v>354414.53786699998</v>
      </c>
      <c r="T24" s="14">
        <f t="shared" si="0"/>
        <v>0.44537044339535542</v>
      </c>
      <c r="V24" s="14">
        <v>583429.650945</v>
      </c>
      <c r="W24" s="14">
        <f t="shared" si="4"/>
        <v>0.73315932211810764</v>
      </c>
    </row>
    <row r="25" spans="1:23" x14ac:dyDescent="0.25">
      <c r="A25" s="14">
        <v>297.70000000000402</v>
      </c>
      <c r="B25" s="14">
        <v>0.4479845962486525</v>
      </c>
      <c r="C25" s="14">
        <v>0.73524291563620869</v>
      </c>
      <c r="D25" s="14">
        <v>297.70000000000402</v>
      </c>
      <c r="E25" s="14">
        <f>AVERAGE(B$2:B25)</f>
        <v>0.41944153368926118</v>
      </c>
      <c r="G25" s="14">
        <v>297.70000000000402</v>
      </c>
      <c r="H25" s="14">
        <f>AVERAGE(C$2:C25)</f>
        <v>0.70981304569103554</v>
      </c>
      <c r="O25" s="14">
        <f t="shared" si="1"/>
        <v>0.45573799033803974</v>
      </c>
      <c r="P25" s="14">
        <f t="shared" si="2"/>
        <v>1.2283305422898314</v>
      </c>
      <c r="Q25" s="14">
        <f t="shared" si="3"/>
        <v>0.77259255195179166</v>
      </c>
      <c r="S25" s="14">
        <v>356494.81461</v>
      </c>
      <c r="T25" s="14">
        <f t="shared" si="0"/>
        <v>0.4479845962486525</v>
      </c>
      <c r="V25" s="14">
        <v>585087.72198400006</v>
      </c>
      <c r="W25" s="14">
        <f t="shared" si="4"/>
        <v>0.73524291563620869</v>
      </c>
    </row>
    <row r="26" spans="1:23" x14ac:dyDescent="0.25">
      <c r="A26" s="14">
        <v>297.600000000004</v>
      </c>
      <c r="B26" s="14">
        <v>0.45062970303592281</v>
      </c>
      <c r="C26" s="14">
        <v>0.7375223311413277</v>
      </c>
      <c r="D26" s="14">
        <v>297.600000000004</v>
      </c>
      <c r="E26" s="14">
        <f>AVERAGE(B$2:B26)</f>
        <v>0.4206890604631276</v>
      </c>
      <c r="G26" s="14">
        <v>297.600000000004</v>
      </c>
      <c r="H26" s="14">
        <f>AVERAGE(C$2:C26)</f>
        <v>0.71092141710904722</v>
      </c>
      <c r="O26" s="14">
        <f t="shared" si="1"/>
        <v>0.45520779336908318</v>
      </c>
      <c r="P26" s="14">
        <f t="shared" si="2"/>
        <v>1.2278594861340693</v>
      </c>
      <c r="Q26" s="14">
        <f t="shared" si="3"/>
        <v>0.77265169276498602</v>
      </c>
      <c r="S26" s="14">
        <v>358599.723711</v>
      </c>
      <c r="T26" s="14">
        <f t="shared" si="0"/>
        <v>0.45062970303592281</v>
      </c>
      <c r="V26" s="14">
        <v>586901.62320899998</v>
      </c>
      <c r="W26" s="14">
        <f t="shared" si="4"/>
        <v>0.7375223311413277</v>
      </c>
    </row>
    <row r="27" spans="1:23" x14ac:dyDescent="0.25">
      <c r="A27" s="14">
        <v>297.50000000000398</v>
      </c>
      <c r="B27" s="14">
        <v>0.45319524820007295</v>
      </c>
      <c r="C27" s="14">
        <v>0.73983508048388158</v>
      </c>
      <c r="D27" s="14">
        <v>297.50000000000398</v>
      </c>
      <c r="E27" s="14">
        <f>AVERAGE(B$2:B27)</f>
        <v>0.42193929845301015</v>
      </c>
      <c r="G27" s="14">
        <v>297.50000000000398</v>
      </c>
      <c r="H27" s="14">
        <f>AVERAGE(C$2:C27)</f>
        <v>0.71203348108500242</v>
      </c>
      <c r="O27" s="14">
        <f t="shared" si="1"/>
        <v>0.4546764441374706</v>
      </c>
      <c r="P27" s="14">
        <f t="shared" si="2"/>
        <v>1.2273868606468343</v>
      </c>
      <c r="Q27" s="14">
        <f t="shared" si="3"/>
        <v>0.77271041650936367</v>
      </c>
      <c r="S27" s="14">
        <v>360641.31968399999</v>
      </c>
      <c r="T27" s="14">
        <f t="shared" si="0"/>
        <v>0.45319524820007295</v>
      </c>
      <c r="V27" s="14">
        <v>588742.05065899994</v>
      </c>
      <c r="W27" s="14">
        <f t="shared" si="4"/>
        <v>0.73983508048388158</v>
      </c>
    </row>
    <row r="28" spans="1:23" x14ac:dyDescent="0.25">
      <c r="A28" s="14">
        <v>297.40000000000401</v>
      </c>
      <c r="B28" s="14">
        <v>0.45597867410689014</v>
      </c>
      <c r="C28" s="14">
        <v>0.74189804132205306</v>
      </c>
      <c r="D28" s="14">
        <v>297.40000000000401</v>
      </c>
      <c r="E28" s="14">
        <f>AVERAGE(B$2:B28)</f>
        <v>0.42320001606982049</v>
      </c>
      <c r="G28" s="14">
        <v>297.40000000000401</v>
      </c>
      <c r="H28" s="14">
        <f>AVERAGE(C$2:C28)</f>
        <v>0.71313957590859689</v>
      </c>
      <c r="O28" s="14">
        <f t="shared" si="1"/>
        <v>0.45414064108045782</v>
      </c>
      <c r="P28" s="14">
        <f t="shared" si="2"/>
        <v>1.2269167720402141</v>
      </c>
      <c r="Q28" s="14">
        <f t="shared" si="3"/>
        <v>0.77277613095975628</v>
      </c>
      <c r="S28" s="14">
        <v>362856.29964300001</v>
      </c>
      <c r="T28" s="14">
        <f t="shared" si="0"/>
        <v>0.45597867410689014</v>
      </c>
      <c r="V28" s="14">
        <v>590383.70273299993</v>
      </c>
      <c r="W28" s="14">
        <f t="shared" si="4"/>
        <v>0.74189804132205306</v>
      </c>
    </row>
    <row r="29" spans="1:23" x14ac:dyDescent="0.25">
      <c r="A29" s="14">
        <v>297.30000000000501</v>
      </c>
      <c r="B29" s="14">
        <v>0.45853585580601586</v>
      </c>
      <c r="C29" s="14">
        <v>0.74419878015860041</v>
      </c>
      <c r="D29" s="14">
        <v>297.30000000000501</v>
      </c>
      <c r="E29" s="14">
        <f>AVERAGE(B$2:B29)</f>
        <v>0.42446201034611314</v>
      </c>
      <c r="G29" s="14">
        <v>297.30000000000501</v>
      </c>
      <c r="H29" s="14">
        <f>AVERAGE(C$2:C29)</f>
        <v>0.71424883320323995</v>
      </c>
      <c r="O29" s="14">
        <f t="shared" si="1"/>
        <v>0.45360429544511949</v>
      </c>
      <c r="P29" s="14">
        <f t="shared" si="2"/>
        <v>1.22644533938824</v>
      </c>
      <c r="Q29" s="14">
        <f t="shared" si="3"/>
        <v>0.77284104394312048</v>
      </c>
      <c r="S29" s="14">
        <v>364891.24018199998</v>
      </c>
      <c r="T29" s="14">
        <f t="shared" si="0"/>
        <v>0.45853585580601586</v>
      </c>
      <c r="V29" s="14">
        <v>592214.57252599997</v>
      </c>
      <c r="W29" s="14">
        <f t="shared" si="4"/>
        <v>0.74419878015860041</v>
      </c>
    </row>
    <row r="30" spans="1:23" x14ac:dyDescent="0.25">
      <c r="A30" s="14">
        <v>297.20000000000499</v>
      </c>
      <c r="B30" s="14">
        <v>0.46113634940526932</v>
      </c>
      <c r="C30" s="14">
        <v>0.74633112144192493</v>
      </c>
      <c r="D30" s="14">
        <v>297.20000000000499</v>
      </c>
      <c r="E30" s="14">
        <f>AVERAGE(B$2:B30)</f>
        <v>0.42572664272746336</v>
      </c>
      <c r="G30" s="14">
        <v>297.20000000000499</v>
      </c>
      <c r="H30" s="14">
        <f>AVERAGE(C$2:C30)</f>
        <v>0.71535511900457394</v>
      </c>
      <c r="O30" s="14">
        <f t="shared" si="1"/>
        <v>0.45306682861917069</v>
      </c>
      <c r="P30" s="14">
        <f t="shared" si="2"/>
        <v>1.2259751696163728</v>
      </c>
      <c r="Q30" s="14">
        <f t="shared" si="3"/>
        <v>0.77290834099720207</v>
      </c>
      <c r="S30" s="14">
        <v>366960.64723600005</v>
      </c>
      <c r="T30" s="14">
        <f t="shared" si="0"/>
        <v>0.46113634940526932</v>
      </c>
      <c r="V30" s="14">
        <v>593911.43580400001</v>
      </c>
      <c r="W30" s="14">
        <f t="shared" si="4"/>
        <v>0.74633112144192493</v>
      </c>
    </row>
    <row r="31" spans="1:23" x14ac:dyDescent="0.25">
      <c r="A31" s="14">
        <v>297.10000000000502</v>
      </c>
      <c r="B31" s="14">
        <v>0.46399283327544039</v>
      </c>
      <c r="C31" s="14">
        <v>0.74845655948631351</v>
      </c>
      <c r="D31" s="14">
        <v>297.10000000000502</v>
      </c>
      <c r="E31" s="14">
        <f>AVERAGE(B$2:B31)</f>
        <v>0.42700218241239596</v>
      </c>
      <c r="G31" s="14">
        <v>297.10000000000502</v>
      </c>
      <c r="H31" s="14">
        <f>AVERAGE(C$2:C31)</f>
        <v>0.7164585003539653</v>
      </c>
      <c r="O31" s="14">
        <f t="shared" si="1"/>
        <v>0.45252472620589818</v>
      </c>
      <c r="P31" s="14">
        <f t="shared" si="2"/>
        <v>1.2255062342321346</v>
      </c>
      <c r="Q31" s="14">
        <f t="shared" si="3"/>
        <v>0.77298150802623633</v>
      </c>
      <c r="S31" s="14">
        <v>369233.76487499999</v>
      </c>
      <c r="T31" s="14">
        <f t="shared" si="0"/>
        <v>0.46399283327544039</v>
      </c>
      <c r="V31" s="14">
        <v>595602.80565900006</v>
      </c>
      <c r="W31" s="14">
        <f t="shared" si="4"/>
        <v>0.74845655948631351</v>
      </c>
    </row>
    <row r="32" spans="1:23" x14ac:dyDescent="0.25">
      <c r="A32" s="14">
        <v>297.000000000005</v>
      </c>
      <c r="B32" s="14">
        <v>0.46654759645339089</v>
      </c>
      <c r="C32" s="14">
        <v>0.75083620552961172</v>
      </c>
      <c r="D32" s="14">
        <v>297.000000000005</v>
      </c>
      <c r="E32" s="14">
        <f>AVERAGE(B$2:B32)</f>
        <v>0.42827784092984739</v>
      </c>
      <c r="G32" s="14">
        <v>297.000000000005</v>
      </c>
      <c r="H32" s="14">
        <f>AVERAGE(C$2:C32)</f>
        <v>0.7175674585854378</v>
      </c>
      <c r="O32" s="14">
        <f t="shared" si="1"/>
        <v>0.45198257328898711</v>
      </c>
      <c r="P32" s="14">
        <f t="shared" si="2"/>
        <v>1.2250349286815501</v>
      </c>
      <c r="Q32" s="14">
        <f t="shared" si="3"/>
        <v>0.77305235539256301</v>
      </c>
      <c r="S32" s="14">
        <v>371266.78081599995</v>
      </c>
      <c r="T32" s="14">
        <f t="shared" si="0"/>
        <v>0.46654759645339089</v>
      </c>
      <c r="V32" s="14">
        <v>597496.46781199996</v>
      </c>
      <c r="W32" s="14">
        <f t="shared" si="4"/>
        <v>0.75083620552961172</v>
      </c>
    </row>
    <row r="33" spans="1:23" x14ac:dyDescent="0.25">
      <c r="A33" s="14">
        <v>296.90000000000498</v>
      </c>
      <c r="B33" s="14">
        <v>0.46926214702283542</v>
      </c>
      <c r="C33" s="14">
        <v>0.75304805562211397</v>
      </c>
      <c r="D33" s="14">
        <v>296.90000000000498</v>
      </c>
      <c r="E33" s="14">
        <f>AVERAGE(B$2:B33)</f>
        <v>0.42955860049525324</v>
      </c>
      <c r="G33" s="14">
        <v>296.90000000000498</v>
      </c>
      <c r="H33" s="14">
        <f>AVERAGE(C$2:C33)</f>
        <v>0.71867622724283386</v>
      </c>
      <c r="O33" s="14">
        <f t="shared" si="1"/>
        <v>0.45143825243450497</v>
      </c>
      <c r="P33" s="14">
        <f t="shared" si="2"/>
        <v>1.2245637036996577</v>
      </c>
      <c r="Q33" s="14">
        <f t="shared" si="3"/>
        <v>0.77312545126515275</v>
      </c>
      <c r="S33" s="14">
        <v>373426.95152299997</v>
      </c>
      <c r="T33" s="14">
        <f t="shared" si="0"/>
        <v>0.46926214702283542</v>
      </c>
      <c r="V33" s="14">
        <v>599256.60219000001</v>
      </c>
      <c r="W33" s="14">
        <f t="shared" si="4"/>
        <v>0.75304805562211397</v>
      </c>
    </row>
    <row r="34" spans="1:23" x14ac:dyDescent="0.25">
      <c r="A34" s="14">
        <v>296.80000000000501</v>
      </c>
      <c r="B34" s="14">
        <v>0.4718110512285047</v>
      </c>
      <c r="C34" s="14">
        <v>0.75538134482310082</v>
      </c>
      <c r="D34" s="14">
        <v>296.80000000000501</v>
      </c>
      <c r="E34" s="14">
        <f>AVERAGE(B$2:B34)</f>
        <v>0.43083897779020025</v>
      </c>
      <c r="G34" s="14">
        <v>296.80000000000501</v>
      </c>
      <c r="H34" s="14">
        <f>AVERAGE(C$2:C34)</f>
        <v>0.71978850353314494</v>
      </c>
      <c r="O34" s="14">
        <f t="shared" si="1"/>
        <v>0.45089409404438263</v>
      </c>
      <c r="P34" s="14">
        <f t="shared" si="2"/>
        <v>1.2240909879791466</v>
      </c>
      <c r="Q34" s="14">
        <f t="shared" si="3"/>
        <v>0.77319689393476398</v>
      </c>
      <c r="S34" s="14">
        <v>375455.30504199996</v>
      </c>
      <c r="T34" s="14">
        <f t="shared" si="0"/>
        <v>0.4718110512285047</v>
      </c>
      <c r="V34" s="14">
        <v>601113.37474</v>
      </c>
      <c r="W34" s="14">
        <f t="shared" si="4"/>
        <v>0.75538134482310082</v>
      </c>
    </row>
    <row r="35" spans="1:23" x14ac:dyDescent="0.25">
      <c r="A35" s="14">
        <v>296.70000000000499</v>
      </c>
      <c r="B35" s="14">
        <v>0.47441757157365333</v>
      </c>
      <c r="C35" s="14">
        <v>0.75756549747740631</v>
      </c>
      <c r="D35" s="14">
        <v>296.70000000000499</v>
      </c>
      <c r="E35" s="14">
        <f>AVERAGE(B$2:B35)</f>
        <v>0.43212070113677242</v>
      </c>
      <c r="G35" s="14">
        <v>296.70000000000499</v>
      </c>
      <c r="H35" s="14">
        <f>AVERAGE(C$2:C35)</f>
        <v>0.72089959159032901</v>
      </c>
      <c r="O35" s="14">
        <f t="shared" si="1"/>
        <v>0.45034936358438038</v>
      </c>
      <c r="P35" s="14">
        <f t="shared" si="2"/>
        <v>1.2236187772558953</v>
      </c>
      <c r="Q35" s="14">
        <f t="shared" si="3"/>
        <v>0.77326941367151492</v>
      </c>
      <c r="S35" s="14">
        <v>377529.50802799995</v>
      </c>
      <c r="T35" s="14">
        <f t="shared" si="0"/>
        <v>0.47441757157365333</v>
      </c>
      <c r="V35" s="14">
        <v>602851.46819699998</v>
      </c>
      <c r="W35" s="14">
        <f t="shared" si="4"/>
        <v>0.75756549747740631</v>
      </c>
    </row>
    <row r="36" spans="1:23" x14ac:dyDescent="0.25">
      <c r="A36" s="14">
        <v>296.60000000000502</v>
      </c>
      <c r="B36" s="14">
        <v>0.47729743047778661</v>
      </c>
      <c r="C36" s="14">
        <v>0.75975552022271786</v>
      </c>
      <c r="D36" s="14">
        <v>296.60000000000502</v>
      </c>
      <c r="E36" s="14">
        <f>AVERAGE(B$2:B36)</f>
        <v>0.43341146483222998</v>
      </c>
      <c r="G36" s="14">
        <v>296.60000000000502</v>
      </c>
      <c r="H36" s="14">
        <f>AVERAGE(C$2:C36)</f>
        <v>0.72200976097982594</v>
      </c>
      <c r="O36" s="14">
        <f t="shared" si="1"/>
        <v>0.44980079098994241</v>
      </c>
      <c r="P36" s="14">
        <f t="shared" si="2"/>
        <v>1.2231469569650044</v>
      </c>
      <c r="Q36" s="14">
        <f t="shared" si="3"/>
        <v>0.77334616597506201</v>
      </c>
      <c r="S36" s="14">
        <v>379821.22692799999</v>
      </c>
      <c r="T36" s="14">
        <f t="shared" si="0"/>
        <v>0.47729743047778661</v>
      </c>
      <c r="V36" s="14">
        <v>604594.23292400001</v>
      </c>
      <c r="W36" s="14">
        <f t="shared" si="4"/>
        <v>0.75975552022271786</v>
      </c>
    </row>
    <row r="37" spans="1:23" x14ac:dyDescent="0.25">
      <c r="A37" s="14">
        <v>296.500000000005</v>
      </c>
      <c r="B37" s="14">
        <v>0.47993818210029393</v>
      </c>
      <c r="C37" s="14">
        <v>0.76192830954035984</v>
      </c>
      <c r="D37" s="14">
        <v>296.500000000005</v>
      </c>
      <c r="E37" s="14">
        <f>AVERAGE(B$2:B37)</f>
        <v>0.43470387364523178</v>
      </c>
      <c r="G37" s="14">
        <v>296.500000000005</v>
      </c>
      <c r="H37" s="14">
        <f>AVERAGE(C$2:C37)</f>
        <v>0.72311860955095186</v>
      </c>
      <c r="O37" s="14">
        <f t="shared" si="1"/>
        <v>0.44925151922306672</v>
      </c>
      <c r="P37" s="14">
        <f t="shared" si="2"/>
        <v>1.2226756980198994</v>
      </c>
      <c r="Q37" s="14">
        <f t="shared" si="3"/>
        <v>0.77342417879683267</v>
      </c>
      <c r="S37" s="14">
        <v>381922.67029899999</v>
      </c>
      <c r="T37" s="14">
        <f t="shared" si="0"/>
        <v>0.47993818210029393</v>
      </c>
      <c r="V37" s="14">
        <v>606323.28372499999</v>
      </c>
      <c r="W37" s="14">
        <f t="shared" si="4"/>
        <v>0.76192830954035984</v>
      </c>
    </row>
    <row r="38" spans="1:23" x14ac:dyDescent="0.25">
      <c r="A38" s="14">
        <v>296.40000000000498</v>
      </c>
      <c r="B38" s="14">
        <v>0.48288523989622556</v>
      </c>
      <c r="C38" s="14">
        <v>0.76417570043787975</v>
      </c>
      <c r="D38" s="14">
        <v>296.40000000000498</v>
      </c>
      <c r="E38" s="14">
        <f>AVERAGE(B$2:B38)</f>
        <v>0.43600607273309649</v>
      </c>
      <c r="G38" s="14">
        <v>296.40000000000498</v>
      </c>
      <c r="H38" s="14">
        <f>AVERAGE(C$2:C38)</f>
        <v>0.72422826065600387</v>
      </c>
      <c r="O38" s="14">
        <f t="shared" si="1"/>
        <v>0.44869808660436306</v>
      </c>
      <c r="P38" s="14">
        <f t="shared" si="2"/>
        <v>1.2222040979991042</v>
      </c>
      <c r="Q38" s="14">
        <f t="shared" si="3"/>
        <v>0.77350601139474118</v>
      </c>
      <c r="S38" s="14">
        <v>384267.86437800003</v>
      </c>
      <c r="T38" s="14">
        <f t="shared" si="0"/>
        <v>0.48288523989622556</v>
      </c>
      <c r="V38" s="14">
        <v>608111.70057700004</v>
      </c>
      <c r="W38" s="14">
        <f t="shared" si="4"/>
        <v>0.76417570043787975</v>
      </c>
    </row>
    <row r="39" spans="1:23" x14ac:dyDescent="0.25">
      <c r="A39" s="14">
        <v>296.30000000000501</v>
      </c>
      <c r="B39" s="14">
        <v>0.48561976297131904</v>
      </c>
      <c r="C39" s="14">
        <v>0.76651494560216615</v>
      </c>
      <c r="D39" s="14">
        <v>296.30000000000501</v>
      </c>
      <c r="E39" s="14">
        <f>AVERAGE(B$2:B39)</f>
        <v>0.4373116961604181</v>
      </c>
      <c r="G39" s="14">
        <v>296.30000000000501</v>
      </c>
      <c r="H39" s="14">
        <f>AVERAGE(C$2:C39)</f>
        <v>0.7253410681545871</v>
      </c>
      <c r="O39" s="14">
        <f t="shared" si="1"/>
        <v>0.44814319864663277</v>
      </c>
      <c r="P39" s="14">
        <f t="shared" si="2"/>
        <v>1.2217311565158908</v>
      </c>
      <c r="Q39" s="14">
        <f t="shared" si="3"/>
        <v>0.77358795786925805</v>
      </c>
      <c r="S39" s="14">
        <v>386443.92869999999</v>
      </c>
      <c r="T39" s="14">
        <f t="shared" si="0"/>
        <v>0.48561976297131904</v>
      </c>
      <c r="V39" s="14">
        <v>609973.21273200004</v>
      </c>
      <c r="W39" s="14">
        <f t="shared" si="4"/>
        <v>0.76651494560216615</v>
      </c>
    </row>
    <row r="40" spans="1:23" x14ac:dyDescent="0.25">
      <c r="A40" s="14">
        <v>296.20000000000499</v>
      </c>
      <c r="B40" s="14">
        <v>0.48819901484264161</v>
      </c>
      <c r="C40" s="14">
        <v>0.76866851263025449</v>
      </c>
      <c r="D40" s="14">
        <v>296.20000000000499</v>
      </c>
      <c r="E40" s="14">
        <f>AVERAGE(B$2:B40)</f>
        <v>0.43861649920355206</v>
      </c>
      <c r="G40" s="14">
        <v>296.20000000000499</v>
      </c>
      <c r="H40" s="14">
        <f>AVERAGE(C$2:C40)</f>
        <v>0.72645202826934774</v>
      </c>
      <c r="O40" s="14">
        <f t="shared" si="1"/>
        <v>0.44758865935092629</v>
      </c>
      <c r="P40" s="14">
        <f t="shared" si="2"/>
        <v>1.2212590001679735</v>
      </c>
      <c r="Q40" s="14">
        <f t="shared" si="3"/>
        <v>0.77367034081704722</v>
      </c>
      <c r="S40" s="14">
        <v>388496.43212399998</v>
      </c>
      <c r="T40" s="14">
        <f t="shared" si="0"/>
        <v>0.48819901484264161</v>
      </c>
      <c r="V40" s="14">
        <v>611686.96692099993</v>
      </c>
      <c r="W40" s="14">
        <f t="shared" si="4"/>
        <v>0.76866851263025449</v>
      </c>
    </row>
    <row r="41" spans="1:23" x14ac:dyDescent="0.25">
      <c r="A41" s="14">
        <v>296.10000000000502</v>
      </c>
      <c r="B41" s="14">
        <v>0.4909911411515519</v>
      </c>
      <c r="C41" s="14">
        <v>0.77087589378961408</v>
      </c>
      <c r="D41" s="14">
        <v>296.10000000000502</v>
      </c>
      <c r="E41" s="14">
        <f>AVERAGE(B$2:B41)</f>
        <v>0.43992586525225202</v>
      </c>
      <c r="G41" s="14">
        <v>296.10000000000502</v>
      </c>
      <c r="H41" s="14">
        <f>AVERAGE(C$2:C41)</f>
        <v>0.72756262490735435</v>
      </c>
      <c r="O41" s="14">
        <f t="shared" si="1"/>
        <v>0.44703218078484008</v>
      </c>
      <c r="P41" s="14">
        <f t="shared" si="2"/>
        <v>1.2207869982971205</v>
      </c>
      <c r="Q41" s="14">
        <f t="shared" si="3"/>
        <v>0.77375481751228037</v>
      </c>
      <c r="S41" s="14">
        <v>390718.33564299997</v>
      </c>
      <c r="T41" s="14">
        <f t="shared" si="0"/>
        <v>0.4909911411515519</v>
      </c>
      <c r="V41" s="14">
        <v>613443.54503499996</v>
      </c>
      <c r="W41" s="14">
        <f t="shared" si="4"/>
        <v>0.77087589378961408</v>
      </c>
    </row>
    <row r="42" spans="1:23" x14ac:dyDescent="0.25">
      <c r="A42" s="14">
        <v>296.000000000005</v>
      </c>
      <c r="B42" s="14">
        <v>0.49375545119089492</v>
      </c>
      <c r="C42" s="14">
        <v>0.77307815566970939</v>
      </c>
      <c r="D42" s="14">
        <v>296.000000000005</v>
      </c>
      <c r="E42" s="14">
        <f>AVERAGE(B$2:B42)</f>
        <v>0.44123878198246286</v>
      </c>
      <c r="G42" s="14">
        <v>296.000000000005</v>
      </c>
      <c r="H42" s="14">
        <f>AVERAGE(C$2:C42)</f>
        <v>0.72867275980399715</v>
      </c>
      <c r="O42" s="14">
        <f t="shared" si="1"/>
        <v>0.44647419318454779</v>
      </c>
      <c r="P42" s="14">
        <f t="shared" si="2"/>
        <v>1.2203151926656397</v>
      </c>
      <c r="Q42" s="14">
        <f t="shared" si="3"/>
        <v>0.77384099948109197</v>
      </c>
      <c r="S42" s="14">
        <v>392918.10367799998</v>
      </c>
      <c r="T42" s="14">
        <f t="shared" si="0"/>
        <v>0.49375545119089492</v>
      </c>
      <c r="V42" s="14">
        <v>615196.04935600003</v>
      </c>
      <c r="W42" s="14">
        <f t="shared" si="4"/>
        <v>0.77307815566970939</v>
      </c>
    </row>
    <row r="43" spans="1:23" x14ac:dyDescent="0.25">
      <c r="A43" s="14">
        <v>295.90000000000498</v>
      </c>
      <c r="B43" s="14">
        <v>0.49732792385026875</v>
      </c>
      <c r="C43" s="14">
        <v>0.7758436976041867</v>
      </c>
      <c r="D43" s="14">
        <v>295.90000000000498</v>
      </c>
      <c r="E43" s="14">
        <f>AVERAGE(B$2:B43)</f>
        <v>0.44257423774122012</v>
      </c>
      <c r="G43" s="14">
        <v>295.90000000000498</v>
      </c>
      <c r="H43" s="14">
        <f>AVERAGE(C$2:C43)</f>
        <v>0.72979587737066842</v>
      </c>
      <c r="O43" s="14">
        <f t="shared" si="1"/>
        <v>0.44590662653163005</v>
      </c>
      <c r="P43" s="14">
        <f t="shared" si="2"/>
        <v>1.2198378694192733</v>
      </c>
      <c r="Q43" s="14">
        <f t="shared" si="3"/>
        <v>0.77393124288764326</v>
      </c>
      <c r="S43" s="14">
        <v>395760.98709199997</v>
      </c>
      <c r="T43" s="14">
        <f t="shared" si="0"/>
        <v>0.49732792385026875</v>
      </c>
      <c r="V43" s="14">
        <v>617396.79770200001</v>
      </c>
      <c r="W43" s="14">
        <f t="shared" si="4"/>
        <v>0.7758436976041867</v>
      </c>
    </row>
    <row r="44" spans="1:23" x14ac:dyDescent="0.25">
      <c r="A44" s="14">
        <v>295.80000000000501</v>
      </c>
      <c r="B44" s="14">
        <v>0.5003195858002536</v>
      </c>
      <c r="C44" s="14">
        <v>0.77826473121404149</v>
      </c>
      <c r="D44" s="14">
        <v>295.80000000000501</v>
      </c>
      <c r="E44" s="14">
        <f>AVERAGE(B$2:B44)</f>
        <v>0.44391715281236038</v>
      </c>
      <c r="G44" s="14">
        <v>295.80000000000501</v>
      </c>
      <c r="H44" s="14">
        <f>AVERAGE(C$2:C44)</f>
        <v>0.73092306001818863</v>
      </c>
      <c r="O44" s="14">
        <f t="shared" si="1"/>
        <v>0.44533588968236953</v>
      </c>
      <c r="P44" s="14">
        <f t="shared" si="2"/>
        <v>1.2193588185197697</v>
      </c>
      <c r="Q44" s="14">
        <f t="shared" si="3"/>
        <v>0.77402292883740009</v>
      </c>
      <c r="S44" s="14">
        <v>398141.67602900002</v>
      </c>
      <c r="T44" s="14">
        <f t="shared" si="0"/>
        <v>0.5003195858002536</v>
      </c>
      <c r="V44" s="14">
        <v>619323.39503400004</v>
      </c>
      <c r="W44" s="14">
        <f t="shared" si="4"/>
        <v>0.77826473121404149</v>
      </c>
    </row>
    <row r="45" spans="1:23" x14ac:dyDescent="0.25">
      <c r="A45" s="14">
        <v>295.70000000000499</v>
      </c>
      <c r="B45" s="14">
        <v>0.50304531783579265</v>
      </c>
      <c r="C45" s="14">
        <v>0.78047899774295804</v>
      </c>
      <c r="D45" s="14">
        <v>295.70000000000499</v>
      </c>
      <c r="E45" s="14">
        <f>AVERAGE(B$2:B45)</f>
        <v>0.4452609747447111</v>
      </c>
      <c r="G45" s="14">
        <v>295.70000000000499</v>
      </c>
      <c r="H45" s="14">
        <f>AVERAGE(C$2:C45)</f>
        <v>0.73204933133011529</v>
      </c>
      <c r="O45" s="14">
        <f t="shared" si="1"/>
        <v>0.44476476741848298</v>
      </c>
      <c r="P45" s="14">
        <f t="shared" si="2"/>
        <v>1.218880154936498</v>
      </c>
      <c r="Q45" s="14">
        <f t="shared" si="3"/>
        <v>0.77411538751801512</v>
      </c>
      <c r="S45" s="14">
        <v>400310.744664</v>
      </c>
      <c r="T45" s="14">
        <f t="shared" si="0"/>
        <v>0.50304531783579265</v>
      </c>
      <c r="V45" s="14">
        <v>621085.45235100004</v>
      </c>
      <c r="W45" s="14">
        <f t="shared" si="4"/>
        <v>0.78047899774295804</v>
      </c>
    </row>
    <row r="46" spans="1:23" x14ac:dyDescent="0.25">
      <c r="A46" s="14">
        <v>295.60000000000502</v>
      </c>
      <c r="B46" s="14">
        <v>0.50582524690368569</v>
      </c>
      <c r="C46" s="14">
        <v>0.7826007312665284</v>
      </c>
      <c r="D46" s="14">
        <v>295.60000000000502</v>
      </c>
      <c r="E46" s="14">
        <f>AVERAGE(B$2:B46)</f>
        <v>0.44660684745935497</v>
      </c>
      <c r="G46" s="14">
        <v>295.60000000000502</v>
      </c>
      <c r="H46" s="14">
        <f>AVERAGE(C$2:C46)</f>
        <v>0.7331726957731467</v>
      </c>
      <c r="O46" s="14">
        <f t="shared" si="1"/>
        <v>0.44419277357526155</v>
      </c>
      <c r="P46" s="14">
        <f t="shared" si="2"/>
        <v>1.2184027267680566</v>
      </c>
      <c r="Q46" s="14">
        <f t="shared" si="3"/>
        <v>0.77420995319279506</v>
      </c>
      <c r="S46" s="14">
        <v>402522.94192700001</v>
      </c>
      <c r="T46" s="14">
        <f t="shared" si="0"/>
        <v>0.50582524690368569</v>
      </c>
      <c r="V46" s="14">
        <v>622773.87424200005</v>
      </c>
      <c r="W46" s="14">
        <f t="shared" si="4"/>
        <v>0.7826007312665284</v>
      </c>
    </row>
    <row r="47" spans="1:23" x14ac:dyDescent="0.25">
      <c r="A47" s="14">
        <v>295.500000000005</v>
      </c>
      <c r="B47" s="14">
        <v>0.50888726883861612</v>
      </c>
      <c r="C47" s="14">
        <v>0.78485807808856556</v>
      </c>
      <c r="D47" s="14">
        <v>295.500000000005</v>
      </c>
      <c r="E47" s="14">
        <f>AVERAGE(B$2:B47)</f>
        <v>0.44796076966325199</v>
      </c>
      <c r="G47" s="14">
        <v>295.500000000005</v>
      </c>
      <c r="H47" s="14">
        <f>AVERAGE(C$2:C47)</f>
        <v>0.73429629104087324</v>
      </c>
      <c r="O47" s="14">
        <f t="shared" si="1"/>
        <v>0.44361735871143115</v>
      </c>
      <c r="P47" s="14">
        <f t="shared" si="2"/>
        <v>1.2179252004994729</v>
      </c>
      <c r="Q47" s="14">
        <f t="shared" si="3"/>
        <v>0.7743078417880418</v>
      </c>
      <c r="S47" s="14">
        <v>404959.62156100001</v>
      </c>
      <c r="T47" s="14">
        <f t="shared" si="0"/>
        <v>0.50888726883861612</v>
      </c>
      <c r="V47" s="14">
        <v>624570.21376700001</v>
      </c>
      <c r="W47" s="14">
        <f t="shared" si="4"/>
        <v>0.78485807808856556</v>
      </c>
    </row>
    <row r="48" spans="1:23" x14ac:dyDescent="0.25">
      <c r="A48" s="14">
        <v>295.40000000000498</v>
      </c>
      <c r="B48" s="14">
        <v>0.51174624995450435</v>
      </c>
      <c r="C48" s="14">
        <v>0.78699765746313377</v>
      </c>
      <c r="D48" s="14">
        <v>295.40000000000498</v>
      </c>
      <c r="E48" s="14">
        <f>AVERAGE(B$2:B48)</f>
        <v>0.4493179075417893</v>
      </c>
      <c r="G48" s="14">
        <v>295.40000000000498</v>
      </c>
      <c r="H48" s="14">
        <f>AVERAGE(C$2:C48)</f>
        <v>0.73541759670943196</v>
      </c>
      <c r="O48" s="14">
        <f t="shared" si="1"/>
        <v>0.4430405771908017</v>
      </c>
      <c r="P48" s="14">
        <f t="shared" si="2"/>
        <v>1.2174486473070303</v>
      </c>
      <c r="Q48" s="14">
        <f t="shared" si="3"/>
        <v>0.77440807011622859</v>
      </c>
      <c r="S48" s="14">
        <v>407234.72644500004</v>
      </c>
      <c r="T48" s="14">
        <f t="shared" si="0"/>
        <v>0.51174624995450435</v>
      </c>
      <c r="V48" s="14">
        <v>626272.83693500003</v>
      </c>
      <c r="W48" s="14">
        <f t="shared" si="4"/>
        <v>0.78699765746313377</v>
      </c>
    </row>
    <row r="49" spans="1:23" x14ac:dyDescent="0.25">
      <c r="A49" s="14">
        <v>295.30000000000501</v>
      </c>
      <c r="B49" s="14">
        <v>0.51443903293990345</v>
      </c>
      <c r="C49" s="14">
        <v>0.78931239795088148</v>
      </c>
      <c r="D49" s="14">
        <v>295.30000000000501</v>
      </c>
      <c r="E49" s="14">
        <f>AVERAGE(B$2:B49)</f>
        <v>0.45067459765425005</v>
      </c>
      <c r="G49" s="14">
        <v>295.30000000000501</v>
      </c>
      <c r="H49" s="14">
        <f>AVERAGE(C$2:C49)</f>
        <v>0.73654040506862872</v>
      </c>
      <c r="O49" s="14">
        <f t="shared" si="1"/>
        <v>0.44246398597006931</v>
      </c>
      <c r="P49" s="14">
        <f t="shared" si="2"/>
        <v>1.2169714554733673</v>
      </c>
      <c r="Q49" s="14">
        <f t="shared" si="3"/>
        <v>0.77450746950329796</v>
      </c>
      <c r="S49" s="14">
        <v>409377.575059</v>
      </c>
      <c r="T49" s="14">
        <f t="shared" si="0"/>
        <v>0.51443903293990345</v>
      </c>
      <c r="V49" s="14">
        <v>628114.84888800001</v>
      </c>
      <c r="W49" s="14">
        <f t="shared" si="4"/>
        <v>0.78931239795088148</v>
      </c>
    </row>
    <row r="50" spans="1:23" x14ac:dyDescent="0.25">
      <c r="A50" s="14">
        <v>295.20000000000499</v>
      </c>
      <c r="B50" s="14">
        <v>0.51725998732233036</v>
      </c>
      <c r="C50" s="14">
        <v>0.79162138658334769</v>
      </c>
      <c r="D50" s="14">
        <v>295.20000000000499</v>
      </c>
      <c r="E50" s="14">
        <f>AVERAGE(B$2:B50)</f>
        <v>0.45203348315768022</v>
      </c>
      <c r="G50" s="14">
        <v>295.20000000000499</v>
      </c>
      <c r="H50" s="14">
        <f>AVERAGE(C$2:C50)</f>
        <v>0.73766450673219441</v>
      </c>
      <c r="O50" s="14">
        <f t="shared" si="1"/>
        <v>0.441886461711536</v>
      </c>
      <c r="P50" s="14">
        <f t="shared" si="2"/>
        <v>1.2164937139873273</v>
      </c>
      <c r="Q50" s="14">
        <f t="shared" si="3"/>
        <v>0.7746072522757913</v>
      </c>
      <c r="S50" s="14">
        <v>411622.41923</v>
      </c>
      <c r="T50" s="14">
        <f t="shared" si="0"/>
        <v>0.51725998732233036</v>
      </c>
      <c r="V50" s="14">
        <v>629952.28365999996</v>
      </c>
      <c r="W50" s="14">
        <f t="shared" si="4"/>
        <v>0.79162138658334769</v>
      </c>
    </row>
    <row r="51" spans="1:23" x14ac:dyDescent="0.25">
      <c r="A51" s="14">
        <v>295.10000000000502</v>
      </c>
      <c r="B51" s="14">
        <v>0.52024966696253649</v>
      </c>
      <c r="C51" s="14">
        <v>0.79375361598450467</v>
      </c>
      <c r="D51" s="14">
        <v>295.10000000000502</v>
      </c>
      <c r="E51" s="14">
        <f>AVERAGE(B$2:B51)</f>
        <v>0.45339780683377739</v>
      </c>
      <c r="G51" s="14">
        <v>295.10000000000502</v>
      </c>
      <c r="H51" s="14">
        <f>AVERAGE(C$2:C51)</f>
        <v>0.73878628891724063</v>
      </c>
      <c r="O51" s="14">
        <f t="shared" si="1"/>
        <v>0.44130662623794492</v>
      </c>
      <c r="P51" s="14">
        <f t="shared" si="2"/>
        <v>1.2160169582761071</v>
      </c>
      <c r="Q51" s="14">
        <f t="shared" si="3"/>
        <v>0.7747103320381622</v>
      </c>
      <c r="S51" s="14">
        <v>414001.53069500002</v>
      </c>
      <c r="T51" s="14">
        <f t="shared" si="0"/>
        <v>0.52024966696253649</v>
      </c>
      <c r="V51" s="14">
        <v>631649.05790499994</v>
      </c>
      <c r="W51" s="14">
        <f t="shared" si="4"/>
        <v>0.79375361598450467</v>
      </c>
    </row>
    <row r="52" spans="1:23" x14ac:dyDescent="0.25">
      <c r="A52" s="14">
        <v>295.000000000005</v>
      </c>
      <c r="B52" s="14">
        <v>0.52294378945644115</v>
      </c>
      <c r="C52" s="14">
        <v>0.79588899158765991</v>
      </c>
      <c r="D52" s="14">
        <v>295.000000000005</v>
      </c>
      <c r="E52" s="14">
        <f>AVERAGE(B$2:B52)</f>
        <v>0.45476145355186887</v>
      </c>
      <c r="G52" s="14">
        <v>295.000000000005</v>
      </c>
      <c r="H52" s="14">
        <f>AVERAGE(C$2:C52)</f>
        <v>0.73990594975391555</v>
      </c>
      <c r="O52" s="14">
        <f t="shared" si="1"/>
        <v>0.44072707847046988</v>
      </c>
      <c r="P52" s="14">
        <f t="shared" si="2"/>
        <v>1.2155411041346968</v>
      </c>
      <c r="Q52" s="14">
        <f t="shared" si="3"/>
        <v>0.77481402566422697</v>
      </c>
      <c r="S52" s="14">
        <v>416145.44525599998</v>
      </c>
      <c r="T52" s="14">
        <f t="shared" si="0"/>
        <v>0.52294378945644115</v>
      </c>
      <c r="V52" s="14">
        <v>633348.3358179999</v>
      </c>
      <c r="W52" s="14">
        <f t="shared" si="4"/>
        <v>0.79588899158765991</v>
      </c>
    </row>
    <row r="53" spans="1:23" x14ac:dyDescent="0.25">
      <c r="A53" s="14">
        <v>294.90000000000498</v>
      </c>
      <c r="B53" s="14">
        <v>0.52574096714097562</v>
      </c>
      <c r="C53" s="14">
        <v>0.79819448000587467</v>
      </c>
      <c r="D53" s="14">
        <v>294.90000000000498</v>
      </c>
      <c r="E53" s="14">
        <f>AVERAGE(B$2:B53)</f>
        <v>0.45612644419781323</v>
      </c>
      <c r="G53" s="14">
        <v>294.90000000000498</v>
      </c>
      <c r="H53" s="14">
        <f>AVERAGE(C$2:C53)</f>
        <v>0.74102688302799169</v>
      </c>
      <c r="O53" s="14">
        <f t="shared" si="1"/>
        <v>0.44014695953571487</v>
      </c>
      <c r="P53" s="14">
        <f t="shared" si="2"/>
        <v>1.2150647092093394</v>
      </c>
      <c r="Q53" s="14">
        <f t="shared" si="3"/>
        <v>0.77491774967362459</v>
      </c>
      <c r="S53" s="14">
        <v>418371.36853199999</v>
      </c>
      <c r="T53" s="14">
        <f t="shared" si="0"/>
        <v>0.52574096714097562</v>
      </c>
      <c r="V53" s="14">
        <v>635182.98520799994</v>
      </c>
      <c r="W53" s="14">
        <f t="shared" si="4"/>
        <v>0.79819448000587467</v>
      </c>
    </row>
    <row r="54" spans="1:23" x14ac:dyDescent="0.25">
      <c r="A54" s="14">
        <v>294.80000000000501</v>
      </c>
      <c r="B54" s="14">
        <v>0.52866995661214045</v>
      </c>
      <c r="C54" s="14">
        <v>0.8004059121534568</v>
      </c>
      <c r="D54" s="14">
        <v>294.80000000000501</v>
      </c>
      <c r="E54" s="14">
        <f>AVERAGE(B$2:B54)</f>
        <v>0.4574951897150647</v>
      </c>
      <c r="G54" s="14">
        <v>294.80000000000501</v>
      </c>
      <c r="H54" s="14">
        <f>AVERAGE(C$2:C54)</f>
        <v>0.74214724206809479</v>
      </c>
      <c r="O54" s="14">
        <f t="shared" si="1"/>
        <v>0.43956524478640296</v>
      </c>
      <c r="P54" s="14">
        <f t="shared" si="2"/>
        <v>1.2145885583325411</v>
      </c>
      <c r="Q54" s="14">
        <f t="shared" si="3"/>
        <v>0.77502331354613818</v>
      </c>
      <c r="S54" s="14">
        <v>420702.18429499998</v>
      </c>
      <c r="T54" s="14">
        <f t="shared" si="0"/>
        <v>0.52866995661214045</v>
      </c>
      <c r="V54" s="14">
        <v>636942.78699599998</v>
      </c>
      <c r="W54" s="14">
        <f t="shared" si="4"/>
        <v>0.8004059121534568</v>
      </c>
    </row>
    <row r="55" spans="1:23" x14ac:dyDescent="0.25">
      <c r="A55" s="14">
        <v>294.70000000000499</v>
      </c>
      <c r="B55" s="14">
        <v>0.53169202579237507</v>
      </c>
      <c r="C55" s="14">
        <v>0.80260803465239561</v>
      </c>
      <c r="D55" s="14">
        <v>294.70000000000499</v>
      </c>
      <c r="E55" s="14">
        <f>AVERAGE(B$2:B55)</f>
        <v>0.4588692051979778</v>
      </c>
      <c r="G55" s="14">
        <v>294.70000000000499</v>
      </c>
      <c r="H55" s="14">
        <f>AVERAGE(C$2:C55)</f>
        <v>0.74326688637521143</v>
      </c>
      <c r="O55" s="14">
        <f t="shared" si="1"/>
        <v>0.43898129030975308</v>
      </c>
      <c r="P55" s="14">
        <f t="shared" si="2"/>
        <v>1.2141127112161678</v>
      </c>
      <c r="Q55" s="14">
        <f t="shared" si="3"/>
        <v>0.77513142090641474</v>
      </c>
      <c r="S55" s="14">
        <v>423107.07053700002</v>
      </c>
      <c r="T55" s="14">
        <f t="shared" si="0"/>
        <v>0.53169202579237507</v>
      </c>
      <c r="V55" s="14">
        <v>638695.18040099996</v>
      </c>
      <c r="W55" s="14">
        <f t="shared" si="4"/>
        <v>0.80260803465239561</v>
      </c>
    </row>
    <row r="56" spans="1:23" x14ac:dyDescent="0.25">
      <c r="A56" s="14">
        <v>294.60000000000502</v>
      </c>
      <c r="B56" s="14">
        <v>0.53461033175747363</v>
      </c>
      <c r="C56" s="14">
        <v>0.80489314115763311</v>
      </c>
      <c r="D56" s="14">
        <v>294.60000000000502</v>
      </c>
      <c r="E56" s="14">
        <f>AVERAGE(B$2:B56)</f>
        <v>0.46024631658996867</v>
      </c>
      <c r="G56" s="14">
        <v>294.60000000000502</v>
      </c>
      <c r="H56" s="14">
        <f>AVERAGE(C$2:C56)</f>
        <v>0.74438736373489189</v>
      </c>
      <c r="O56" s="14">
        <f t="shared" si="1"/>
        <v>0.43839602007648493</v>
      </c>
      <c r="P56" s="14">
        <f t="shared" si="2"/>
        <v>1.2136365100537305</v>
      </c>
      <c r="Q56" s="14">
        <f t="shared" si="3"/>
        <v>0.77524048997724559</v>
      </c>
      <c r="S56" s="14">
        <v>425429.38463600003</v>
      </c>
      <c r="T56" s="14">
        <f t="shared" si="0"/>
        <v>0.53461033175747363</v>
      </c>
      <c r="V56" s="14">
        <v>640513.61037999997</v>
      </c>
      <c r="W56" s="14">
        <f t="shared" si="4"/>
        <v>0.80489314115763311</v>
      </c>
    </row>
    <row r="57" spans="1:23" x14ac:dyDescent="0.25">
      <c r="A57" s="14">
        <v>294.500000000005</v>
      </c>
      <c r="B57" s="14">
        <v>0.53756177281280282</v>
      </c>
      <c r="C57" s="14">
        <v>0.80723302882536951</v>
      </c>
      <c r="D57" s="14">
        <v>294.500000000005</v>
      </c>
      <c r="E57" s="14">
        <f>AVERAGE(B$2:B57)</f>
        <v>0.46162694973680501</v>
      </c>
      <c r="G57" s="14">
        <v>294.500000000005</v>
      </c>
      <c r="H57" s="14">
        <f>AVERAGE(C$2:C57)</f>
        <v>0.7455096077543647</v>
      </c>
      <c r="O57" s="14">
        <f t="shared" si="1"/>
        <v>0.43780925310279917</v>
      </c>
      <c r="P57" s="14">
        <f t="shared" si="2"/>
        <v>1.2131595580635861</v>
      </c>
      <c r="Q57" s="14">
        <f t="shared" si="3"/>
        <v>0.77535030496078694</v>
      </c>
      <c r="S57" s="14">
        <v>427778.06680199999</v>
      </c>
      <c r="T57" s="14">
        <f t="shared" si="0"/>
        <v>0.53756177281280282</v>
      </c>
      <c r="V57" s="14">
        <v>642375.63382300001</v>
      </c>
      <c r="W57" s="14">
        <f t="shared" si="4"/>
        <v>0.80723302882536951</v>
      </c>
    </row>
    <row r="58" spans="1:23" x14ac:dyDescent="0.25">
      <c r="A58" s="14">
        <v>294.40000000000498</v>
      </c>
      <c r="B58" s="14">
        <v>0.54049132050351301</v>
      </c>
      <c r="C58" s="14">
        <v>0.80935552030843294</v>
      </c>
      <c r="D58" s="14">
        <v>294.40000000000498</v>
      </c>
      <c r="E58" s="14">
        <f>AVERAGE(B$2:B58)</f>
        <v>0.46301053518885249</v>
      </c>
      <c r="G58" s="14">
        <v>294.40000000000498</v>
      </c>
      <c r="H58" s="14">
        <f>AVERAGE(C$2:C58)</f>
        <v>0.74662971148338353</v>
      </c>
      <c r="O58" s="14">
        <f t="shared" si="1"/>
        <v>0.43722123140391855</v>
      </c>
      <c r="P58" s="14">
        <f t="shared" si="2"/>
        <v>1.2126835156936078</v>
      </c>
      <c r="Q58" s="14">
        <f t="shared" si="3"/>
        <v>0.77546228428968922</v>
      </c>
      <c r="S58" s="14">
        <v>430109.32678199996</v>
      </c>
      <c r="T58" s="14">
        <f t="shared" si="0"/>
        <v>0.54049132050351301</v>
      </c>
      <c r="V58" s="14">
        <v>644064.658879</v>
      </c>
      <c r="W58" s="14">
        <f t="shared" si="4"/>
        <v>0.80935552030843294</v>
      </c>
    </row>
    <row r="59" spans="1:23" x14ac:dyDescent="0.25">
      <c r="A59" s="14">
        <v>294.30000000000501</v>
      </c>
      <c r="B59" s="14">
        <v>0.54330373709519608</v>
      </c>
      <c r="C59" s="14">
        <v>0.81151492436917616</v>
      </c>
      <c r="D59" s="14">
        <v>294.30000000000501</v>
      </c>
      <c r="E59" s="14">
        <f>AVERAGE(B$2:B59)</f>
        <v>0.46439490073896189</v>
      </c>
      <c r="G59" s="14">
        <v>294.30000000000501</v>
      </c>
      <c r="H59" s="14">
        <f>AVERAGE(C$2:C59)</f>
        <v>0.74774842205037995</v>
      </c>
      <c r="O59" s="14">
        <f t="shared" si="1"/>
        <v>0.43663287816455598</v>
      </c>
      <c r="P59" s="14">
        <f t="shared" si="2"/>
        <v>1.2122080654153562</v>
      </c>
      <c r="Q59" s="14">
        <f t="shared" si="3"/>
        <v>0.77557518725080021</v>
      </c>
      <c r="S59" s="14">
        <v>432347.37679499999</v>
      </c>
      <c r="T59" s="14">
        <f t="shared" si="0"/>
        <v>0.54330373709519608</v>
      </c>
      <c r="V59" s="14">
        <v>645783.05803099996</v>
      </c>
      <c r="W59" s="14">
        <f t="shared" si="4"/>
        <v>0.81151492436917616</v>
      </c>
    </row>
    <row r="60" spans="1:23" x14ac:dyDescent="0.25">
      <c r="A60" s="14">
        <v>294.20000000000499</v>
      </c>
      <c r="B60" s="14">
        <v>0.5462015754735724</v>
      </c>
      <c r="C60" s="14">
        <v>0.8136390071204409</v>
      </c>
      <c r="D60" s="14">
        <v>294.20000000000499</v>
      </c>
      <c r="E60" s="14">
        <f>AVERAGE(B$2:B60)</f>
        <v>0.46578145454802306</v>
      </c>
      <c r="G60" s="14">
        <v>294.20000000000499</v>
      </c>
      <c r="H60" s="14">
        <f>AVERAGE(C$2:C60)</f>
        <v>0.7488652116278387</v>
      </c>
      <c r="O60" s="14">
        <f t="shared" si="1"/>
        <v>0.4360435949184891</v>
      </c>
      <c r="P60" s="14">
        <f t="shared" si="2"/>
        <v>1.211733431554717</v>
      </c>
      <c r="Q60" s="14">
        <f t="shared" si="3"/>
        <v>0.77568983663622793</v>
      </c>
      <c r="S60" s="14">
        <v>434653.40330599999</v>
      </c>
      <c r="T60" s="14">
        <f t="shared" si="0"/>
        <v>0.5462015754735724</v>
      </c>
      <c r="V60" s="14">
        <v>647473.34937800001</v>
      </c>
      <c r="W60" s="14">
        <f t="shared" si="4"/>
        <v>0.8136390071204409</v>
      </c>
    </row>
    <row r="61" spans="1:23" x14ac:dyDescent="0.25">
      <c r="A61" s="14">
        <v>294.10000000000502</v>
      </c>
      <c r="B61" s="14">
        <v>0.54897846744195333</v>
      </c>
      <c r="C61" s="14">
        <v>0.81578435046175857</v>
      </c>
      <c r="D61" s="14">
        <v>294.10000000000502</v>
      </c>
      <c r="E61" s="14">
        <f>AVERAGE(B$2:B61)</f>
        <v>0.46716807142958855</v>
      </c>
      <c r="G61" s="14">
        <v>294.10000000000502</v>
      </c>
      <c r="H61" s="14">
        <f>AVERAGE(C$2:C61)</f>
        <v>0.74998053060840408</v>
      </c>
      <c r="O61" s="14">
        <f t="shared" si="1"/>
        <v>0.4354542848667044</v>
      </c>
      <c r="P61" s="14">
        <f t="shared" si="2"/>
        <v>1.2112594226955062</v>
      </c>
      <c r="Q61" s="14">
        <f t="shared" si="3"/>
        <v>0.77580513782880178</v>
      </c>
      <c r="S61" s="14">
        <v>436863.18372200005</v>
      </c>
      <c r="T61" s="14">
        <f t="shared" si="0"/>
        <v>0.54897846744195333</v>
      </c>
      <c r="V61" s="14">
        <v>649180.55936499999</v>
      </c>
      <c r="W61" s="14">
        <f t="shared" si="4"/>
        <v>0.81578435046175857</v>
      </c>
    </row>
    <row r="62" spans="1:23" x14ac:dyDescent="0.25">
      <c r="A62" s="14">
        <v>294.000000000005</v>
      </c>
      <c r="B62" s="14">
        <v>0.55211219601808692</v>
      </c>
      <c r="C62" s="14">
        <v>0.81794586439979167</v>
      </c>
      <c r="D62" s="14">
        <v>294.000000000005</v>
      </c>
      <c r="E62" s="14">
        <f>AVERAGE(B$2:B62)</f>
        <v>0.46856059806218686</v>
      </c>
      <c r="G62" s="14">
        <v>294.000000000005</v>
      </c>
      <c r="H62" s="14">
        <f>AVERAGE(C$2:C62)</f>
        <v>0.75109471640826286</v>
      </c>
      <c r="O62" s="14">
        <f t="shared" si="1"/>
        <v>0.43486246317977845</v>
      </c>
      <c r="P62" s="14">
        <f t="shared" si="2"/>
        <v>1.2107858954363606</v>
      </c>
      <c r="Q62" s="14">
        <f t="shared" si="3"/>
        <v>0.77592343225658222</v>
      </c>
      <c r="S62" s="14">
        <v>439356.92568799999</v>
      </c>
      <c r="T62" s="14">
        <f t="shared" si="0"/>
        <v>0.55211219601808692</v>
      </c>
      <c r="V62" s="14">
        <v>650900.63750399998</v>
      </c>
      <c r="W62" s="14">
        <f t="shared" si="4"/>
        <v>0.81794586439979167</v>
      </c>
    </row>
    <row r="63" spans="1:23" x14ac:dyDescent="0.25">
      <c r="A63" s="14">
        <v>293.90000000000498</v>
      </c>
      <c r="B63" s="14">
        <v>0.55512804238562874</v>
      </c>
      <c r="C63" s="14">
        <v>0.82031795129867002</v>
      </c>
      <c r="D63" s="14">
        <v>293.90000000000498</v>
      </c>
      <c r="E63" s="14">
        <f>AVERAGE(B$2:B63)</f>
        <v>0.4699568471641779</v>
      </c>
      <c r="G63" s="14">
        <v>293.90000000000498</v>
      </c>
      <c r="H63" s="14">
        <f>AVERAGE(C$2:C63)</f>
        <v>0.75221122019681774</v>
      </c>
      <c r="O63" s="14">
        <f t="shared" si="1"/>
        <v>0.43426905944905964</v>
      </c>
      <c r="P63" s="14">
        <f t="shared" si="2"/>
        <v>1.2103113830355681</v>
      </c>
      <c r="Q63" s="14">
        <f t="shared" si="3"/>
        <v>0.77604232358650838</v>
      </c>
      <c r="S63" s="14">
        <v>441756.85997300001</v>
      </c>
      <c r="T63" s="14">
        <f t="shared" si="0"/>
        <v>0.55512804238562874</v>
      </c>
      <c r="V63" s="14">
        <v>652788.28428100003</v>
      </c>
      <c r="W63" s="14">
        <f t="shared" si="4"/>
        <v>0.82031795129867002</v>
      </c>
    </row>
    <row r="64" spans="1:23" x14ac:dyDescent="0.25">
      <c r="A64" s="14">
        <v>293.80000000000501</v>
      </c>
      <c r="B64" s="14">
        <v>0.55790076910103581</v>
      </c>
      <c r="C64" s="14">
        <v>0.82246318335346613</v>
      </c>
      <c r="D64" s="14">
        <v>293.80000000000501</v>
      </c>
      <c r="E64" s="14">
        <f>AVERAGE(B$2:B64)</f>
        <v>0.47135278243301687</v>
      </c>
      <c r="G64" s="14">
        <v>293.80000000000501</v>
      </c>
      <c r="H64" s="14">
        <f>AVERAGE(C$2:C64)</f>
        <v>0.75332633072311372</v>
      </c>
      <c r="O64" s="14">
        <f t="shared" si="1"/>
        <v>0.43367578909694998</v>
      </c>
      <c r="P64" s="14">
        <f t="shared" si="2"/>
        <v>1.2098374627691026</v>
      </c>
      <c r="Q64" s="14">
        <f t="shared" si="3"/>
        <v>0.77616167367215261</v>
      </c>
      <c r="S64" s="14">
        <v>443963.325786</v>
      </c>
      <c r="T64" s="14">
        <f t="shared" si="0"/>
        <v>0.55790076910103581</v>
      </c>
      <c r="V64" s="14">
        <v>654495.40570899996</v>
      </c>
      <c r="W64" s="14">
        <f t="shared" si="4"/>
        <v>0.82246318335346613</v>
      </c>
    </row>
    <row r="65" spans="1:23" x14ac:dyDescent="0.25">
      <c r="A65" s="14">
        <v>293.70000000000499</v>
      </c>
      <c r="B65" s="14">
        <v>0.56088139412834692</v>
      </c>
      <c r="C65" s="14">
        <v>0.82447534035581016</v>
      </c>
      <c r="D65" s="14">
        <v>293.70000000000499</v>
      </c>
      <c r="E65" s="14">
        <f>AVERAGE(B$2:B65)</f>
        <v>0.47275166699075644</v>
      </c>
      <c r="G65" s="14">
        <v>293.70000000000499</v>
      </c>
      <c r="H65" s="14">
        <f>AVERAGE(C$2:C65)</f>
        <v>0.75443803399862464</v>
      </c>
      <c r="O65" s="14">
        <f t="shared" si="1"/>
        <v>0.43308126530157287</v>
      </c>
      <c r="P65" s="14">
        <f t="shared" si="2"/>
        <v>1.2093649905790043</v>
      </c>
      <c r="Q65" s="14">
        <f t="shared" si="3"/>
        <v>0.77628372527743139</v>
      </c>
      <c r="S65" s="14">
        <v>446335.23181899998</v>
      </c>
      <c r="T65" s="14">
        <f t="shared" si="0"/>
        <v>0.56088139412834692</v>
      </c>
      <c r="V65" s="14">
        <v>656096.62937500002</v>
      </c>
      <c r="W65" s="14">
        <f t="shared" si="4"/>
        <v>0.82447534035581016</v>
      </c>
    </row>
    <row r="66" spans="1:23" x14ac:dyDescent="0.25">
      <c r="A66" s="14">
        <v>293.60000000000502</v>
      </c>
      <c r="B66" s="14">
        <v>0.56400836748356764</v>
      </c>
      <c r="C66" s="14">
        <v>0.82666323634719607</v>
      </c>
      <c r="D66" s="14">
        <v>293.60000000000502</v>
      </c>
      <c r="E66" s="14">
        <f>AVERAGE(B$2:B66)</f>
        <v>0.47415561622910735</v>
      </c>
      <c r="G66" s="14">
        <v>293.60000000000502</v>
      </c>
      <c r="H66" s="14">
        <f>AVERAGE(C$2:C66)</f>
        <v>0.75554919095783335</v>
      </c>
      <c r="O66" s="14">
        <f t="shared" si="1"/>
        <v>0.43248458902468984</v>
      </c>
      <c r="P66" s="14">
        <f t="shared" si="2"/>
        <v>1.208892750572498</v>
      </c>
      <c r="Q66" s="14">
        <f t="shared" si="3"/>
        <v>0.77640816154780823</v>
      </c>
      <c r="S66" s="14">
        <v>448823.59815099998</v>
      </c>
      <c r="T66" s="14">
        <f t="shared" ref="T66:T129" si="5">S66*4*PI()*10^-7</f>
        <v>0.56400836748356764</v>
      </c>
      <c r="V66" s="14">
        <v>657837.70168500009</v>
      </c>
      <c r="W66" s="14">
        <f t="shared" si="4"/>
        <v>0.82666323634719607</v>
      </c>
    </row>
    <row r="67" spans="1:23" x14ac:dyDescent="0.25">
      <c r="A67" s="14">
        <v>293.500000000005</v>
      </c>
      <c r="B67" s="14">
        <v>0.5669328468227437</v>
      </c>
      <c r="C67" s="14">
        <v>0.82889791109678668</v>
      </c>
      <c r="D67" s="14">
        <v>293.500000000005</v>
      </c>
      <c r="E67" s="14">
        <f>AVERAGE(B$2:B67)</f>
        <v>0.47556133184416249</v>
      </c>
      <c r="G67" s="14">
        <v>293.500000000005</v>
      </c>
      <c r="H67" s="14">
        <f>AVERAGE(C$2:C67)</f>
        <v>0.75666053520236298</v>
      </c>
      <c r="O67" s="14">
        <f t="shared" ref="O67:O130" si="6">N$1-L$1*E67</f>
        <v>0.43188716204041178</v>
      </c>
      <c r="P67" s="14">
        <f t="shared" ref="P67:P130" si="7">M$1-L$1*H67</f>
        <v>1.2084204309700171</v>
      </c>
      <c r="Q67" s="14">
        <f t="shared" ref="Q67:Q130" si="8">P67-O67</f>
        <v>0.77653326892960528</v>
      </c>
      <c r="S67" s="14">
        <v>451150.82486499997</v>
      </c>
      <c r="T67" s="14">
        <f t="shared" si="5"/>
        <v>0.5669328468227437</v>
      </c>
      <c r="V67" s="14">
        <v>659615.99934800004</v>
      </c>
      <c r="W67" s="14">
        <f t="shared" ref="W67:W130" si="9">V67*4*PI()*10^-7</f>
        <v>0.82889791109678668</v>
      </c>
    </row>
    <row r="68" spans="1:23" x14ac:dyDescent="0.25">
      <c r="A68" s="14">
        <v>293.40000000000498</v>
      </c>
      <c r="B68" s="14">
        <v>0.5698923840966067</v>
      </c>
      <c r="C68" s="14">
        <v>0.83097306153185224</v>
      </c>
      <c r="D68" s="14">
        <v>293.40000000000498</v>
      </c>
      <c r="E68" s="14">
        <f>AVERAGE(B$2:B68)</f>
        <v>0.47696925799718404</v>
      </c>
      <c r="G68" s="14">
        <v>293.40000000000498</v>
      </c>
      <c r="H68" s="14">
        <f>AVERAGE(C$2:C68)</f>
        <v>0.75776967738638523</v>
      </c>
      <c r="O68" s="14">
        <f t="shared" si="6"/>
        <v>0.43128879558088234</v>
      </c>
      <c r="P68" s="14">
        <f t="shared" si="7"/>
        <v>1.2079490472398806</v>
      </c>
      <c r="Q68" s="14">
        <f t="shared" si="8"/>
        <v>0.77666025165899821</v>
      </c>
      <c r="S68" s="14">
        <v>453505.94979700004</v>
      </c>
      <c r="T68" s="14">
        <f t="shared" si="5"/>
        <v>0.5698923840966067</v>
      </c>
      <c r="V68" s="14">
        <v>661267.35159500001</v>
      </c>
      <c r="W68" s="14">
        <f t="shared" si="9"/>
        <v>0.83097306153185224</v>
      </c>
    </row>
    <row r="69" spans="1:23" x14ac:dyDescent="0.25">
      <c r="A69" s="14">
        <v>293.30000000000501</v>
      </c>
      <c r="B69" s="14">
        <v>0.57271397254416567</v>
      </c>
      <c r="C69" s="14">
        <v>0.83322442906112293</v>
      </c>
      <c r="D69" s="14">
        <v>293.30000000000501</v>
      </c>
      <c r="E69" s="14">
        <f>AVERAGE(B$2:B69)</f>
        <v>0.47837726850522794</v>
      </c>
      <c r="G69" s="14">
        <v>293.30000000000501</v>
      </c>
      <c r="H69" s="14">
        <f>AVERAGE(C$2:C69)</f>
        <v>0.75887930608748433</v>
      </c>
      <c r="O69" s="14">
        <f t="shared" si="6"/>
        <v>0.43069039327059755</v>
      </c>
      <c r="P69" s="14">
        <f t="shared" si="7"/>
        <v>1.2074774567407311</v>
      </c>
      <c r="Q69" s="14">
        <f t="shared" si="8"/>
        <v>0.7767870634701336</v>
      </c>
      <c r="S69" s="14">
        <v>455751.298541</v>
      </c>
      <c r="T69" s="14">
        <f t="shared" si="5"/>
        <v>0.57271397254416567</v>
      </c>
      <c r="V69" s="14">
        <v>663058.93295000005</v>
      </c>
      <c r="W69" s="14">
        <f t="shared" si="9"/>
        <v>0.83322442906112293</v>
      </c>
    </row>
    <row r="70" spans="1:23" x14ac:dyDescent="0.25">
      <c r="A70" s="14">
        <v>293.20000000000499</v>
      </c>
      <c r="B70" s="14">
        <v>0.57559533734057799</v>
      </c>
      <c r="C70" s="14">
        <v>0.8353955691343562</v>
      </c>
      <c r="D70" s="14">
        <v>293.20000000000499</v>
      </c>
      <c r="E70" s="14">
        <f>AVERAGE(B$2:B70)</f>
        <v>0.47978622602458088</v>
      </c>
      <c r="G70" s="14">
        <v>293.20000000000499</v>
      </c>
      <c r="H70" s="14">
        <f>AVERAGE(C$2:C70)</f>
        <v>0.75998823743598976</v>
      </c>
      <c r="O70" s="14">
        <f t="shared" si="6"/>
        <v>0.43009158848195622</v>
      </c>
      <c r="P70" s="14">
        <f t="shared" si="7"/>
        <v>1.2070061626153663</v>
      </c>
      <c r="Q70" s="14">
        <f t="shared" si="8"/>
        <v>0.77691457413341003</v>
      </c>
      <c r="S70" s="14">
        <v>458044.215792</v>
      </c>
      <c r="T70" s="14">
        <f t="shared" si="5"/>
        <v>0.57559533734057799</v>
      </c>
      <c r="V70" s="14">
        <v>664786.671324</v>
      </c>
      <c r="W70" s="14">
        <f t="shared" si="9"/>
        <v>0.8353955691343562</v>
      </c>
    </row>
    <row r="71" spans="1:23" x14ac:dyDescent="0.25">
      <c r="A71" s="14">
        <v>293.10000000000502</v>
      </c>
      <c r="B71" s="14">
        <v>0.57852505647805252</v>
      </c>
      <c r="C71" s="14">
        <v>0.83751235700946158</v>
      </c>
      <c r="D71" s="14">
        <v>293.10000000000502</v>
      </c>
      <c r="E71" s="14">
        <f>AVERAGE(B$2:B71)</f>
        <v>0.48119678074534472</v>
      </c>
      <c r="G71" s="14">
        <v>293.10000000000502</v>
      </c>
      <c r="H71" s="14">
        <f>AVERAGE(C$2:C71)</f>
        <v>0.76109572485846788</v>
      </c>
      <c r="O71" s="14">
        <f t="shared" si="6"/>
        <v>0.42949210488516054</v>
      </c>
      <c r="P71" s="14">
        <f t="shared" si="7"/>
        <v>1.2065354821563525</v>
      </c>
      <c r="Q71" s="14">
        <f t="shared" si="8"/>
        <v>0.77704337727119199</v>
      </c>
      <c r="S71" s="14">
        <v>460375.61220500001</v>
      </c>
      <c r="T71" s="14">
        <f t="shared" si="5"/>
        <v>0.57852505647805252</v>
      </c>
      <c r="V71" s="14">
        <v>666471.15759299998</v>
      </c>
      <c r="W71" s="14">
        <f t="shared" si="9"/>
        <v>0.83751235700946158</v>
      </c>
    </row>
    <row r="72" spans="1:23" x14ac:dyDescent="0.25">
      <c r="A72" s="14">
        <v>293.000000000005</v>
      </c>
      <c r="B72" s="14">
        <v>0.58171445224006113</v>
      </c>
      <c r="C72" s="14">
        <v>0.83999844766749121</v>
      </c>
      <c r="D72" s="14">
        <v>293.000000000005</v>
      </c>
      <c r="E72" s="14">
        <f>AVERAGE(B$2:B72)</f>
        <v>0.48261252259738302</v>
      </c>
      <c r="G72" s="14">
        <v>293.000000000005</v>
      </c>
      <c r="H72" s="14">
        <f>AVERAGE(C$2:C72)</f>
        <v>0.76220703081352448</v>
      </c>
      <c r="O72" s="14">
        <f t="shared" si="6"/>
        <v>0.42889041676551465</v>
      </c>
      <c r="P72" s="14">
        <f t="shared" si="7"/>
        <v>1.206063178826839</v>
      </c>
      <c r="Q72" s="14">
        <f t="shared" si="8"/>
        <v>0.77717276206132435</v>
      </c>
      <c r="S72" s="14">
        <v>462913.65270999999</v>
      </c>
      <c r="T72" s="14">
        <f t="shared" si="5"/>
        <v>0.58171445224006113</v>
      </c>
      <c r="V72" s="14">
        <v>668449.52567899995</v>
      </c>
      <c r="W72" s="14">
        <f t="shared" si="9"/>
        <v>0.83999844766749121</v>
      </c>
    </row>
    <row r="73" spans="1:23" x14ac:dyDescent="0.25">
      <c r="A73" s="14">
        <v>292.90000000000498</v>
      </c>
      <c r="B73" s="14">
        <v>0.58445715800162801</v>
      </c>
      <c r="C73" s="14">
        <v>0.84198302040437212</v>
      </c>
      <c r="D73" s="14">
        <v>292.90000000000498</v>
      </c>
      <c r="E73" s="14">
        <f>AVERAGE(B$2:B73)</f>
        <v>0.48402703142244197</v>
      </c>
      <c r="G73" s="14">
        <v>292.90000000000498</v>
      </c>
      <c r="H73" s="14">
        <f>AVERAGE(C$2:C73)</f>
        <v>0.7633150306689529</v>
      </c>
      <c r="O73" s="14">
        <f t="shared" si="6"/>
        <v>0.42828925268044721</v>
      </c>
      <c r="P73" s="14">
        <f t="shared" si="7"/>
        <v>1.205592280584606</v>
      </c>
      <c r="Q73" s="14">
        <f t="shared" si="8"/>
        <v>0.77730302790415884</v>
      </c>
      <c r="S73" s="14">
        <v>465096.22860699997</v>
      </c>
      <c r="T73" s="14">
        <f t="shared" si="5"/>
        <v>0.58445715800162801</v>
      </c>
      <c r="V73" s="14">
        <v>670028.79848400003</v>
      </c>
      <c r="W73" s="14">
        <f t="shared" si="9"/>
        <v>0.84198302040437212</v>
      </c>
    </row>
    <row r="74" spans="1:23" x14ac:dyDescent="0.25">
      <c r="A74" s="14">
        <v>292.80000000000501</v>
      </c>
      <c r="B74" s="14">
        <v>0.58747207843751381</v>
      </c>
      <c r="C74" s="14">
        <v>0.84397250414297764</v>
      </c>
      <c r="D74" s="14">
        <v>292.80000000000501</v>
      </c>
      <c r="E74" s="14">
        <f>AVERAGE(B$2:B74)</f>
        <v>0.4854440868610046</v>
      </c>
      <c r="G74" s="14">
        <v>292.80000000000501</v>
      </c>
      <c r="H74" s="14">
        <f>AVERAGE(C$2:C74)</f>
        <v>0.7644199275658573</v>
      </c>
      <c r="O74" s="14">
        <f t="shared" si="6"/>
        <v>0.42768700628853951</v>
      </c>
      <c r="P74" s="14">
        <f t="shared" si="7"/>
        <v>1.205122701094995</v>
      </c>
      <c r="Q74" s="14">
        <f t="shared" si="8"/>
        <v>0.77743569480645547</v>
      </c>
      <c r="S74" s="14">
        <v>467495.42605899996</v>
      </c>
      <c r="T74" s="14">
        <f t="shared" si="5"/>
        <v>0.58747207843751381</v>
      </c>
      <c r="V74" s="14">
        <v>671611.97934000008</v>
      </c>
      <c r="W74" s="14">
        <f t="shared" si="9"/>
        <v>0.84397250414297764</v>
      </c>
    </row>
    <row r="75" spans="1:23" x14ac:dyDescent="0.25">
      <c r="A75" s="14">
        <v>292.70000000000499</v>
      </c>
      <c r="B75" s="14">
        <v>0.59061797774841929</v>
      </c>
      <c r="C75" s="14">
        <v>0.84615716776224859</v>
      </c>
      <c r="D75" s="14">
        <v>292.70000000000499</v>
      </c>
      <c r="E75" s="14">
        <f>AVERAGE(B$2:B75)</f>
        <v>0.48686535565678052</v>
      </c>
      <c r="G75" s="14">
        <v>292.70000000000499</v>
      </c>
      <c r="H75" s="14">
        <f>AVERAGE(C$2:C75)</f>
        <v>0.7655244848658086</v>
      </c>
      <c r="O75" s="14">
        <f t="shared" si="6"/>
        <v>0.42708296922626676</v>
      </c>
      <c r="P75" s="14">
        <f t="shared" si="7"/>
        <v>1.2046532659335691</v>
      </c>
      <c r="Q75" s="14">
        <f t="shared" si="8"/>
        <v>0.77757029670730238</v>
      </c>
      <c r="S75" s="14">
        <v>469998.85318799998</v>
      </c>
      <c r="T75" s="14">
        <f t="shared" si="5"/>
        <v>0.59061797774841929</v>
      </c>
      <c r="V75" s="14">
        <v>673350.47941000003</v>
      </c>
      <c r="W75" s="14">
        <f t="shared" si="9"/>
        <v>0.84615716776224859</v>
      </c>
    </row>
    <row r="76" spans="1:23" x14ac:dyDescent="0.25">
      <c r="A76" s="14">
        <v>292.60000000000502</v>
      </c>
      <c r="B76" s="14">
        <v>0.59349884398915731</v>
      </c>
      <c r="C76" s="14">
        <v>0.84836895014965918</v>
      </c>
      <c r="D76" s="14">
        <v>292.60000000000502</v>
      </c>
      <c r="E76" s="14">
        <f>AVERAGE(B$2:B76)</f>
        <v>0.48828713550121222</v>
      </c>
      <c r="G76" s="14">
        <v>292.60000000000502</v>
      </c>
      <c r="H76" s="14">
        <f>AVERAGE(C$2:C76)</f>
        <v>0.76662907773625988</v>
      </c>
      <c r="O76" s="14">
        <f t="shared" si="6"/>
        <v>0.42647871496909762</v>
      </c>
      <c r="P76" s="14">
        <f t="shared" si="7"/>
        <v>1.2041838156547353</v>
      </c>
      <c r="Q76" s="14">
        <f t="shared" si="8"/>
        <v>0.7777051006856377</v>
      </c>
      <c r="S76" s="14">
        <v>472291.373701</v>
      </c>
      <c r="T76" s="14">
        <f t="shared" si="5"/>
        <v>0.59349884398915731</v>
      </c>
      <c r="V76" s="14">
        <v>675110.55991000007</v>
      </c>
      <c r="W76" s="14">
        <f t="shared" si="9"/>
        <v>0.84836895014965918</v>
      </c>
    </row>
    <row r="77" spans="1:23" x14ac:dyDescent="0.25">
      <c r="A77" s="14">
        <v>292.500000000005</v>
      </c>
      <c r="B77" s="14">
        <v>0.59640942730501778</v>
      </c>
      <c r="C77" s="14">
        <v>0.85040926313832021</v>
      </c>
      <c r="D77" s="14">
        <v>292.500000000005</v>
      </c>
      <c r="E77" s="14">
        <f>AVERAGE(B$2:B77)</f>
        <v>0.48970979723547287</v>
      </c>
      <c r="G77" s="14">
        <v>292.500000000005</v>
      </c>
      <c r="H77" s="14">
        <f>AVERAGE(C$2:C77)</f>
        <v>0.7677314485968133</v>
      </c>
      <c r="O77" s="14">
        <f t="shared" si="6"/>
        <v>0.42587408591010145</v>
      </c>
      <c r="P77" s="14">
        <f t="shared" si="7"/>
        <v>1.2037153097267064</v>
      </c>
      <c r="Q77" s="14">
        <f t="shared" si="8"/>
        <v>0.77784122381660492</v>
      </c>
      <c r="S77" s="14">
        <v>474607.542311</v>
      </c>
      <c r="T77" s="14">
        <f t="shared" si="5"/>
        <v>0.59640942730501778</v>
      </c>
      <c r="V77" s="14">
        <v>676734.18939800002</v>
      </c>
      <c r="W77" s="14">
        <f t="shared" si="9"/>
        <v>0.85040926313832021</v>
      </c>
    </row>
    <row r="78" spans="1:23" x14ac:dyDescent="0.25">
      <c r="A78" s="14">
        <v>292.40000000000498</v>
      </c>
      <c r="B78" s="14">
        <v>0.59925073898038883</v>
      </c>
      <c r="C78" s="14">
        <v>0.8525805324667286</v>
      </c>
      <c r="D78" s="14">
        <v>292.40000000000498</v>
      </c>
      <c r="E78" s="14">
        <f>AVERAGE(B$2:B78)</f>
        <v>0.49113240686852366</v>
      </c>
      <c r="G78" s="14">
        <v>292.40000000000498</v>
      </c>
      <c r="H78" s="14">
        <f>AVERAGE(C$2:C78)</f>
        <v>0.76883338475096807</v>
      </c>
      <c r="O78" s="14">
        <f t="shared" si="6"/>
        <v>0.42526947899403961</v>
      </c>
      <c r="P78" s="14">
        <f t="shared" si="7"/>
        <v>1.2032469885482311</v>
      </c>
      <c r="Q78" s="14">
        <f t="shared" si="8"/>
        <v>0.77797750955419143</v>
      </c>
      <c r="S78" s="14">
        <v>476868.58630100003</v>
      </c>
      <c r="T78" s="14">
        <f t="shared" si="5"/>
        <v>0.59925073898038883</v>
      </c>
      <c r="V78" s="14">
        <v>678462.03063000005</v>
      </c>
      <c r="W78" s="14">
        <f t="shared" si="9"/>
        <v>0.8525805324667286</v>
      </c>
    </row>
    <row r="79" spans="1:23" x14ac:dyDescent="0.25">
      <c r="A79" s="14">
        <v>292.30000000000501</v>
      </c>
      <c r="B79" s="14">
        <v>0.6023033014617154</v>
      </c>
      <c r="C79" s="14">
        <v>0.85480298327050741</v>
      </c>
      <c r="D79" s="14">
        <v>292.30000000000501</v>
      </c>
      <c r="E79" s="14">
        <f>AVERAGE(B$2:B79)</f>
        <v>0.49255767474792361</v>
      </c>
      <c r="G79" s="14">
        <v>292.30000000000501</v>
      </c>
      <c r="H79" s="14">
        <f>AVERAGE(C$2:C79)</f>
        <v>0.76993555909096223</v>
      </c>
      <c r="O79" s="14">
        <f t="shared" si="6"/>
        <v>0.42466374232734916</v>
      </c>
      <c r="P79" s="14">
        <f t="shared" si="7"/>
        <v>1.2027785661411388</v>
      </c>
      <c r="Q79" s="14">
        <f t="shared" si="8"/>
        <v>0.7781148238137896</v>
      </c>
      <c r="S79" s="14">
        <v>479297.73834099999</v>
      </c>
      <c r="T79" s="14">
        <f t="shared" si="5"/>
        <v>0.6023033014617154</v>
      </c>
      <c r="V79" s="14">
        <v>680230.60078599991</v>
      </c>
      <c r="W79" s="14">
        <f t="shared" si="9"/>
        <v>0.85480298327050741</v>
      </c>
    </row>
    <row r="80" spans="1:23" x14ac:dyDescent="0.25">
      <c r="A80" s="14">
        <v>292.20000000000499</v>
      </c>
      <c r="B80" s="14">
        <v>0.60525212187333788</v>
      </c>
      <c r="C80" s="14">
        <v>0.85685960722978349</v>
      </c>
      <c r="D80" s="14">
        <v>292.20000000000499</v>
      </c>
      <c r="E80" s="14">
        <f>AVERAGE(B$2:B80)</f>
        <v>0.49398418673685285</v>
      </c>
      <c r="G80" s="14">
        <v>292.20000000000499</v>
      </c>
      <c r="H80" s="14">
        <f>AVERAGE(C$2:C80)</f>
        <v>0.77103586349778275</v>
      </c>
      <c r="O80" s="14">
        <f t="shared" si="6"/>
        <v>0.42405747691601342</v>
      </c>
      <c r="P80" s="14">
        <f t="shared" si="7"/>
        <v>1.2023109384527824</v>
      </c>
      <c r="Q80" s="14">
        <f t="shared" si="8"/>
        <v>0.77825346153676889</v>
      </c>
      <c r="S80" s="14">
        <v>481644.33506499999</v>
      </c>
      <c r="T80" s="14">
        <f t="shared" si="5"/>
        <v>0.60525212187333788</v>
      </c>
      <c r="V80" s="14">
        <v>681867.21013200004</v>
      </c>
      <c r="W80" s="14">
        <f t="shared" si="9"/>
        <v>0.85685960722978349</v>
      </c>
    </row>
    <row r="81" spans="1:23" x14ac:dyDescent="0.25">
      <c r="A81" s="14">
        <v>292.10000000000502</v>
      </c>
      <c r="B81" s="14">
        <v>0.60817752148553328</v>
      </c>
      <c r="C81" s="14">
        <v>0.85891830076097231</v>
      </c>
      <c r="D81" s="14">
        <v>292.10000000000502</v>
      </c>
      <c r="E81" s="14">
        <f>AVERAGE(B$2:B81)</f>
        <v>0.49541160342121132</v>
      </c>
      <c r="G81" s="14">
        <v>292.10000000000502</v>
      </c>
      <c r="H81" s="14">
        <f>AVERAGE(C$2:C81)</f>
        <v>0.77213439396357253</v>
      </c>
      <c r="O81" s="14">
        <f t="shared" si="6"/>
        <v>0.42345082701050529</v>
      </c>
      <c r="P81" s="14">
        <f t="shared" si="7"/>
        <v>1.2018440646866484</v>
      </c>
      <c r="Q81" s="14">
        <f t="shared" si="8"/>
        <v>0.7783932376761431</v>
      </c>
      <c r="S81" s="14">
        <v>483972.29410900001</v>
      </c>
      <c r="T81" s="14">
        <f t="shared" si="5"/>
        <v>0.60817752148553328</v>
      </c>
      <c r="V81" s="14">
        <v>683505.46639099997</v>
      </c>
      <c r="W81" s="14">
        <f t="shared" si="9"/>
        <v>0.85891830076097231</v>
      </c>
    </row>
    <row r="82" spans="1:23" x14ac:dyDescent="0.25">
      <c r="A82" s="14">
        <v>292.000000000005</v>
      </c>
      <c r="B82" s="14">
        <v>0.61104891407643835</v>
      </c>
      <c r="C82" s="14">
        <v>0.86121848713588522</v>
      </c>
      <c r="D82" s="14">
        <v>292.000000000005</v>
      </c>
      <c r="E82" s="14">
        <f>AVERAGE(B$2:B82)</f>
        <v>0.49683922454041168</v>
      </c>
      <c r="G82" s="14">
        <v>292.000000000005</v>
      </c>
      <c r="H82" s="14">
        <f>AVERAGE(C$2:C82)</f>
        <v>0.77323419758298384</v>
      </c>
      <c r="O82" s="14">
        <f t="shared" si="6"/>
        <v>0.4228440902205024</v>
      </c>
      <c r="P82" s="14">
        <f t="shared" si="7"/>
        <v>1.2013766498321743</v>
      </c>
      <c r="Q82" s="14">
        <f t="shared" si="8"/>
        <v>0.77853255961167189</v>
      </c>
      <c r="S82" s="14">
        <v>486257.275731</v>
      </c>
      <c r="T82" s="14">
        <f t="shared" si="5"/>
        <v>0.61104891407643835</v>
      </c>
      <c r="V82" s="14">
        <v>685335.89654900006</v>
      </c>
      <c r="W82" s="14">
        <f t="shared" si="9"/>
        <v>0.86121848713588522</v>
      </c>
    </row>
    <row r="83" spans="1:23" x14ac:dyDescent="0.25">
      <c r="A83" s="14">
        <v>291.90000000000498</v>
      </c>
      <c r="B83" s="14">
        <v>0.61425902451897108</v>
      </c>
      <c r="C83" s="14">
        <v>0.86337513107249098</v>
      </c>
      <c r="D83" s="14">
        <v>291.90000000000498</v>
      </c>
      <c r="E83" s="14">
        <f>AVERAGE(B$2:B83)</f>
        <v>0.49827117332063803</v>
      </c>
      <c r="G83" s="14">
        <v>291.90000000000498</v>
      </c>
      <c r="H83" s="14">
        <f>AVERAGE(C$2:C83)</f>
        <v>0.77433347725968515</v>
      </c>
      <c r="O83" s="14">
        <f t="shared" si="6"/>
        <v>0.4222355141811891</v>
      </c>
      <c r="P83" s="14">
        <f t="shared" si="7"/>
        <v>1.2009094576525499</v>
      </c>
      <c r="Q83" s="14">
        <f t="shared" si="8"/>
        <v>0.77867394347136076</v>
      </c>
      <c r="S83" s="14">
        <v>488811.80045500002</v>
      </c>
      <c r="T83" s="14">
        <f t="shared" si="5"/>
        <v>0.61425902451897108</v>
      </c>
      <c r="V83" s="14">
        <v>687052.09926399996</v>
      </c>
      <c r="W83" s="14">
        <f t="shared" si="9"/>
        <v>0.86337513107249098</v>
      </c>
    </row>
    <row r="84" spans="1:23" x14ac:dyDescent="0.25">
      <c r="A84" s="14">
        <v>291.80000000000501</v>
      </c>
      <c r="B84" s="14">
        <v>0.61702412686672481</v>
      </c>
      <c r="C84" s="14">
        <v>0.86532156827124729</v>
      </c>
      <c r="D84" s="14">
        <v>291.80000000000501</v>
      </c>
      <c r="E84" s="14">
        <f>AVERAGE(B$2:B84)</f>
        <v>0.49970193179709688</v>
      </c>
      <c r="G84" s="14">
        <v>291.80000000000501</v>
      </c>
      <c r="H84" s="14">
        <f>AVERAGE(C$2:C84)</f>
        <v>0.77542971932006544</v>
      </c>
      <c r="O84" s="14">
        <f t="shared" si="6"/>
        <v>0.42162744401915453</v>
      </c>
      <c r="P84" s="14">
        <f t="shared" si="7"/>
        <v>1.2004435564552112</v>
      </c>
      <c r="Q84" s="14">
        <f t="shared" si="8"/>
        <v>0.77881611243605664</v>
      </c>
      <c r="S84" s="14">
        <v>491012.198989</v>
      </c>
      <c r="T84" s="14">
        <f t="shared" si="5"/>
        <v>0.61702412686672481</v>
      </c>
      <c r="V84" s="14">
        <v>688601.02477200003</v>
      </c>
      <c r="W84" s="14">
        <f t="shared" si="9"/>
        <v>0.86532156827124729</v>
      </c>
    </row>
    <row r="85" spans="1:23" x14ac:dyDescent="0.25">
      <c r="A85" s="14">
        <v>291.70000000000402</v>
      </c>
      <c r="B85" s="14">
        <v>0.61987938122434549</v>
      </c>
      <c r="C85" s="14">
        <v>0.86729707607070339</v>
      </c>
      <c r="D85" s="14">
        <v>291.70000000000402</v>
      </c>
      <c r="E85" s="14">
        <f>AVERAGE(B$2:B85)</f>
        <v>0.50113261571884982</v>
      </c>
      <c r="G85" s="14">
        <v>291.70000000000402</v>
      </c>
      <c r="H85" s="14">
        <f>AVERAGE(C$2:C85)</f>
        <v>0.77652337832900153</v>
      </c>
      <c r="O85" s="14">
        <f t="shared" si="6"/>
        <v>0.42101940554275585</v>
      </c>
      <c r="P85" s="14">
        <f t="shared" si="7"/>
        <v>1.1999787530507817</v>
      </c>
      <c r="Q85" s="14">
        <f t="shared" si="8"/>
        <v>0.77895934750802587</v>
      </c>
      <c r="S85" s="14">
        <v>493284.33821300004</v>
      </c>
      <c r="T85" s="14">
        <f t="shared" si="5"/>
        <v>0.61987938122434549</v>
      </c>
      <c r="V85" s="14">
        <v>690173.08392900007</v>
      </c>
      <c r="W85" s="14">
        <f t="shared" si="9"/>
        <v>0.86729707607070339</v>
      </c>
    </row>
    <row r="86" spans="1:23" x14ac:dyDescent="0.25">
      <c r="A86" s="14">
        <v>291.600000000004</v>
      </c>
      <c r="B86" s="14">
        <v>0.62288209945549744</v>
      </c>
      <c r="C86" s="14">
        <v>0.8695208003655599</v>
      </c>
      <c r="D86" s="14">
        <v>291.600000000004</v>
      </c>
      <c r="E86" s="14">
        <f>AVERAGE(B$2:B86)</f>
        <v>0.50256496258633976</v>
      </c>
      <c r="G86" s="14">
        <v>291.600000000004</v>
      </c>
      <c r="H86" s="14">
        <f>AVERAGE(C$2:C86)</f>
        <v>0.77761746564707868</v>
      </c>
      <c r="O86" s="14">
        <f t="shared" si="6"/>
        <v>0.42041066031696495</v>
      </c>
      <c r="P86" s="14">
        <f t="shared" si="7"/>
        <v>1.1995137676156231</v>
      </c>
      <c r="Q86" s="14">
        <f t="shared" si="8"/>
        <v>0.77910310729865817</v>
      </c>
      <c r="S86" s="14">
        <v>495673.82545900001</v>
      </c>
      <c r="T86" s="14">
        <f t="shared" si="5"/>
        <v>0.62288209945549744</v>
      </c>
      <c r="V86" s="14">
        <v>691942.66749699996</v>
      </c>
      <c r="W86" s="14">
        <f t="shared" si="9"/>
        <v>0.8695208003655599</v>
      </c>
    </row>
    <row r="87" spans="1:23" x14ac:dyDescent="0.25">
      <c r="A87" s="14">
        <v>291.50000000000398</v>
      </c>
      <c r="B87" s="14">
        <v>0.62591295768979993</v>
      </c>
      <c r="C87" s="14">
        <v>0.87159614577540567</v>
      </c>
      <c r="D87" s="14">
        <v>291.50000000000398</v>
      </c>
      <c r="E87" s="14">
        <f>AVERAGE(B$2:B87)</f>
        <v>0.50399924159917076</v>
      </c>
      <c r="G87" s="14">
        <v>291.50000000000398</v>
      </c>
      <c r="H87" s="14">
        <f>AVERAGE(C$2:C87)</f>
        <v>0.77871024099740804</v>
      </c>
      <c r="O87" s="14">
        <f t="shared" si="6"/>
        <v>0.41980109393236209</v>
      </c>
      <c r="P87" s="14">
        <f t="shared" si="7"/>
        <v>1.1990493397647488</v>
      </c>
      <c r="Q87" s="14">
        <f t="shared" si="8"/>
        <v>0.77924824583238672</v>
      </c>
      <c r="S87" s="14">
        <v>498085.705808</v>
      </c>
      <c r="T87" s="14">
        <f t="shared" si="5"/>
        <v>0.62591295768979993</v>
      </c>
      <c r="V87" s="14">
        <v>693594.17489999998</v>
      </c>
      <c r="W87" s="14">
        <f t="shared" si="9"/>
        <v>0.87159614577540567</v>
      </c>
    </row>
    <row r="88" spans="1:23" x14ac:dyDescent="0.25">
      <c r="A88" s="14">
        <v>291.40000000000401</v>
      </c>
      <c r="B88" s="14">
        <v>0.62860920316520574</v>
      </c>
      <c r="C88" s="14">
        <v>0.87350270487376036</v>
      </c>
      <c r="D88" s="14">
        <v>291.40000000000401</v>
      </c>
      <c r="E88" s="14">
        <f>AVERAGE(B$2:B88)</f>
        <v>0.50543154000797574</v>
      </c>
      <c r="G88" s="14">
        <v>291.40000000000401</v>
      </c>
      <c r="H88" s="14">
        <f>AVERAGE(C$2:C88)</f>
        <v>0.77979980954771089</v>
      </c>
      <c r="O88" s="14">
        <f t="shared" si="6"/>
        <v>0.41919236930143811</v>
      </c>
      <c r="P88" s="14">
        <f t="shared" si="7"/>
        <v>1.1985862747989762</v>
      </c>
      <c r="Q88" s="14">
        <f t="shared" si="8"/>
        <v>0.77939390549753806</v>
      </c>
      <c r="S88" s="14">
        <v>500231.30978399998</v>
      </c>
      <c r="T88" s="14">
        <f t="shared" si="5"/>
        <v>0.62860920316520574</v>
      </c>
      <c r="V88" s="14">
        <v>695111.36642400001</v>
      </c>
      <c r="W88" s="14">
        <f t="shared" si="9"/>
        <v>0.87350270487376036</v>
      </c>
    </row>
    <row r="89" spans="1:23" x14ac:dyDescent="0.25">
      <c r="A89" s="14">
        <v>291.30000000000399</v>
      </c>
      <c r="B89" s="14">
        <v>0.63159215389219558</v>
      </c>
      <c r="C89" s="14">
        <v>0.8755467282404249</v>
      </c>
      <c r="D89" s="14">
        <v>291.30000000000399</v>
      </c>
      <c r="E89" s="14">
        <f>AVERAGE(B$2:B89)</f>
        <v>0.50686518334756903</v>
      </c>
      <c r="G89" s="14">
        <v>291.30000000000399</v>
      </c>
      <c r="H89" s="14">
        <f>AVERAGE(C$2:C89)</f>
        <v>0.78088784271467349</v>
      </c>
      <c r="O89" s="14">
        <f t="shared" si="6"/>
        <v>0.41858307307698805</v>
      </c>
      <c r="P89" s="14">
        <f t="shared" si="7"/>
        <v>1.1981238623687724</v>
      </c>
      <c r="Q89" s="14">
        <f t="shared" si="8"/>
        <v>0.77954078929178439</v>
      </c>
      <c r="S89" s="14">
        <v>502605.06654999999</v>
      </c>
      <c r="T89" s="14">
        <f t="shared" si="5"/>
        <v>0.63159215389219558</v>
      </c>
      <c r="V89" s="14">
        <v>696737.94853699999</v>
      </c>
      <c r="W89" s="14">
        <f t="shared" si="9"/>
        <v>0.8755467282404249</v>
      </c>
    </row>
    <row r="90" spans="1:23" x14ac:dyDescent="0.25">
      <c r="A90" s="14">
        <v>291.20000000000402</v>
      </c>
      <c r="B90" s="14">
        <v>0.63450972145484352</v>
      </c>
      <c r="C90" s="14">
        <v>0.87779155329366709</v>
      </c>
      <c r="D90" s="14">
        <v>291.20000000000402</v>
      </c>
      <c r="E90" s="14">
        <f>AVERAGE(B$2:B90)</f>
        <v>0.5082993916409092</v>
      </c>
      <c r="G90" s="14">
        <v>291.20000000000402</v>
      </c>
      <c r="H90" s="14">
        <f>AVERAGE(C$2:C90)</f>
        <v>0.78197664845151604</v>
      </c>
      <c r="O90" s="14">
        <f t="shared" si="6"/>
        <v>0.41797353674806059</v>
      </c>
      <c r="P90" s="14">
        <f t="shared" si="7"/>
        <v>1.1976611215975526</v>
      </c>
      <c r="Q90" s="14">
        <f t="shared" si="8"/>
        <v>0.77968758484949197</v>
      </c>
      <c r="S90" s="14">
        <v>504926.79304700001</v>
      </c>
      <c r="T90" s="14">
        <f t="shared" si="5"/>
        <v>0.63450972145484352</v>
      </c>
      <c r="V90" s="14">
        <v>698524.32355500001</v>
      </c>
      <c r="W90" s="14">
        <f t="shared" si="9"/>
        <v>0.87779155329366709</v>
      </c>
    </row>
    <row r="91" spans="1:23" x14ac:dyDescent="0.25">
      <c r="A91" s="14">
        <v>291.100000000004</v>
      </c>
      <c r="B91" s="14">
        <v>0.63760373543539384</v>
      </c>
      <c r="C91" s="14">
        <v>0.87989785541716714</v>
      </c>
      <c r="D91" s="14">
        <v>291.100000000004</v>
      </c>
      <c r="E91" s="14">
        <f>AVERAGE(B$2:B91)</f>
        <v>0.509736106571959</v>
      </c>
      <c r="G91" s="14">
        <v>291.100000000004</v>
      </c>
      <c r="H91" s="14">
        <f>AVERAGE(C$2:C91)</f>
        <v>0.78306466186224555</v>
      </c>
      <c r="O91" s="14">
        <f t="shared" si="6"/>
        <v>0.41736293510194411</v>
      </c>
      <c r="P91" s="14">
        <f t="shared" si="7"/>
        <v>1.1971987175637175</v>
      </c>
      <c r="Q91" s="14">
        <f t="shared" si="8"/>
        <v>0.77983578246177343</v>
      </c>
      <c r="S91" s="14">
        <v>507388.93114200007</v>
      </c>
      <c r="T91" s="14">
        <f t="shared" si="5"/>
        <v>0.63760373543539384</v>
      </c>
      <c r="V91" s="14">
        <v>700200.46552800003</v>
      </c>
      <c r="W91" s="14">
        <f t="shared" si="9"/>
        <v>0.87989785541716714</v>
      </c>
    </row>
    <row r="92" spans="1:23" x14ac:dyDescent="0.25">
      <c r="A92" s="14">
        <v>291.00000000000398</v>
      </c>
      <c r="B92" s="14">
        <v>0.64052401656251934</v>
      </c>
      <c r="C92" s="14">
        <v>0.88199808403656366</v>
      </c>
      <c r="D92" s="14">
        <v>291.00000000000398</v>
      </c>
      <c r="E92" s="14">
        <f>AVERAGE(B$2:B92)</f>
        <v>0.51117333635207496</v>
      </c>
      <c r="G92" s="14">
        <v>291.00000000000398</v>
      </c>
      <c r="H92" s="14">
        <f>AVERAGE(C$2:C92)</f>
        <v>0.78415184232569968</v>
      </c>
      <c r="O92" s="14">
        <f t="shared" si="6"/>
        <v>0.41675211464576273</v>
      </c>
      <c r="P92" s="14">
        <f t="shared" si="7"/>
        <v>1.1967366675311994</v>
      </c>
      <c r="Q92" s="14">
        <f t="shared" si="8"/>
        <v>0.77998455288543678</v>
      </c>
      <c r="S92" s="14">
        <v>509712.81702500005</v>
      </c>
      <c r="T92" s="14">
        <f t="shared" si="5"/>
        <v>0.64052401656251934</v>
      </c>
      <c r="V92" s="14">
        <v>701871.77436000004</v>
      </c>
      <c r="W92" s="14">
        <f t="shared" si="9"/>
        <v>0.88199808403656366</v>
      </c>
    </row>
    <row r="93" spans="1:23" x14ac:dyDescent="0.25">
      <c r="A93" s="14">
        <v>290.90000000000401</v>
      </c>
      <c r="B93" s="14">
        <v>0.64331671588285</v>
      </c>
      <c r="C93" s="14">
        <v>0.88410622382714654</v>
      </c>
      <c r="D93" s="14">
        <v>290.90000000000401</v>
      </c>
      <c r="E93" s="14">
        <f>AVERAGE(B$2:B93)</f>
        <v>0.51260967743393127</v>
      </c>
      <c r="G93" s="14">
        <v>290.90000000000401</v>
      </c>
      <c r="H93" s="14">
        <f>AVERAGE(C$2:C93)</f>
        <v>0.78523830299419362</v>
      </c>
      <c r="O93" s="14">
        <f t="shared" si="6"/>
        <v>0.41614167188498113</v>
      </c>
      <c r="P93" s="14">
        <f t="shared" si="7"/>
        <v>1.1962749234104375</v>
      </c>
      <c r="Q93" s="14">
        <f t="shared" si="8"/>
        <v>0.78013325152545643</v>
      </c>
      <c r="S93" s="14">
        <v>511935.17653200001</v>
      </c>
      <c r="T93" s="14">
        <f t="shared" si="5"/>
        <v>0.64331671588285</v>
      </c>
      <c r="V93" s="14">
        <v>703549.37870200002</v>
      </c>
      <c r="W93" s="14">
        <f t="shared" si="9"/>
        <v>0.88410622382714654</v>
      </c>
    </row>
    <row r="94" spans="1:23" x14ac:dyDescent="0.25">
      <c r="A94" s="14">
        <v>290.80000000000399</v>
      </c>
      <c r="B94" s="14">
        <v>0.64643701035911549</v>
      </c>
      <c r="C94" s="14">
        <v>0.88600511011197602</v>
      </c>
      <c r="D94" s="14">
        <v>290.80000000000399</v>
      </c>
      <c r="E94" s="14">
        <f>AVERAGE(B$2:B94)</f>
        <v>0.51404868101377188</v>
      </c>
      <c r="G94" s="14">
        <v>290.80000000000399</v>
      </c>
      <c r="H94" s="14">
        <f>AVERAGE(C$2:C94)</f>
        <v>0.78632181704922366</v>
      </c>
      <c r="O94" s="14">
        <f t="shared" si="6"/>
        <v>0.41553009756663245</v>
      </c>
      <c r="P94" s="14">
        <f t="shared" si="7"/>
        <v>1.1958144315958865</v>
      </c>
      <c r="Q94" s="14">
        <f t="shared" si="8"/>
        <v>0.78028433402925401</v>
      </c>
      <c r="S94" s="14">
        <v>514418.22798099997</v>
      </c>
      <c r="T94" s="14">
        <f t="shared" si="5"/>
        <v>0.64643701035911549</v>
      </c>
      <c r="V94" s="14">
        <v>705060.46439500002</v>
      </c>
      <c r="W94" s="14">
        <f t="shared" si="9"/>
        <v>0.88600511011197602</v>
      </c>
    </row>
    <row r="95" spans="1:23" x14ac:dyDescent="0.25">
      <c r="A95" s="14">
        <v>290.70000000000402</v>
      </c>
      <c r="B95" s="14">
        <v>0.64928098298357029</v>
      </c>
      <c r="C95" s="14">
        <v>0.88818962065023344</v>
      </c>
      <c r="D95" s="14">
        <v>290.70000000000402</v>
      </c>
      <c r="E95" s="14">
        <f>AVERAGE(B$2:B95)</f>
        <v>0.51548732252408891</v>
      </c>
      <c r="G95" s="14">
        <v>290.70000000000402</v>
      </c>
      <c r="H95" s="14">
        <f>AVERAGE(C$2:C95)</f>
        <v>0.78740551708753226</v>
      </c>
      <c r="O95" s="14">
        <f t="shared" si="6"/>
        <v>0.41491867712727692</v>
      </c>
      <c r="P95" s="14">
        <f t="shared" si="7"/>
        <v>1.1953538607387268</v>
      </c>
      <c r="Q95" s="14">
        <f t="shared" si="8"/>
        <v>0.78043518361144992</v>
      </c>
      <c r="S95" s="14">
        <v>516681.38948700001</v>
      </c>
      <c r="T95" s="14">
        <f t="shared" si="5"/>
        <v>0.64928098298357029</v>
      </c>
      <c r="V95" s="14">
        <v>706798.8426470001</v>
      </c>
      <c r="W95" s="14">
        <f t="shared" si="9"/>
        <v>0.88818962065023344</v>
      </c>
    </row>
    <row r="96" spans="1:23" x14ac:dyDescent="0.25">
      <c r="A96" s="14">
        <v>290.600000000004</v>
      </c>
      <c r="B96" s="14">
        <v>0.65236987063637886</v>
      </c>
      <c r="C96" s="14">
        <v>0.89015735487272085</v>
      </c>
      <c r="D96" s="14">
        <v>290.600000000004</v>
      </c>
      <c r="E96" s="14">
        <f>AVERAGE(B$2:B96)</f>
        <v>0.51692819145158664</v>
      </c>
      <c r="G96" s="14">
        <v>290.600000000004</v>
      </c>
      <c r="H96" s="14">
        <f>AVERAGE(C$2:C96)</f>
        <v>0.78848711538000804</v>
      </c>
      <c r="O96" s="14">
        <f t="shared" si="6"/>
        <v>0.41430631003902979</v>
      </c>
      <c r="P96" s="14">
        <f t="shared" si="7"/>
        <v>1.1948941831203284</v>
      </c>
      <c r="Q96" s="14">
        <f t="shared" si="8"/>
        <v>0.78058787308129851</v>
      </c>
      <c r="S96" s="14">
        <v>519139.44818000001</v>
      </c>
      <c r="T96" s="14">
        <f t="shared" si="5"/>
        <v>0.65236987063637886</v>
      </c>
      <c r="V96" s="14">
        <v>708364.71578799991</v>
      </c>
      <c r="W96" s="14">
        <f t="shared" si="9"/>
        <v>0.89015735487272085</v>
      </c>
    </row>
    <row r="97" spans="1:23" x14ac:dyDescent="0.25">
      <c r="A97" s="14">
        <v>290.50000000000398</v>
      </c>
      <c r="B97" s="14">
        <v>0.65519395474126574</v>
      </c>
      <c r="C97" s="14">
        <v>0.89219842105570735</v>
      </c>
      <c r="D97" s="14">
        <v>290.50000000000398</v>
      </c>
      <c r="E97" s="14">
        <f>AVERAGE(B$2:B97)</f>
        <v>0.51836845981918744</v>
      </c>
      <c r="G97" s="14">
        <v>290.50000000000398</v>
      </c>
      <c r="H97" s="14">
        <f>AVERAGE(C$2:C97)</f>
        <v>0.78956744148079661</v>
      </c>
      <c r="O97" s="14">
        <f t="shared" si="6"/>
        <v>0.41369419818781938</v>
      </c>
      <c r="P97" s="14">
        <f t="shared" si="7"/>
        <v>1.1944350461814492</v>
      </c>
      <c r="Q97" s="14">
        <f t="shared" si="8"/>
        <v>0.78074084799362986</v>
      </c>
      <c r="S97" s="14">
        <v>521386.78290500003</v>
      </c>
      <c r="T97" s="14">
        <f t="shared" si="5"/>
        <v>0.65519395474126574</v>
      </c>
      <c r="V97" s="14">
        <v>709988.94464899995</v>
      </c>
      <c r="W97" s="14">
        <f t="shared" si="9"/>
        <v>0.89219842105570735</v>
      </c>
    </row>
    <row r="98" spans="1:23" x14ac:dyDescent="0.25">
      <c r="A98" s="14">
        <v>290.40000000000401</v>
      </c>
      <c r="B98" s="14">
        <v>0.65818397856556654</v>
      </c>
      <c r="C98" s="14">
        <v>0.89447401807307991</v>
      </c>
      <c r="D98" s="14">
        <v>290.40000000000401</v>
      </c>
      <c r="E98" s="14">
        <f>AVERAGE(B$2:B98)</f>
        <v>0.51980985691966564</v>
      </c>
      <c r="G98" s="14">
        <v>290.40000000000401</v>
      </c>
      <c r="H98" s="14">
        <f>AVERAGE(C$2:C98)</f>
        <v>0.79064895257968615</v>
      </c>
      <c r="O98" s="14">
        <f t="shared" si="6"/>
        <v>0.41308160662686411</v>
      </c>
      <c r="P98" s="14">
        <f t="shared" si="7"/>
        <v>1.1939754056201914</v>
      </c>
      <c r="Q98" s="14">
        <f t="shared" si="8"/>
        <v>0.78089379899332734</v>
      </c>
      <c r="S98" s="14">
        <v>523766.16826300003</v>
      </c>
      <c r="T98" s="14">
        <f t="shared" si="5"/>
        <v>0.65818397856556654</v>
      </c>
      <c r="V98" s="14">
        <v>711799.80721799994</v>
      </c>
      <c r="W98" s="14">
        <f t="shared" si="9"/>
        <v>0.89447401807307991</v>
      </c>
    </row>
    <row r="99" spans="1:23" x14ac:dyDescent="0.25">
      <c r="A99" s="14">
        <v>290.30000000000399</v>
      </c>
      <c r="B99" s="14">
        <v>0.66097837081101007</v>
      </c>
      <c r="C99" s="14">
        <v>0.89639886370117394</v>
      </c>
      <c r="D99" s="14">
        <v>290.30000000000399</v>
      </c>
      <c r="E99" s="14">
        <f>AVERAGE(B$2:B99)</f>
        <v>0.52125035195937319</v>
      </c>
      <c r="G99" s="14">
        <v>290.30000000000399</v>
      </c>
      <c r="H99" s="14">
        <f>AVERAGE(C$2:C99)</f>
        <v>0.79172803330541563</v>
      </c>
      <c r="O99" s="14">
        <f t="shared" si="6"/>
        <v>0.41246939844035535</v>
      </c>
      <c r="P99" s="14">
        <f t="shared" si="7"/>
        <v>1.1935167979638059</v>
      </c>
      <c r="Q99" s="14">
        <f t="shared" si="8"/>
        <v>0.78104739952345059</v>
      </c>
      <c r="S99" s="14">
        <v>525989.87495700002</v>
      </c>
      <c r="T99" s="14">
        <f t="shared" si="5"/>
        <v>0.66097837081101007</v>
      </c>
      <c r="V99" s="14">
        <v>713331.55070000002</v>
      </c>
      <c r="W99" s="14">
        <f t="shared" si="9"/>
        <v>0.89639886370117394</v>
      </c>
    </row>
    <row r="100" spans="1:23" x14ac:dyDescent="0.25">
      <c r="A100" s="14">
        <v>290.20000000000402</v>
      </c>
      <c r="B100" s="14">
        <v>0.66409872673808445</v>
      </c>
      <c r="C100" s="14">
        <v>0.89836071452989574</v>
      </c>
      <c r="D100" s="14">
        <v>290.20000000000402</v>
      </c>
      <c r="E100" s="14">
        <f>AVERAGE(B$2:B100)</f>
        <v>0.52269326483592582</v>
      </c>
      <c r="G100" s="14">
        <v>290.20000000000402</v>
      </c>
      <c r="H100" s="14">
        <f>AVERAGE(C$2:C100)</f>
        <v>0.79280513109556194</v>
      </c>
      <c r="O100" s="14">
        <f t="shared" si="6"/>
        <v>0.41185616267688907</v>
      </c>
      <c r="P100" s="14">
        <f t="shared" si="7"/>
        <v>1.1930590330520072</v>
      </c>
      <c r="Q100" s="14">
        <f t="shared" si="8"/>
        <v>0.78120287037511815</v>
      </c>
      <c r="S100" s="14">
        <v>528472.97530699999</v>
      </c>
      <c r="T100" s="14">
        <f t="shared" si="5"/>
        <v>0.66409872673808445</v>
      </c>
      <c r="V100" s="14">
        <v>714892.74198499997</v>
      </c>
      <c r="W100" s="14">
        <f t="shared" si="9"/>
        <v>0.89836071452989574</v>
      </c>
    </row>
    <row r="101" spans="1:23" x14ac:dyDescent="0.25">
      <c r="A101" s="14">
        <v>290.100000000004</v>
      </c>
      <c r="B101" s="14">
        <v>0.66715913735139964</v>
      </c>
      <c r="C101" s="14">
        <v>0.90027525071759085</v>
      </c>
      <c r="D101" s="14">
        <v>290.100000000004</v>
      </c>
      <c r="E101" s="14">
        <f>AVERAGE(B$2:B101)</f>
        <v>0.52413792356108058</v>
      </c>
      <c r="G101" s="14">
        <v>290.100000000004</v>
      </c>
      <c r="H101" s="14">
        <f>AVERAGE(C$2:C101)</f>
        <v>0.79387983229178216</v>
      </c>
      <c r="O101" s="14">
        <f t="shared" si="6"/>
        <v>0.41124218493043979</v>
      </c>
      <c r="P101" s="14">
        <f t="shared" si="7"/>
        <v>1.1926022866889581</v>
      </c>
      <c r="Q101" s="14">
        <f t="shared" si="8"/>
        <v>0.78136010175851833</v>
      </c>
      <c r="S101" s="14">
        <v>530908.372692</v>
      </c>
      <c r="T101" s="14">
        <f t="shared" si="5"/>
        <v>0.66715913735139964</v>
      </c>
      <c r="V101" s="14">
        <v>716416.28147499997</v>
      </c>
      <c r="W101" s="14">
        <f t="shared" si="9"/>
        <v>0.90027525071759085</v>
      </c>
    </row>
    <row r="102" spans="1:23" x14ac:dyDescent="0.25">
      <c r="A102" s="14">
        <v>290.00000000000398</v>
      </c>
      <c r="B102" s="14">
        <v>0.67001053917017916</v>
      </c>
      <c r="C102" s="14">
        <v>0.90238444837541165</v>
      </c>
      <c r="D102" s="14">
        <v>290.00000000000398</v>
      </c>
      <c r="E102" s="14">
        <f>AVERAGE(B$2:B102)</f>
        <v>0.52558220688394286</v>
      </c>
      <c r="G102" s="14">
        <v>290.00000000000398</v>
      </c>
      <c r="H102" s="14">
        <f>AVERAGE(C$2:C102)</f>
        <v>0.79495413542132309</v>
      </c>
      <c r="O102" s="14">
        <f t="shared" si="6"/>
        <v>0.41062836672939007</v>
      </c>
      <c r="P102" s="14">
        <f t="shared" si="7"/>
        <v>1.1921457095036381</v>
      </c>
      <c r="Q102" s="14">
        <f t="shared" si="8"/>
        <v>0.781517342774248</v>
      </c>
      <c r="S102" s="14">
        <v>533177.44616299996</v>
      </c>
      <c r="T102" s="14">
        <f t="shared" si="5"/>
        <v>0.67001053917017916</v>
      </c>
      <c r="V102" s="14">
        <v>718094.72764100006</v>
      </c>
      <c r="W102" s="14">
        <f t="shared" si="9"/>
        <v>0.90238444837541165</v>
      </c>
    </row>
    <row r="103" spans="1:23" x14ac:dyDescent="0.25">
      <c r="A103" s="14">
        <v>289.90000000000401</v>
      </c>
      <c r="B103" s="14">
        <v>0.67283740097075939</v>
      </c>
      <c r="C103" s="14">
        <v>0.90449478748945389</v>
      </c>
      <c r="D103" s="14">
        <v>289.90000000000401</v>
      </c>
      <c r="E103" s="14">
        <f>AVERAGE(B$2:B103)</f>
        <v>0.52702588525734306</v>
      </c>
      <c r="G103" s="14">
        <v>289.90000000000401</v>
      </c>
      <c r="H103" s="14">
        <f>AVERAGE(C$2:C103)</f>
        <v>0.79602806338277532</v>
      </c>
      <c r="O103" s="14">
        <f t="shared" si="6"/>
        <v>0.41001480563093556</v>
      </c>
      <c r="P103" s="14">
        <f t="shared" si="7"/>
        <v>1.1916892917641817</v>
      </c>
      <c r="Q103" s="14">
        <f t="shared" si="8"/>
        <v>0.78167448613324608</v>
      </c>
      <c r="S103" s="14">
        <v>535426.99130799994</v>
      </c>
      <c r="T103" s="14">
        <f t="shared" si="5"/>
        <v>0.67283740097075939</v>
      </c>
      <c r="V103" s="14">
        <v>719774.08214900002</v>
      </c>
      <c r="W103" s="14">
        <f t="shared" si="9"/>
        <v>0.90449478748945389</v>
      </c>
    </row>
    <row r="104" spans="1:23" x14ac:dyDescent="0.25">
      <c r="A104" s="14">
        <v>289.80000000000399</v>
      </c>
      <c r="B104" s="14">
        <v>0.67576081191961923</v>
      </c>
      <c r="C104" s="14">
        <v>0.90671374592165332</v>
      </c>
      <c r="D104" s="14">
        <v>289.80000000000399</v>
      </c>
      <c r="E104" s="14">
        <f>AVERAGE(B$2:B104)</f>
        <v>0.52846991367153984</v>
      </c>
      <c r="G104" s="14">
        <v>289.80000000000399</v>
      </c>
      <c r="H104" s="14">
        <f>AVERAGE(C$2:C104)</f>
        <v>0.79710268165985176</v>
      </c>
      <c r="O104" s="14">
        <f t="shared" si="6"/>
        <v>0.4094010957656784</v>
      </c>
      <c r="P104" s="14">
        <f t="shared" si="7"/>
        <v>1.1912325806416417</v>
      </c>
      <c r="Q104" s="14">
        <f t="shared" si="8"/>
        <v>0.78183148487596332</v>
      </c>
      <c r="S104" s="14">
        <v>537753.36782399996</v>
      </c>
      <c r="T104" s="14">
        <f t="shared" si="5"/>
        <v>0.67576081191961923</v>
      </c>
      <c r="V104" s="14">
        <v>721539.87316399999</v>
      </c>
      <c r="W104" s="14">
        <f t="shared" si="9"/>
        <v>0.90671374592165332</v>
      </c>
    </row>
    <row r="105" spans="1:23" x14ac:dyDescent="0.25">
      <c r="A105" s="14">
        <v>289.70000000000402</v>
      </c>
      <c r="B105" s="14">
        <v>0.67883840741545753</v>
      </c>
      <c r="C105" s="14">
        <v>0.90877488328897094</v>
      </c>
      <c r="D105" s="14">
        <v>289.70000000000402</v>
      </c>
      <c r="E105" s="14">
        <f>AVERAGE(B$2:B105)</f>
        <v>0.52991576457292366</v>
      </c>
      <c r="G105" s="14">
        <v>289.70000000000402</v>
      </c>
      <c r="H105" s="14">
        <f>AVERAGE(C$2:C105)</f>
        <v>0.79817645282936256</v>
      </c>
      <c r="O105" s="14">
        <f t="shared" si="6"/>
        <v>0.4087866113461569</v>
      </c>
      <c r="P105" s="14">
        <f t="shared" si="7"/>
        <v>1.1907762295385202</v>
      </c>
      <c r="Q105" s="14">
        <f t="shared" si="8"/>
        <v>0.78198961819236334</v>
      </c>
      <c r="S105" s="14">
        <v>540202.44050400006</v>
      </c>
      <c r="T105" s="14">
        <f t="shared" si="5"/>
        <v>0.67883840741545753</v>
      </c>
      <c r="V105" s="14">
        <v>723180.07416600001</v>
      </c>
      <c r="W105" s="14">
        <f t="shared" si="9"/>
        <v>0.90877488328897094</v>
      </c>
    </row>
    <row r="106" spans="1:23" x14ac:dyDescent="0.25">
      <c r="A106" s="14">
        <v>289.600000000004</v>
      </c>
      <c r="B106" s="14">
        <v>0.68170041212954924</v>
      </c>
      <c r="C106" s="14">
        <v>0.91091444638254937</v>
      </c>
      <c r="D106" s="14">
        <v>289.600000000004</v>
      </c>
      <c r="E106" s="14">
        <f>AVERAGE(B$2:B106)</f>
        <v>0.53136133264489149</v>
      </c>
      <c r="G106" s="14">
        <v>289.600000000004</v>
      </c>
      <c r="H106" s="14">
        <f>AVERAGE(C$2:C106)</f>
        <v>0.79925014800605954</v>
      </c>
      <c r="O106" s="14">
        <f t="shared" si="6"/>
        <v>0.40817224712870426</v>
      </c>
      <c r="P106" s="14">
        <f t="shared" si="7"/>
        <v>1.1903199107322282</v>
      </c>
      <c r="Q106" s="14">
        <f t="shared" si="8"/>
        <v>0.78214766360352395</v>
      </c>
      <c r="S106" s="14">
        <v>542479.95149100001</v>
      </c>
      <c r="T106" s="14">
        <f t="shared" si="5"/>
        <v>0.68170041212954924</v>
      </c>
      <c r="V106" s="14">
        <v>724882.68437799998</v>
      </c>
      <c r="W106" s="14">
        <f t="shared" si="9"/>
        <v>0.91091444638254937</v>
      </c>
    </row>
    <row r="107" spans="1:23" x14ac:dyDescent="0.25">
      <c r="A107" s="14">
        <v>289.50000000000398</v>
      </c>
      <c r="B107" s="14">
        <v>0.68468280711885177</v>
      </c>
      <c r="C107" s="14">
        <v>0.91289209314667319</v>
      </c>
      <c r="D107" s="14">
        <v>289.50000000000398</v>
      </c>
      <c r="E107" s="14">
        <f>AVERAGE(B$2:B107)</f>
        <v>0.53280776164936283</v>
      </c>
      <c r="G107" s="14">
        <v>289.50000000000398</v>
      </c>
      <c r="H107" s="14">
        <f>AVERAGE(C$2:C107)</f>
        <v>0.80032224182814082</v>
      </c>
      <c r="O107" s="14">
        <f t="shared" si="6"/>
        <v>0.40755751701625564</v>
      </c>
      <c r="P107" s="14">
        <f t="shared" si="7"/>
        <v>1.1898642724991961</v>
      </c>
      <c r="Q107" s="14">
        <f t="shared" si="8"/>
        <v>0.78230675548294049</v>
      </c>
      <c r="S107" s="14">
        <v>544853.26601500006</v>
      </c>
      <c r="T107" s="14">
        <f t="shared" si="5"/>
        <v>0.68468280711885177</v>
      </c>
      <c r="V107" s="14">
        <v>726456.44566900004</v>
      </c>
      <c r="W107" s="14">
        <f t="shared" si="9"/>
        <v>0.91289209314667319</v>
      </c>
    </row>
    <row r="108" spans="1:23" x14ac:dyDescent="0.25">
      <c r="A108" s="14">
        <v>289.40000000000401</v>
      </c>
      <c r="B108" s="14">
        <v>0.68768360796563566</v>
      </c>
      <c r="C108" s="14">
        <v>0.91473566447094279</v>
      </c>
      <c r="D108" s="14">
        <v>289.40000000000401</v>
      </c>
      <c r="E108" s="14">
        <f>AVERAGE(B$2:B108)</f>
        <v>0.53425519946540279</v>
      </c>
      <c r="G108" s="14">
        <v>289.40000000000401</v>
      </c>
      <c r="H108" s="14">
        <f>AVERAGE(C$2:C108)</f>
        <v>0.80139152615190523</v>
      </c>
      <c r="O108" s="14">
        <f t="shared" si="6"/>
        <v>0.40694235816043489</v>
      </c>
      <c r="P108" s="14">
        <f t="shared" si="7"/>
        <v>1.1894098282986476</v>
      </c>
      <c r="Q108" s="14">
        <f t="shared" si="8"/>
        <v>0.78246747013821272</v>
      </c>
      <c r="S108" s="14">
        <v>547241.22745500004</v>
      </c>
      <c r="T108" s="14">
        <f t="shared" si="5"/>
        <v>0.68768360796563566</v>
      </c>
      <c r="V108" s="14">
        <v>727923.51311499998</v>
      </c>
      <c r="W108" s="14">
        <f t="shared" si="9"/>
        <v>0.91473566447094279</v>
      </c>
    </row>
    <row r="109" spans="1:23" x14ac:dyDescent="0.25">
      <c r="A109" s="14">
        <v>289.30000000000399</v>
      </c>
      <c r="B109" s="14">
        <v>0.69077927526084193</v>
      </c>
      <c r="C109" s="14">
        <v>0.91695966643609472</v>
      </c>
      <c r="D109" s="14">
        <v>289.30000000000399</v>
      </c>
      <c r="E109" s="14">
        <f>AVERAGE(B$2:B109)</f>
        <v>0.53570449646350882</v>
      </c>
      <c r="G109" s="14">
        <v>289.30000000000399</v>
      </c>
      <c r="H109" s="14">
        <f>AVERAGE(C$2:C109)</f>
        <v>0.80246160152490709</v>
      </c>
      <c r="O109" s="14">
        <f t="shared" si="6"/>
        <v>0.40632640915508239</v>
      </c>
      <c r="P109" s="14">
        <f t="shared" si="7"/>
        <v>1.1889550479033844</v>
      </c>
      <c r="Q109" s="14">
        <f t="shared" si="8"/>
        <v>0.78262863874830191</v>
      </c>
      <c r="S109" s="14">
        <v>549704.681216</v>
      </c>
      <c r="T109" s="14">
        <f t="shared" si="5"/>
        <v>0.69077927526084193</v>
      </c>
      <c r="V109" s="14">
        <v>729693.31764600007</v>
      </c>
      <c r="W109" s="14">
        <f t="shared" si="9"/>
        <v>0.91695966643609472</v>
      </c>
    </row>
    <row r="110" spans="1:23" x14ac:dyDescent="0.25">
      <c r="A110" s="14">
        <v>289.20000000000402</v>
      </c>
      <c r="B110" s="14">
        <v>0.6936695700808676</v>
      </c>
      <c r="C110" s="14">
        <v>0.91899860298619995</v>
      </c>
      <c r="D110" s="14">
        <v>289.20000000000402</v>
      </c>
      <c r="E110" s="14">
        <f>AVERAGE(B$2:B110)</f>
        <v>0.53715371732238359</v>
      </c>
      <c r="G110" s="14">
        <v>289.20000000000402</v>
      </c>
      <c r="H110" s="14">
        <f>AVERAGE(C$2:C110)</f>
        <v>0.80353074832730431</v>
      </c>
      <c r="O110" s="14">
        <f t="shared" si="6"/>
        <v>0.4057104925087866</v>
      </c>
      <c r="P110" s="14">
        <f t="shared" si="7"/>
        <v>1.1885006621492062</v>
      </c>
      <c r="Q110" s="14">
        <f t="shared" si="8"/>
        <v>0.78279016964041959</v>
      </c>
      <c r="S110" s="14">
        <v>552004.70475399995</v>
      </c>
      <c r="T110" s="14">
        <f t="shared" si="5"/>
        <v>0.6936695700808676</v>
      </c>
      <c r="V110" s="14">
        <v>731315.85179899994</v>
      </c>
      <c r="W110" s="14">
        <f t="shared" si="9"/>
        <v>0.91899860298619995</v>
      </c>
    </row>
    <row r="111" spans="1:23" x14ac:dyDescent="0.25">
      <c r="A111" s="14">
        <v>289.100000000004</v>
      </c>
      <c r="B111" s="14">
        <v>0.69663241974195367</v>
      </c>
      <c r="C111" s="14">
        <v>0.92126103235600032</v>
      </c>
      <c r="D111" s="14">
        <v>289.100000000004</v>
      </c>
      <c r="E111" s="14">
        <f>AVERAGE(B$2:B111)</f>
        <v>0.53860352370801601</v>
      </c>
      <c r="G111" s="14">
        <v>289.100000000004</v>
      </c>
      <c r="H111" s="14">
        <f>AVERAGE(C$2:C111)</f>
        <v>0.80460102363665609</v>
      </c>
      <c r="O111" s="14">
        <f t="shared" si="6"/>
        <v>0.40509432701451525</v>
      </c>
      <c r="P111" s="14">
        <f t="shared" si="7"/>
        <v>1.1880457967813003</v>
      </c>
      <c r="Q111" s="14">
        <f t="shared" si="8"/>
        <v>0.78295146976678498</v>
      </c>
      <c r="S111" s="14">
        <v>554362.4656</v>
      </c>
      <c r="T111" s="14">
        <f t="shared" si="5"/>
        <v>0.69663241974195367</v>
      </c>
      <c r="V111" s="14">
        <v>733116.23588699999</v>
      </c>
      <c r="W111" s="14">
        <f t="shared" si="9"/>
        <v>0.92126103235600032</v>
      </c>
    </row>
    <row r="112" spans="1:23" x14ac:dyDescent="0.25">
      <c r="A112" s="14">
        <v>289.00000000000398</v>
      </c>
      <c r="B112" s="14">
        <v>0.69962574642314224</v>
      </c>
      <c r="C112" s="14">
        <v>0.92308538655298167</v>
      </c>
      <c r="D112" s="14">
        <v>289.00000000000398</v>
      </c>
      <c r="E112" s="14">
        <f>AVERAGE(B$2:B112)</f>
        <v>0.54005417436310732</v>
      </c>
      <c r="G112" s="14">
        <v>289.00000000000398</v>
      </c>
      <c r="H112" s="14">
        <f>AVERAGE(C$2:C112)</f>
        <v>0.805668450329596</v>
      </c>
      <c r="O112" s="14">
        <f t="shared" si="6"/>
        <v>0.40447780270701644</v>
      </c>
      <c r="P112" s="14">
        <f t="shared" si="7"/>
        <v>1.1875921420710081</v>
      </c>
      <c r="Q112" s="14">
        <f t="shared" si="8"/>
        <v>0.78311433936399166</v>
      </c>
      <c r="S112" s="14">
        <v>556744.47928800003</v>
      </c>
      <c r="T112" s="14">
        <f t="shared" si="5"/>
        <v>0.69962574642314224</v>
      </c>
      <c r="V112" s="14">
        <v>734568.01082900004</v>
      </c>
      <c r="W112" s="14">
        <f t="shared" si="9"/>
        <v>0.92308538655298167</v>
      </c>
    </row>
    <row r="113" spans="1:23" x14ac:dyDescent="0.25">
      <c r="A113" s="14">
        <v>288.90000000000401</v>
      </c>
      <c r="B113" s="14">
        <v>0.70266283580918099</v>
      </c>
      <c r="C113" s="14">
        <v>0.92532495929935998</v>
      </c>
      <c r="D113" s="14">
        <v>288.90000000000401</v>
      </c>
      <c r="E113" s="14">
        <f>AVERAGE(B$2:B113)</f>
        <v>0.54150603741173298</v>
      </c>
      <c r="G113" s="14">
        <v>288.90000000000401</v>
      </c>
      <c r="H113" s="14">
        <f>AVERAGE(C$2:C113)</f>
        <v>0.80673681201682601</v>
      </c>
      <c r="O113" s="14">
        <f t="shared" si="6"/>
        <v>0.40386076313412167</v>
      </c>
      <c r="P113" s="14">
        <f t="shared" si="7"/>
        <v>1.187138089989574</v>
      </c>
      <c r="Q113" s="14">
        <f t="shared" si="8"/>
        <v>0.78327732685545237</v>
      </c>
      <c r="S113" s="14">
        <v>559161.31822999998</v>
      </c>
      <c r="T113" s="14">
        <f t="shared" si="5"/>
        <v>0.70266283580918099</v>
      </c>
      <c r="V113" s="14">
        <v>736350.20619400009</v>
      </c>
      <c r="W113" s="14">
        <f t="shared" si="9"/>
        <v>0.92532495929935998</v>
      </c>
    </row>
    <row r="114" spans="1:23" x14ac:dyDescent="0.25">
      <c r="A114" s="14">
        <v>288.80000000000399</v>
      </c>
      <c r="B114" s="14">
        <v>0.7056141552534585</v>
      </c>
      <c r="C114" s="14">
        <v>0.92761688992189406</v>
      </c>
      <c r="D114" s="14">
        <v>288.80000000000399</v>
      </c>
      <c r="E114" s="14">
        <f>AVERAGE(B$2:B114)</f>
        <v>0.54295832164042079</v>
      </c>
      <c r="G114" s="14">
        <v>288.80000000000399</v>
      </c>
      <c r="H114" s="14">
        <f>AVERAGE(C$2:C114)</f>
        <v>0.80780654721952572</v>
      </c>
      <c r="O114" s="14">
        <f t="shared" si="6"/>
        <v>0.40324354456034528</v>
      </c>
      <c r="P114" s="14">
        <f t="shared" si="7"/>
        <v>1.1866834541661684</v>
      </c>
      <c r="Q114" s="14">
        <f t="shared" si="8"/>
        <v>0.7834399096058231</v>
      </c>
      <c r="S114" s="14">
        <v>561509.903621</v>
      </c>
      <c r="T114" s="14">
        <f t="shared" si="5"/>
        <v>0.7056141552534585</v>
      </c>
      <c r="V114" s="14">
        <v>738174.06663300004</v>
      </c>
      <c r="W114" s="14">
        <f t="shared" si="9"/>
        <v>0.92761688992189406</v>
      </c>
    </row>
    <row r="115" spans="1:23" x14ac:dyDescent="0.25">
      <c r="A115" s="14">
        <v>288.70000000000402</v>
      </c>
      <c r="B115" s="14">
        <v>0.70858930401102238</v>
      </c>
      <c r="C115" s="14">
        <v>0.92957270943810133</v>
      </c>
      <c r="D115" s="14">
        <v>288.70000000000402</v>
      </c>
      <c r="E115" s="14">
        <f>AVERAGE(B$2:B115)</f>
        <v>0.54441122499454886</v>
      </c>
      <c r="G115" s="14">
        <v>288.70000000000402</v>
      </c>
      <c r="H115" s="14">
        <f>AVERAGE(C$2:C115)</f>
        <v>0.80887467144951319</v>
      </c>
      <c r="O115" s="14">
        <f t="shared" si="6"/>
        <v>0.40262606285920466</v>
      </c>
      <c r="P115" s="14">
        <f t="shared" si="7"/>
        <v>1.1862295030036989</v>
      </c>
      <c r="Q115" s="14">
        <f t="shared" si="8"/>
        <v>0.78360344014449423</v>
      </c>
      <c r="S115" s="14">
        <v>563877.45177699998</v>
      </c>
      <c r="T115" s="14">
        <f t="shared" si="5"/>
        <v>0.70858930401102238</v>
      </c>
      <c r="V115" s="14">
        <v>739730.45835199999</v>
      </c>
      <c r="W115" s="14">
        <f t="shared" si="9"/>
        <v>0.92957270943810133</v>
      </c>
    </row>
    <row r="116" spans="1:23" x14ac:dyDescent="0.25">
      <c r="A116" s="14">
        <v>288.600000000004</v>
      </c>
      <c r="B116" s="14">
        <v>0.71161022895535408</v>
      </c>
      <c r="C116" s="14">
        <v>0.93153719123506007</v>
      </c>
      <c r="D116" s="14">
        <v>288.600000000004</v>
      </c>
      <c r="E116" s="14">
        <f>AVERAGE(B$2:B116)</f>
        <v>0.54586512937681664</v>
      </c>
      <c r="G116" s="14">
        <v>288.600000000004</v>
      </c>
      <c r="H116" s="14">
        <f>AVERAGE(C$2:C116)</f>
        <v>0.80994130205634418</v>
      </c>
      <c r="O116" s="14">
        <f t="shared" si="6"/>
        <v>0.40200815572263726</v>
      </c>
      <c r="P116" s="14">
        <f t="shared" si="7"/>
        <v>1.1857761866287844</v>
      </c>
      <c r="Q116" s="14">
        <f t="shared" si="8"/>
        <v>0.78376803090614711</v>
      </c>
      <c r="S116" s="14">
        <v>566281.42746499996</v>
      </c>
      <c r="T116" s="14">
        <f t="shared" si="5"/>
        <v>0.71161022895535408</v>
      </c>
      <c r="V116" s="14">
        <v>741293.74329500005</v>
      </c>
      <c r="W116" s="14">
        <f t="shared" si="9"/>
        <v>0.93153719123506007</v>
      </c>
    </row>
    <row r="117" spans="1:23" x14ac:dyDescent="0.25">
      <c r="A117" s="14">
        <v>288.50000000000398</v>
      </c>
      <c r="B117" s="14">
        <v>0.71471570405778062</v>
      </c>
      <c r="C117" s="14">
        <v>0.93376282824839141</v>
      </c>
      <c r="D117" s="14">
        <v>288.50000000000398</v>
      </c>
      <c r="E117" s="14">
        <f>AVERAGE(B$2:B117)</f>
        <v>0.54732073777923873</v>
      </c>
      <c r="G117" s="14">
        <v>288.50000000000398</v>
      </c>
      <c r="H117" s="14">
        <f>AVERAGE(C$2:C117)</f>
        <v>0.81100872900627552</v>
      </c>
      <c r="O117" s="14">
        <f t="shared" si="6"/>
        <v>0.40138952438011305</v>
      </c>
      <c r="P117" s="14">
        <f t="shared" si="7"/>
        <v>1.1853225318092713</v>
      </c>
      <c r="Q117" s="14">
        <f t="shared" si="8"/>
        <v>0.78393300742915817</v>
      </c>
      <c r="S117" s="14">
        <v>568752.68603099999</v>
      </c>
      <c r="T117" s="14">
        <f t="shared" si="5"/>
        <v>0.71471570405778062</v>
      </c>
      <c r="V117" s="14">
        <v>743064.84895599994</v>
      </c>
      <c r="W117" s="14">
        <f t="shared" si="9"/>
        <v>0.93376282824839141</v>
      </c>
    </row>
    <row r="118" spans="1:23" x14ac:dyDescent="0.25">
      <c r="A118" s="14">
        <v>288.40000000000401</v>
      </c>
      <c r="B118" s="14">
        <v>0.71770342571041845</v>
      </c>
      <c r="C118" s="14">
        <v>0.93570425785150202</v>
      </c>
      <c r="D118" s="14">
        <v>288.40000000000401</v>
      </c>
      <c r="E118" s="14">
        <f>AVERAGE(B$2:B118)</f>
        <v>0.5487770000692489</v>
      </c>
      <c r="G118" s="14">
        <v>288.40000000000401</v>
      </c>
      <c r="H118" s="14">
        <f>AVERAGE(C$2:C118)</f>
        <v>0.81207450275708948</v>
      </c>
      <c r="O118" s="14">
        <f t="shared" si="6"/>
        <v>0.40077061513636503</v>
      </c>
      <c r="P118" s="14">
        <f t="shared" si="7"/>
        <v>1.184869579596852</v>
      </c>
      <c r="Q118" s="14">
        <f t="shared" si="8"/>
        <v>0.78409896446048699</v>
      </c>
      <c r="S118" s="14">
        <v>571130.23937899992</v>
      </c>
      <c r="T118" s="14">
        <f t="shared" si="5"/>
        <v>0.71770342571041845</v>
      </c>
      <c r="V118" s="14">
        <v>744609.78954599996</v>
      </c>
      <c r="W118" s="14">
        <f t="shared" si="9"/>
        <v>0.93570425785150202</v>
      </c>
    </row>
    <row r="119" spans="1:23" x14ac:dyDescent="0.25">
      <c r="A119" s="14">
        <v>288.30000000000399</v>
      </c>
      <c r="B119" s="14">
        <v>0.72077275641991423</v>
      </c>
      <c r="C119" s="14">
        <v>0.93794680704077815</v>
      </c>
      <c r="D119" s="14">
        <v>288.30000000000399</v>
      </c>
      <c r="E119" s="14">
        <f>AVERAGE(B$2:B119)</f>
        <v>0.55023459122476304</v>
      </c>
      <c r="G119" s="14">
        <v>288.30000000000399</v>
      </c>
      <c r="H119" s="14">
        <f>AVERAGE(C$2:C119)</f>
        <v>0.81314121720017152</v>
      </c>
      <c r="O119" s="14">
        <f t="shared" si="6"/>
        <v>0.40015114112681222</v>
      </c>
      <c r="P119" s="14">
        <f t="shared" si="7"/>
        <v>1.184416227591659</v>
      </c>
      <c r="Q119" s="14">
        <f t="shared" si="8"/>
        <v>0.78426508646484683</v>
      </c>
      <c r="S119" s="14">
        <v>573572.73515099997</v>
      </c>
      <c r="T119" s="14">
        <f t="shared" si="5"/>
        <v>0.72077275641991423</v>
      </c>
      <c r="V119" s="14">
        <v>746394.353489</v>
      </c>
      <c r="W119" s="14">
        <f t="shared" si="9"/>
        <v>0.93794680704077815</v>
      </c>
    </row>
    <row r="120" spans="1:23" x14ac:dyDescent="0.25">
      <c r="A120" s="14">
        <v>288.20000000000402</v>
      </c>
      <c r="B120" s="14">
        <v>0.72377588316492536</v>
      </c>
      <c r="C120" s="14">
        <v>0.94000160971323543</v>
      </c>
      <c r="D120" s="14">
        <v>288.20000000000402</v>
      </c>
      <c r="E120" s="14">
        <f>AVERAGE(B$2:B120)</f>
        <v>0.55169292140913406</v>
      </c>
      <c r="G120" s="14">
        <v>288.20000000000402</v>
      </c>
      <c r="H120" s="14">
        <f>AVERAGE(C$2:C120)</f>
        <v>0.81420727091876866</v>
      </c>
      <c r="O120" s="14">
        <f t="shared" si="6"/>
        <v>0.39953135303112675</v>
      </c>
      <c r="P120" s="14">
        <f t="shared" si="7"/>
        <v>1.1839631563933606</v>
      </c>
      <c r="Q120" s="14">
        <f t="shared" si="8"/>
        <v>0.78443180336223384</v>
      </c>
      <c r="S120" s="14">
        <v>575962.54748199997</v>
      </c>
      <c r="T120" s="14">
        <f t="shared" si="5"/>
        <v>0.72377588316492536</v>
      </c>
      <c r="V120" s="14">
        <v>748029.51350100001</v>
      </c>
      <c r="W120" s="14">
        <f t="shared" si="9"/>
        <v>0.94000160971323543</v>
      </c>
    </row>
    <row r="121" spans="1:23" x14ac:dyDescent="0.25">
      <c r="A121" s="14">
        <v>288.100000000004</v>
      </c>
      <c r="B121" s="14">
        <v>0.72678087567165439</v>
      </c>
      <c r="C121" s="14">
        <v>0.94220643823180283</v>
      </c>
      <c r="D121" s="14">
        <v>288.100000000004</v>
      </c>
      <c r="E121" s="14">
        <f>AVERAGE(B$2:B121)</f>
        <v>0.55315198769465501</v>
      </c>
      <c r="G121" s="14">
        <v>288.100000000004</v>
      </c>
      <c r="H121" s="14">
        <f>AVERAGE(C$2:C121)</f>
        <v>0.81527393064637732</v>
      </c>
      <c r="O121" s="14">
        <f t="shared" si="6"/>
        <v>0.39891125209357947</v>
      </c>
      <c r="P121" s="14">
        <f t="shared" si="7"/>
        <v>1.1835098276421601</v>
      </c>
      <c r="Q121" s="14">
        <f t="shared" si="8"/>
        <v>0.78459857554858059</v>
      </c>
      <c r="S121" s="14">
        <v>578353.84453900007</v>
      </c>
      <c r="T121" s="14">
        <f t="shared" si="5"/>
        <v>0.72678087567165439</v>
      </c>
      <c r="V121" s="14">
        <v>749784.06028800004</v>
      </c>
      <c r="W121" s="14">
        <f t="shared" si="9"/>
        <v>0.94220643823180283</v>
      </c>
    </row>
    <row r="122" spans="1:23" x14ac:dyDescent="0.25">
      <c r="A122" s="14">
        <v>288.00000000000398</v>
      </c>
      <c r="B122" s="14">
        <v>0.72993563819455065</v>
      </c>
      <c r="C122" s="14">
        <v>0.94446078111195353</v>
      </c>
      <c r="D122" s="14">
        <v>288.00000000000398</v>
      </c>
      <c r="E122" s="14">
        <f>AVERAGE(B$2:B122)</f>
        <v>0.55461300959961279</v>
      </c>
      <c r="G122" s="14">
        <v>288.00000000000398</v>
      </c>
      <c r="H122" s="14">
        <f>AVERAGE(C$2:C122)</f>
        <v>0.81634159056758049</v>
      </c>
      <c r="O122" s="14">
        <f t="shared" si="6"/>
        <v>0.39829032002076553</v>
      </c>
      <c r="P122" s="14">
        <f t="shared" si="7"/>
        <v>1.1830560738102132</v>
      </c>
      <c r="Q122" s="14">
        <f t="shared" si="8"/>
        <v>0.78476575378944768</v>
      </c>
      <c r="S122" s="14">
        <v>580864.32478800009</v>
      </c>
      <c r="T122" s="14">
        <f t="shared" si="5"/>
        <v>0.72993563819455065</v>
      </c>
      <c r="V122" s="14">
        <v>751578.00935199996</v>
      </c>
      <c r="W122" s="14">
        <f t="shared" si="9"/>
        <v>0.94446078111195353</v>
      </c>
    </row>
    <row r="123" spans="1:23" x14ac:dyDescent="0.25">
      <c r="A123" s="14">
        <v>287.90000000000401</v>
      </c>
      <c r="B123" s="14">
        <v>0.7331380673852399</v>
      </c>
      <c r="C123" s="14">
        <v>0.9467123300154211</v>
      </c>
      <c r="D123" s="14">
        <v>287.90000000000401</v>
      </c>
      <c r="E123" s="14">
        <f>AVERAGE(B$2:B123)</f>
        <v>0.55607632974539667</v>
      </c>
      <c r="G123" s="14">
        <v>287.90000000000401</v>
      </c>
      <c r="H123" s="14">
        <f>AVERAGE(C$2:C123)</f>
        <v>0.81741020318600532</v>
      </c>
      <c r="O123" s="14">
        <f t="shared" si="6"/>
        <v>0.39766841119911911</v>
      </c>
      <c r="P123" s="14">
        <f t="shared" si="7"/>
        <v>1.1826019150834055</v>
      </c>
      <c r="Q123" s="14">
        <f t="shared" si="8"/>
        <v>0.7849335038842864</v>
      </c>
      <c r="S123" s="14">
        <v>583412.73696599994</v>
      </c>
      <c r="T123" s="14">
        <f t="shared" si="5"/>
        <v>0.7331380673852399</v>
      </c>
      <c r="V123" s="14">
        <v>753369.73503999994</v>
      </c>
      <c r="W123" s="14">
        <f t="shared" si="9"/>
        <v>0.9467123300154211</v>
      </c>
    </row>
    <row r="124" spans="1:23" x14ac:dyDescent="0.25">
      <c r="A124" s="14">
        <v>287.80000000000399</v>
      </c>
      <c r="B124" s="14">
        <v>0.73617433100741958</v>
      </c>
      <c r="C124" s="14">
        <v>0.94871710497874595</v>
      </c>
      <c r="D124" s="14">
        <v>287.80000000000399</v>
      </c>
      <c r="E124" s="14">
        <f>AVERAGE(B$2:B124)</f>
        <v>0.55754054113777085</v>
      </c>
      <c r="G124" s="14">
        <v>287.80000000000399</v>
      </c>
      <c r="H124" s="14">
        <f>AVERAGE(C$2:C124)</f>
        <v>0.81847773897293818</v>
      </c>
      <c r="O124" s="14">
        <f t="shared" si="6"/>
        <v>0.39704612359903624</v>
      </c>
      <c r="P124" s="14">
        <f t="shared" si="7"/>
        <v>1.1821482140083335</v>
      </c>
      <c r="Q124" s="14">
        <f t="shared" si="8"/>
        <v>0.78510209040929724</v>
      </c>
      <c r="S124" s="14">
        <v>585828.91878599999</v>
      </c>
      <c r="T124" s="14">
        <f t="shared" si="5"/>
        <v>0.73617433100741958</v>
      </c>
      <c r="V124" s="14">
        <v>754965.08426600008</v>
      </c>
      <c r="W124" s="14">
        <f t="shared" si="9"/>
        <v>0.94871710497874595</v>
      </c>
    </row>
    <row r="125" spans="1:23" x14ac:dyDescent="0.25">
      <c r="A125" s="14">
        <v>287.70000000000402</v>
      </c>
      <c r="B125" s="14">
        <v>0.73939142728512908</v>
      </c>
      <c r="C125" s="14">
        <v>0.95079988673066806</v>
      </c>
      <c r="D125" s="14">
        <v>287.70000000000402</v>
      </c>
      <c r="E125" s="14">
        <f>AVERAGE(B$2:B125)</f>
        <v>0.55900708054218495</v>
      </c>
      <c r="G125" s="14">
        <v>287.70000000000402</v>
      </c>
      <c r="H125" s="14">
        <f>AVERAGE(C$2:C125)</f>
        <v>0.81954485306775848</v>
      </c>
      <c r="O125" s="14">
        <f t="shared" si="6"/>
        <v>0.39642284659740057</v>
      </c>
      <c r="P125" s="14">
        <f t="shared" si="7"/>
        <v>1.1816946921517635</v>
      </c>
      <c r="Q125" s="14">
        <f t="shared" si="8"/>
        <v>0.78527184555436291</v>
      </c>
      <c r="S125" s="14">
        <v>588389.00266100001</v>
      </c>
      <c r="T125" s="14">
        <f t="shared" si="5"/>
        <v>0.73939142728512908</v>
      </c>
      <c r="V125" s="14">
        <v>756622.50932200009</v>
      </c>
      <c r="W125" s="14">
        <f t="shared" si="9"/>
        <v>0.95079988673066806</v>
      </c>
    </row>
    <row r="126" spans="1:23" x14ac:dyDescent="0.25">
      <c r="A126" s="14">
        <v>287.600000000004</v>
      </c>
      <c r="B126" s="14">
        <v>0.742272440054775</v>
      </c>
      <c r="C126" s="14">
        <v>0.95300895922675133</v>
      </c>
      <c r="D126" s="14">
        <v>287.600000000004</v>
      </c>
      <c r="E126" s="14">
        <f>AVERAGE(B$2:B126)</f>
        <v>0.56047320341828577</v>
      </c>
      <c r="G126" s="14">
        <v>287.600000000004</v>
      </c>
      <c r="H126" s="14">
        <f>AVERAGE(C$2:C126)</f>
        <v>0.82061256591703047</v>
      </c>
      <c r="O126" s="14">
        <f t="shared" si="6"/>
        <v>0.39579974661966033</v>
      </c>
      <c r="P126" s="14">
        <f t="shared" si="7"/>
        <v>1.1812409158254684</v>
      </c>
      <c r="Q126" s="14">
        <f t="shared" si="8"/>
        <v>0.78544116920580809</v>
      </c>
      <c r="S126" s="14">
        <v>590681.63977800007</v>
      </c>
      <c r="T126" s="14">
        <f t="shared" si="5"/>
        <v>0.742272440054775</v>
      </c>
      <c r="V126" s="14">
        <v>758380.43335900002</v>
      </c>
      <c r="W126" s="14">
        <f t="shared" si="9"/>
        <v>0.95300895922675133</v>
      </c>
    </row>
    <row r="127" spans="1:23" x14ac:dyDescent="0.25">
      <c r="A127" s="14">
        <v>287.50000000000398</v>
      </c>
      <c r="B127" s="14">
        <v>0.74534496580923815</v>
      </c>
      <c r="C127" s="14">
        <v>0.95505092185691809</v>
      </c>
      <c r="D127" s="14">
        <v>287.50000000000398</v>
      </c>
      <c r="E127" s="14">
        <f>AVERAGE(B$2:B127)</f>
        <v>0.56194043962773776</v>
      </c>
      <c r="G127" s="14">
        <v>287.50000000000398</v>
      </c>
      <c r="H127" s="14">
        <f>AVERAGE(C$2:C127)</f>
        <v>0.82167953699591845</v>
      </c>
      <c r="O127" s="14">
        <f t="shared" si="6"/>
        <v>0.39517617347695033</v>
      </c>
      <c r="P127" s="14">
        <f t="shared" si="7"/>
        <v>1.1807874547504507</v>
      </c>
      <c r="Q127" s="14">
        <f t="shared" si="8"/>
        <v>0.78561128127350033</v>
      </c>
      <c r="S127" s="14">
        <v>593126.67808599991</v>
      </c>
      <c r="T127" s="14">
        <f t="shared" si="5"/>
        <v>0.74534496580923815</v>
      </c>
      <c r="V127" s="14">
        <v>760005.37559000007</v>
      </c>
      <c r="W127" s="14">
        <f t="shared" si="9"/>
        <v>0.95505092185691809</v>
      </c>
    </row>
    <row r="128" spans="1:23" x14ac:dyDescent="0.25">
      <c r="A128" s="14">
        <v>287.40000000000401</v>
      </c>
      <c r="B128" s="14">
        <v>0.74855513670983675</v>
      </c>
      <c r="C128" s="14">
        <v>0.9572138084610825</v>
      </c>
      <c r="D128" s="14">
        <v>287.40000000000401</v>
      </c>
      <c r="E128" s="14">
        <f>AVERAGE(B$2:B128)</f>
        <v>0.56340984669137628</v>
      </c>
      <c r="G128" s="14">
        <v>287.40000000000401</v>
      </c>
      <c r="H128" s="14">
        <f>AVERAGE(C$2:C128)</f>
        <v>0.82274673598383308</v>
      </c>
      <c r="O128" s="14">
        <f t="shared" si="6"/>
        <v>0.39455167772453459</v>
      </c>
      <c r="P128" s="14">
        <f t="shared" si="7"/>
        <v>1.1803338968144457</v>
      </c>
      <c r="Q128" s="14">
        <f t="shared" si="8"/>
        <v>0.78578221908991108</v>
      </c>
      <c r="S128" s="14">
        <v>595681.25092100003</v>
      </c>
      <c r="T128" s="14">
        <f t="shared" si="5"/>
        <v>0.74855513670983675</v>
      </c>
      <c r="V128" s="14">
        <v>761726.54606199998</v>
      </c>
      <c r="W128" s="14">
        <f t="shared" si="9"/>
        <v>0.9572138084610825</v>
      </c>
    </row>
    <row r="129" spans="1:23" x14ac:dyDescent="0.25">
      <c r="A129" s="14">
        <v>287.30000000000302</v>
      </c>
      <c r="B129" s="14">
        <v>0.75155866303401753</v>
      </c>
      <c r="C129" s="14">
        <v>0.95933634660307998</v>
      </c>
      <c r="D129" s="14">
        <v>287.30000000000302</v>
      </c>
      <c r="E129" s="14">
        <f>AVERAGE(B$2:B129)</f>
        <v>0.56487975931905321</v>
      </c>
      <c r="G129" s="14">
        <v>287.30000000000302</v>
      </c>
      <c r="H129" s="14">
        <f>AVERAGE(C$2:C129)</f>
        <v>0.823813842316796</v>
      </c>
      <c r="O129" s="14">
        <f t="shared" si="6"/>
        <v>0.39392696710817654</v>
      </c>
      <c r="P129" s="14">
        <f t="shared" si="7"/>
        <v>1.1798803782566534</v>
      </c>
      <c r="Q129" s="14">
        <f t="shared" si="8"/>
        <v>0.78595341114847683</v>
      </c>
      <c r="S129" s="14">
        <v>598071.38122700003</v>
      </c>
      <c r="T129" s="14">
        <f t="shared" si="5"/>
        <v>0.75155866303401753</v>
      </c>
      <c r="V129" s="14">
        <v>763415.60824800003</v>
      </c>
      <c r="W129" s="14">
        <f t="shared" si="9"/>
        <v>0.95933634660307998</v>
      </c>
    </row>
    <row r="130" spans="1:23" x14ac:dyDescent="0.25">
      <c r="A130" s="14">
        <v>287.200000000003</v>
      </c>
      <c r="B130" s="14">
        <v>0.75465402565631157</v>
      </c>
      <c r="C130" s="14">
        <v>0.96144891253957032</v>
      </c>
      <c r="D130" s="14">
        <v>287.200000000003</v>
      </c>
      <c r="E130" s="14">
        <f>AVERAGE(B$2:B130)</f>
        <v>0.56635087766275283</v>
      </c>
      <c r="G130" s="14">
        <v>287.200000000003</v>
      </c>
      <c r="H130" s="14">
        <f>AVERAGE(C$2:C130)</f>
        <v>0.82488078084565464</v>
      </c>
      <c r="O130" s="14">
        <f t="shared" si="6"/>
        <v>0.39330174406435481</v>
      </c>
      <c r="P130" s="14">
        <f t="shared" si="7"/>
        <v>1.1794269310153485</v>
      </c>
      <c r="Q130" s="14">
        <f t="shared" si="8"/>
        <v>0.78612518695099365</v>
      </c>
      <c r="S130" s="14">
        <v>600534.59253699996</v>
      </c>
      <c r="T130" s="14">
        <f t="shared" ref="T130:T193" si="10">S130*4*PI()*10^-7</f>
        <v>0.75465402565631157</v>
      </c>
      <c r="V130" s="14">
        <v>765096.7348049999</v>
      </c>
      <c r="W130" s="14">
        <f t="shared" si="9"/>
        <v>0.96144891253957032</v>
      </c>
    </row>
    <row r="131" spans="1:23" x14ac:dyDescent="0.25">
      <c r="A131" s="14">
        <v>287.10000000000298</v>
      </c>
      <c r="B131" s="14">
        <v>0.75758576105538478</v>
      </c>
      <c r="C131" s="14">
        <v>0.96361788922665115</v>
      </c>
      <c r="D131" s="14">
        <v>287.10000000000298</v>
      </c>
      <c r="E131" s="14">
        <f>AVERAGE(B$2:B131)</f>
        <v>0.56782191522731151</v>
      </c>
      <c r="G131" s="14">
        <v>287.10000000000298</v>
      </c>
      <c r="H131" s="14">
        <f>AVERAGE(C$2:C131)</f>
        <v>0.82594798937166236</v>
      </c>
      <c r="O131" s="14">
        <f t="shared" ref="O131:O194" si="11">N$1-L$1*E131</f>
        <v>0.39267655535154428</v>
      </c>
      <c r="P131" s="14">
        <f t="shared" ref="P131:P194" si="12">M$1-L$1*H131</f>
        <v>1.1789733690256685</v>
      </c>
      <c r="Q131" s="14">
        <f t="shared" ref="Q131:Q194" si="13">P131-O131</f>
        <v>0.78629681367412418</v>
      </c>
      <c r="S131" s="14">
        <v>602867.59343999997</v>
      </c>
      <c r="T131" s="14">
        <f t="shared" si="10"/>
        <v>0.75758576105538478</v>
      </c>
      <c r="V131" s="14">
        <v>766822.75161099993</v>
      </c>
      <c r="W131" s="14">
        <f t="shared" ref="W131:W194" si="14">V131*4*PI()*10^-7</f>
        <v>0.96361788922665115</v>
      </c>
    </row>
    <row r="132" spans="1:23" x14ac:dyDescent="0.25">
      <c r="A132" s="14">
        <v>287.00000000000301</v>
      </c>
      <c r="B132" s="14">
        <v>0.7608119054931578</v>
      </c>
      <c r="C132" s="14">
        <v>0.96586600035941972</v>
      </c>
      <c r="D132" s="14">
        <v>287.00000000000301</v>
      </c>
      <c r="E132" s="14">
        <f>AVERAGE(B$2:B132)</f>
        <v>0.56929512125987525</v>
      </c>
      <c r="G132" s="14">
        <v>287.00000000000301</v>
      </c>
      <c r="H132" s="14">
        <f>AVERAGE(C$2:C132)</f>
        <v>0.82701606579141629</v>
      </c>
      <c r="O132" s="14">
        <f t="shared" si="11"/>
        <v>0.39205044504315145</v>
      </c>
      <c r="P132" s="14">
        <f t="shared" si="12"/>
        <v>1.1785194381824751</v>
      </c>
      <c r="Q132" s="14">
        <f t="shared" si="13"/>
        <v>0.78646899313932361</v>
      </c>
      <c r="S132" s="14">
        <v>605434.87761199998</v>
      </c>
      <c r="T132" s="14">
        <f t="shared" si="10"/>
        <v>0.7608119054931578</v>
      </c>
      <c r="V132" s="14">
        <v>768611.74160800001</v>
      </c>
      <c r="W132" s="14">
        <f t="shared" si="14"/>
        <v>0.96586600035941972</v>
      </c>
    </row>
    <row r="133" spans="1:23" x14ac:dyDescent="0.25">
      <c r="A133" s="14">
        <v>286.90000000000299</v>
      </c>
      <c r="B133" s="14">
        <v>0.76398378469711403</v>
      </c>
      <c r="C133" s="14">
        <v>0.96794133822441619</v>
      </c>
      <c r="D133" s="14">
        <v>286.90000000000299</v>
      </c>
      <c r="E133" s="14">
        <f>AVERAGE(B$2:B133)</f>
        <v>0.57077003537682403</v>
      </c>
      <c r="G133" s="14">
        <v>286.90000000000299</v>
      </c>
      <c r="H133" s="14">
        <f>AVERAGE(C$2:C133)</f>
        <v>0.82808368149166633</v>
      </c>
      <c r="O133" s="14">
        <f t="shared" si="11"/>
        <v>0.39142360880151006</v>
      </c>
      <c r="P133" s="14">
        <f t="shared" si="12"/>
        <v>1.1780657031443655</v>
      </c>
      <c r="Q133" s="14">
        <f t="shared" si="13"/>
        <v>0.78664209434285548</v>
      </c>
      <c r="S133" s="14">
        <v>607958.97888300009</v>
      </c>
      <c r="T133" s="14">
        <f t="shared" si="10"/>
        <v>0.76398378469711403</v>
      </c>
      <c r="V133" s="14">
        <v>770263.24300699995</v>
      </c>
      <c r="W133" s="14">
        <f t="shared" si="14"/>
        <v>0.96794133822441619</v>
      </c>
    </row>
    <row r="134" spans="1:23" x14ac:dyDescent="0.25">
      <c r="A134" s="14">
        <v>286.80000000000302</v>
      </c>
      <c r="B134" s="14">
        <v>0.76706275007940217</v>
      </c>
      <c r="C134" s="14">
        <v>0.97025347186758881</v>
      </c>
      <c r="D134" s="14">
        <v>286.80000000000302</v>
      </c>
      <c r="E134" s="14">
        <f>AVERAGE(B$2:B134)</f>
        <v>0.57224592044977574</v>
      </c>
      <c r="G134" s="14">
        <v>286.80000000000302</v>
      </c>
      <c r="H134" s="14">
        <f>AVERAGE(C$2:C134)</f>
        <v>0.82915262728396655</v>
      </c>
      <c r="O134" s="14">
        <f t="shared" si="11"/>
        <v>0.3907963599050539</v>
      </c>
      <c r="P134" s="14">
        <f t="shared" si="12"/>
        <v>1.1776114028191711</v>
      </c>
      <c r="Q134" s="14">
        <f t="shared" si="13"/>
        <v>0.78681504291411719</v>
      </c>
      <c r="S134" s="14">
        <v>610409.14168400003</v>
      </c>
      <c r="T134" s="14">
        <f t="shared" si="10"/>
        <v>0.76706275007940217</v>
      </c>
      <c r="V134" s="14">
        <v>772103.18049900001</v>
      </c>
      <c r="W134" s="14">
        <f t="shared" si="14"/>
        <v>0.97025347186758881</v>
      </c>
    </row>
    <row r="135" spans="1:23" x14ac:dyDescent="0.25">
      <c r="A135" s="14">
        <v>286.700000000003</v>
      </c>
      <c r="B135" s="14">
        <v>0.77017595478026968</v>
      </c>
      <c r="C135" s="14">
        <v>0.97220487983121517</v>
      </c>
      <c r="D135" s="14">
        <v>286.700000000003</v>
      </c>
      <c r="E135" s="14">
        <f>AVERAGE(B$2:B135)</f>
        <v>0.57372301025821226</v>
      </c>
      <c r="G135" s="14">
        <v>286.700000000003</v>
      </c>
      <c r="H135" s="14">
        <f>AVERAGE(C$2:C135)</f>
        <v>0.83022018140745346</v>
      </c>
      <c r="O135" s="14">
        <f t="shared" si="11"/>
        <v>0.39016859899786116</v>
      </c>
      <c r="P135" s="14">
        <f t="shared" si="12"/>
        <v>1.1771576939510915</v>
      </c>
      <c r="Q135" s="14">
        <f t="shared" si="13"/>
        <v>0.78698909495323033</v>
      </c>
      <c r="S135" s="14">
        <v>612886.55126899993</v>
      </c>
      <c r="T135" s="14">
        <f t="shared" si="10"/>
        <v>0.77017595478026968</v>
      </c>
      <c r="V135" s="14">
        <v>773656.06161600002</v>
      </c>
      <c r="W135" s="14">
        <f t="shared" si="14"/>
        <v>0.97220487983121517</v>
      </c>
    </row>
    <row r="136" spans="1:23" x14ac:dyDescent="0.25">
      <c r="A136" s="14">
        <v>286.60000000000298</v>
      </c>
      <c r="B136" s="14">
        <v>0.77313784803248142</v>
      </c>
      <c r="C136" s="14">
        <v>0.97436745709657391</v>
      </c>
      <c r="D136" s="14">
        <v>286.60000000000298</v>
      </c>
      <c r="E136" s="14">
        <f>AVERAGE(B$2:B136)</f>
        <v>0.57520015720468831</v>
      </c>
      <c r="G136" s="14">
        <v>286.60000000000298</v>
      </c>
      <c r="H136" s="14">
        <f>AVERAGE(C$2:C136)</f>
        <v>0.83128793900515063</v>
      </c>
      <c r="O136" s="14">
        <f t="shared" si="11"/>
        <v>0.38954081380708905</v>
      </c>
      <c r="P136" s="14">
        <f t="shared" si="12"/>
        <v>1.1767038986067841</v>
      </c>
      <c r="Q136" s="14">
        <f t="shared" si="13"/>
        <v>0.7871630847996951</v>
      </c>
      <c r="S136" s="14">
        <v>615243.55102900008</v>
      </c>
      <c r="T136" s="14">
        <f t="shared" si="10"/>
        <v>0.77313784803248142</v>
      </c>
      <c r="V136" s="14">
        <v>775376.98592400004</v>
      </c>
      <c r="W136" s="14">
        <f t="shared" si="14"/>
        <v>0.97436745709657391</v>
      </c>
    </row>
    <row r="137" spans="1:23" x14ac:dyDescent="0.25">
      <c r="A137" s="14">
        <v>286.50000000000301</v>
      </c>
      <c r="B137" s="14">
        <v>0.7761432189729478</v>
      </c>
      <c r="C137" s="14">
        <v>0.97658149231630653</v>
      </c>
      <c r="D137" s="14">
        <v>286.50000000000301</v>
      </c>
      <c r="E137" s="14">
        <f>AVERAGE(B$2:B137)</f>
        <v>0.57667767971769024</v>
      </c>
      <c r="G137" s="14">
        <v>286.50000000000301</v>
      </c>
      <c r="H137" s="14">
        <f>AVERAGE(C$2:C137)</f>
        <v>0.83235627395596801</v>
      </c>
      <c r="O137" s="14">
        <f t="shared" si="11"/>
        <v>0.38891286900111843</v>
      </c>
      <c r="P137" s="14">
        <f t="shared" si="12"/>
        <v>1.1762498578882845</v>
      </c>
      <c r="Q137" s="14">
        <f t="shared" si="13"/>
        <v>0.78733698888716608</v>
      </c>
      <c r="S137" s="14">
        <v>617635.14923399989</v>
      </c>
      <c r="T137" s="14">
        <f t="shared" si="10"/>
        <v>0.7761432189729478</v>
      </c>
      <c r="V137" s="14">
        <v>777138.85917099996</v>
      </c>
      <c r="W137" s="14">
        <f t="shared" si="14"/>
        <v>0.97658149231630653</v>
      </c>
    </row>
    <row r="138" spans="1:23" x14ac:dyDescent="0.25">
      <c r="A138" s="14">
        <v>286.40000000000299</v>
      </c>
      <c r="B138" s="14">
        <v>0.77937923842666113</v>
      </c>
      <c r="C138" s="14">
        <v>0.97871598219390865</v>
      </c>
      <c r="D138" s="14">
        <v>286.40000000000299</v>
      </c>
      <c r="E138" s="14">
        <f>AVERAGE(B$2:B138)</f>
        <v>0.57815725313892352</v>
      </c>
      <c r="G138" s="14">
        <v>286.40000000000299</v>
      </c>
      <c r="H138" s="14">
        <f>AVERAGE(C$2:C138)</f>
        <v>0.83342459299420113</v>
      </c>
      <c r="O138" s="14">
        <f t="shared" si="11"/>
        <v>0.38828405256228948</v>
      </c>
      <c r="P138" s="14">
        <f t="shared" si="12"/>
        <v>1.175795823932609</v>
      </c>
      <c r="Q138" s="14">
        <f t="shared" si="13"/>
        <v>0.78751177137031947</v>
      </c>
      <c r="S138" s="14">
        <v>620210.29169400001</v>
      </c>
      <c r="T138" s="14">
        <f t="shared" si="10"/>
        <v>0.77937923842666113</v>
      </c>
      <c r="V138" s="14">
        <v>778837.43224599992</v>
      </c>
      <c r="W138" s="14">
        <f t="shared" si="14"/>
        <v>0.97871598219390865</v>
      </c>
    </row>
    <row r="139" spans="1:23" x14ac:dyDescent="0.25">
      <c r="A139" s="14">
        <v>286.30000000000302</v>
      </c>
      <c r="B139" s="14">
        <v>0.78235063262914561</v>
      </c>
      <c r="C139" s="14">
        <v>0.98090152022145927</v>
      </c>
      <c r="D139" s="14">
        <v>286.30000000000302</v>
      </c>
      <c r="E139" s="14">
        <f>AVERAGE(B$2:B139)</f>
        <v>0.57963691530914263</v>
      </c>
      <c r="G139" s="14">
        <v>286.30000000000302</v>
      </c>
      <c r="H139" s="14">
        <f>AVERAGE(C$2:C139)</f>
        <v>0.83449326637990595</v>
      </c>
      <c r="O139" s="14">
        <f t="shared" si="11"/>
        <v>0.38765519840527729</v>
      </c>
      <c r="P139" s="14">
        <f t="shared" si="12"/>
        <v>1.1753416393798004</v>
      </c>
      <c r="Q139" s="14">
        <f t="shared" si="13"/>
        <v>0.78768644097452312</v>
      </c>
      <c r="S139" s="14">
        <v>622574.85207000002</v>
      </c>
      <c r="T139" s="14">
        <f t="shared" si="10"/>
        <v>0.78235063262914561</v>
      </c>
      <c r="V139" s="14">
        <v>780576.62814799999</v>
      </c>
      <c r="W139" s="14">
        <f t="shared" si="14"/>
        <v>0.98090152022145927</v>
      </c>
    </row>
    <row r="140" spans="1:23" x14ac:dyDescent="0.25">
      <c r="A140" s="14">
        <v>286.200000000003</v>
      </c>
      <c r="B140" s="14">
        <v>0.78525398539861135</v>
      </c>
      <c r="C140" s="14">
        <v>0.9830951555595614</v>
      </c>
      <c r="D140" s="14">
        <v>286.200000000003</v>
      </c>
      <c r="E140" s="14">
        <f>AVERAGE(B$2:B140)</f>
        <v>0.58111617480618916</v>
      </c>
      <c r="G140" s="14">
        <v>286.200000000003</v>
      </c>
      <c r="H140" s="14">
        <f>AVERAGE(C$2:C140)</f>
        <v>0.835562344719328</v>
      </c>
      <c r="O140" s="14">
        <f t="shared" si="11"/>
        <v>0.38702651538374705</v>
      </c>
      <c r="P140" s="14">
        <f t="shared" si="12"/>
        <v>1.174887282722282</v>
      </c>
      <c r="Q140" s="14">
        <f t="shared" si="13"/>
        <v>0.78786076733853494</v>
      </c>
      <c r="S140" s="14">
        <v>624885.26679400005</v>
      </c>
      <c r="T140" s="14">
        <f t="shared" si="10"/>
        <v>0.78525398539861135</v>
      </c>
      <c r="V140" s="14">
        <v>782322.26768499997</v>
      </c>
      <c r="W140" s="14">
        <f t="shared" si="14"/>
        <v>0.9830951555595614</v>
      </c>
    </row>
    <row r="141" spans="1:23" x14ac:dyDescent="0.25">
      <c r="A141" s="14">
        <v>286.10000000000298</v>
      </c>
      <c r="B141" s="14">
        <v>0.78856947444814285</v>
      </c>
      <c r="C141" s="14">
        <v>0.98512712781701917</v>
      </c>
      <c r="D141" s="14">
        <v>286.10000000000298</v>
      </c>
      <c r="E141" s="14">
        <f>AVERAGE(B$2:B141)</f>
        <v>0.58259798408934593</v>
      </c>
      <c r="G141" s="14">
        <v>286.10000000000298</v>
      </c>
      <c r="H141" s="14">
        <f>AVERAGE(C$2:C141)</f>
        <v>0.83663066459859725</v>
      </c>
      <c r="O141" s="14">
        <f t="shared" si="11"/>
        <v>0.38639674870702356</v>
      </c>
      <c r="P141" s="14">
        <f t="shared" si="12"/>
        <v>1.1744332484091673</v>
      </c>
      <c r="Q141" s="14">
        <f t="shared" si="13"/>
        <v>0.78803649970214373</v>
      </c>
      <c r="S141" s="14">
        <v>627523.64914899995</v>
      </c>
      <c r="T141" s="14">
        <f t="shared" si="10"/>
        <v>0.78856947444814285</v>
      </c>
      <c r="V141" s="14">
        <v>783939.25983</v>
      </c>
      <c r="W141" s="14">
        <f t="shared" si="14"/>
        <v>0.98512712781701917</v>
      </c>
    </row>
    <row r="142" spans="1:23" x14ac:dyDescent="0.25">
      <c r="A142" s="14">
        <v>286.00000000000301</v>
      </c>
      <c r="B142" s="14">
        <v>0.79167091216292995</v>
      </c>
      <c r="C142" s="14">
        <v>0.98727312348994511</v>
      </c>
      <c r="D142" s="14">
        <v>286.00000000000301</v>
      </c>
      <c r="E142" s="14">
        <f>AVERAGE(B$2:B142)</f>
        <v>0.58408077081327203</v>
      </c>
      <c r="G142" s="14">
        <v>286.00000000000301</v>
      </c>
      <c r="H142" s="14">
        <f>AVERAGE(C$2:C142)</f>
        <v>0.83769905083186913</v>
      </c>
      <c r="O142" s="14">
        <f t="shared" si="11"/>
        <v>0.38576656661946962</v>
      </c>
      <c r="P142" s="14">
        <f t="shared" si="12"/>
        <v>1.1739791858957032</v>
      </c>
      <c r="Q142" s="14">
        <f t="shared" si="13"/>
        <v>0.78821261927623354</v>
      </c>
      <c r="S142" s="14">
        <v>629991.69486399996</v>
      </c>
      <c r="T142" s="14">
        <f t="shared" si="10"/>
        <v>0.79167091216292995</v>
      </c>
      <c r="V142" s="14">
        <v>785646.98892599996</v>
      </c>
      <c r="W142" s="14">
        <f t="shared" si="14"/>
        <v>0.98727312348994511</v>
      </c>
    </row>
    <row r="143" spans="1:23" x14ac:dyDescent="0.25">
      <c r="A143" s="14">
        <v>285.90000000000299</v>
      </c>
      <c r="B143" s="14">
        <v>0.79468830522449962</v>
      </c>
      <c r="C143" s="14">
        <v>0.98947397517821323</v>
      </c>
      <c r="D143" s="14">
        <v>285.90000000000299</v>
      </c>
      <c r="E143" s="14">
        <f>AVERAGE(B$2:B143)</f>
        <v>0.58556392246405531</v>
      </c>
      <c r="G143" s="14">
        <v>285.90000000000299</v>
      </c>
      <c r="H143" s="14">
        <f>AVERAGE(C$2:C143)</f>
        <v>0.8387678883272659</v>
      </c>
      <c r="O143" s="14">
        <f t="shared" si="11"/>
        <v>0.38513622943856002</v>
      </c>
      <c r="P143" s="14">
        <f t="shared" si="12"/>
        <v>1.1735249315965268</v>
      </c>
      <c r="Q143" s="14">
        <f t="shared" si="13"/>
        <v>0.78838870215796675</v>
      </c>
      <c r="S143" s="14">
        <v>632392.85996899998</v>
      </c>
      <c r="T143" s="14">
        <f t="shared" si="10"/>
        <v>0.79468830522449962</v>
      </c>
      <c r="V143" s="14">
        <v>787398.37105199997</v>
      </c>
      <c r="W143" s="14">
        <f t="shared" si="14"/>
        <v>0.98947397517821323</v>
      </c>
    </row>
    <row r="144" spans="1:23" x14ac:dyDescent="0.25">
      <c r="A144" s="14">
        <v>285.80000000000302</v>
      </c>
      <c r="B144" s="14">
        <v>0.79768664416722712</v>
      </c>
      <c r="C144" s="14">
        <v>0.99169189103142152</v>
      </c>
      <c r="D144" s="14">
        <v>285.80000000000302</v>
      </c>
      <c r="E144" s="14">
        <f>AVERAGE(B$2:B144)</f>
        <v>0.58704729814030121</v>
      </c>
      <c r="G144" s="14">
        <v>285.80000000000302</v>
      </c>
      <c r="H144" s="14">
        <f>AVERAGE(C$2:C144)</f>
        <v>0.83983728694757476</v>
      </c>
      <c r="O144" s="14">
        <f t="shared" si="11"/>
        <v>0.3845057970471718</v>
      </c>
      <c r="P144" s="14">
        <f t="shared" si="12"/>
        <v>1.1730704388201219</v>
      </c>
      <c r="Q144" s="14">
        <f t="shared" si="13"/>
        <v>0.78856464177295005</v>
      </c>
      <c r="S144" s="14">
        <v>634778.86228800006</v>
      </c>
      <c r="T144" s="14">
        <f t="shared" si="10"/>
        <v>0.79768664416722712</v>
      </c>
      <c r="V144" s="14">
        <v>789163.33240899991</v>
      </c>
      <c r="W144" s="14">
        <f t="shared" si="14"/>
        <v>0.99169189103142152</v>
      </c>
    </row>
    <row r="145" spans="1:23" x14ac:dyDescent="0.25">
      <c r="A145" s="14">
        <v>285.700000000003</v>
      </c>
      <c r="B145" s="14">
        <v>0.80082767298033375</v>
      </c>
      <c r="C145" s="14">
        <v>0.99397150349680718</v>
      </c>
      <c r="D145" s="14">
        <v>285.700000000003</v>
      </c>
      <c r="E145" s="14">
        <f>AVERAGE(B$2:B145)</f>
        <v>0.58853188407669033</v>
      </c>
      <c r="G145" s="14">
        <v>285.700000000003</v>
      </c>
      <c r="H145" s="14">
        <f>AVERAGE(C$2:C145)</f>
        <v>0.8409076634513889</v>
      </c>
      <c r="O145" s="14">
        <f t="shared" si="11"/>
        <v>0.38387485029707558</v>
      </c>
      <c r="P145" s="14">
        <f t="shared" si="12"/>
        <v>1.1726155304447243</v>
      </c>
      <c r="Q145" s="14">
        <f t="shared" si="13"/>
        <v>0.78874068014764875</v>
      </c>
      <c r="S145" s="14">
        <v>637278.41359799996</v>
      </c>
      <c r="T145" s="14">
        <f t="shared" si="10"/>
        <v>0.80082767298033375</v>
      </c>
      <c r="V145" s="14">
        <v>790977.39037000004</v>
      </c>
      <c r="W145" s="14">
        <f t="shared" si="14"/>
        <v>0.99397150349680718</v>
      </c>
    </row>
    <row r="146" spans="1:23" x14ac:dyDescent="0.25">
      <c r="A146" s="14">
        <v>285.60000000000298</v>
      </c>
      <c r="B146" s="14">
        <v>0.80403868592578109</v>
      </c>
      <c r="C146" s="14">
        <v>0.99597757160752654</v>
      </c>
      <c r="D146" s="14">
        <v>285.60000000000298</v>
      </c>
      <c r="E146" s="14">
        <f>AVERAGE(B$2:B146)</f>
        <v>0.59001813788254609</v>
      </c>
      <c r="G146" s="14">
        <v>285.60000000000298</v>
      </c>
      <c r="H146" s="14">
        <f>AVERAGE(C$2:C146)</f>
        <v>0.84197711109384499</v>
      </c>
      <c r="O146" s="14">
        <f t="shared" si="11"/>
        <v>0.38324319470500956</v>
      </c>
      <c r="P146" s="14">
        <f t="shared" si="12"/>
        <v>1.1721610168339818</v>
      </c>
      <c r="Q146" s="14">
        <f t="shared" si="13"/>
        <v>0.78891782212897221</v>
      </c>
      <c r="S146" s="14">
        <v>639833.65651100001</v>
      </c>
      <c r="T146" s="14">
        <f t="shared" si="10"/>
        <v>0.80403868592578109</v>
      </c>
      <c r="V146" s="14">
        <v>792573.76864999998</v>
      </c>
      <c r="W146" s="14">
        <f t="shared" si="14"/>
        <v>0.99597757160752654</v>
      </c>
    </row>
    <row r="147" spans="1:23" x14ac:dyDescent="0.25">
      <c r="A147" s="14">
        <v>285.50000000000301</v>
      </c>
      <c r="B147" s="14">
        <v>0.80705615582568058</v>
      </c>
      <c r="C147" s="14">
        <v>0.99816434877723725</v>
      </c>
      <c r="D147" s="14">
        <v>285.50000000000301</v>
      </c>
      <c r="E147" s="14">
        <f>AVERAGE(B$2:B147)</f>
        <v>0.59150469964927987</v>
      </c>
      <c r="G147" s="14">
        <v>285.50000000000301</v>
      </c>
      <c r="H147" s="14">
        <f>AVERAGE(C$2:C147)</f>
        <v>0.84304688669441619</v>
      </c>
      <c r="O147" s="14">
        <f t="shared" si="11"/>
        <v>0.38261140823004181</v>
      </c>
      <c r="P147" s="14">
        <f t="shared" si="12"/>
        <v>1.1717063638415426</v>
      </c>
      <c r="Q147" s="14">
        <f t="shared" si="13"/>
        <v>0.78909495561150078</v>
      </c>
      <c r="S147" s="14">
        <v>642234.88276200008</v>
      </c>
      <c r="T147" s="14">
        <f t="shared" si="10"/>
        <v>0.80705615582568058</v>
      </c>
      <c r="V147" s="14">
        <v>794313.95062999998</v>
      </c>
      <c r="W147" s="14">
        <f t="shared" si="14"/>
        <v>0.99816434877723725</v>
      </c>
    </row>
    <row r="148" spans="1:23" x14ac:dyDescent="0.25">
      <c r="A148" s="14">
        <v>285.40000000000299</v>
      </c>
      <c r="B148" s="14">
        <v>0.81019226410672707</v>
      </c>
      <c r="C148" s="14">
        <v>1.0004368820895782</v>
      </c>
      <c r="D148" s="14">
        <v>285.40000000000299</v>
      </c>
      <c r="E148" s="14">
        <f>AVERAGE(B$2:B148)</f>
        <v>0.5929923701557932</v>
      </c>
      <c r="G148" s="14">
        <v>285.40000000000299</v>
      </c>
      <c r="H148" s="14">
        <f>AVERAGE(C$2:C148)</f>
        <v>0.84411756693519957</v>
      </c>
      <c r="O148" s="14">
        <f t="shared" si="11"/>
        <v>0.38197915054236525</v>
      </c>
      <c r="P148" s="14">
        <f t="shared" si="12"/>
        <v>1.1712513263783979</v>
      </c>
      <c r="Q148" s="14">
        <f t="shared" si="13"/>
        <v>0.7892721758360326</v>
      </c>
      <c r="S148" s="14">
        <v>644730.51843699999</v>
      </c>
      <c r="T148" s="14">
        <f t="shared" si="10"/>
        <v>0.81019226410672707</v>
      </c>
      <c r="V148" s="14">
        <v>796122.37518000009</v>
      </c>
      <c r="W148" s="14">
        <f t="shared" si="14"/>
        <v>1.0004368820895782</v>
      </c>
    </row>
    <row r="149" spans="1:23" x14ac:dyDescent="0.25">
      <c r="A149" s="14">
        <v>285.30000000000302</v>
      </c>
      <c r="B149" s="14">
        <v>0.81326252501667473</v>
      </c>
      <c r="C149" s="14">
        <v>1.0025088723249651</v>
      </c>
      <c r="D149" s="14">
        <v>285.30000000000302</v>
      </c>
      <c r="E149" s="14">
        <f>AVERAGE(B$2:B149)</f>
        <v>0.59448068201296123</v>
      </c>
      <c r="G149" s="14">
        <v>285.30000000000302</v>
      </c>
      <c r="H149" s="14">
        <f>AVERAGE(C$2:C149)</f>
        <v>0.84518777845810333</v>
      </c>
      <c r="O149" s="14">
        <f t="shared" si="11"/>
        <v>0.38134662028164229</v>
      </c>
      <c r="P149" s="14">
        <f t="shared" si="12"/>
        <v>1.1707964881196347</v>
      </c>
      <c r="Q149" s="14">
        <f t="shared" si="13"/>
        <v>0.78944986783799243</v>
      </c>
      <c r="S149" s="14">
        <v>647173.75443899992</v>
      </c>
      <c r="T149" s="14">
        <f t="shared" si="10"/>
        <v>0.81326252501667473</v>
      </c>
      <c r="V149" s="14">
        <v>797771.21262000001</v>
      </c>
      <c r="W149" s="14">
        <f t="shared" si="14"/>
        <v>1.0025088723249651</v>
      </c>
    </row>
    <row r="150" spans="1:23" x14ac:dyDescent="0.25">
      <c r="A150" s="14">
        <v>285.200000000003</v>
      </c>
      <c r="B150" s="14">
        <v>0.81588401007327849</v>
      </c>
      <c r="C150" s="14">
        <v>1.0054721931420112</v>
      </c>
      <c r="D150" s="14">
        <v>285.200000000003</v>
      </c>
      <c r="E150" s="14">
        <f>AVERAGE(B$2:B150)</f>
        <v>0.59596661038920495</v>
      </c>
      <c r="G150" s="14">
        <v>285.200000000003</v>
      </c>
      <c r="H150" s="14">
        <f>AVERAGE(C$2:C150)</f>
        <v>0.84626351278484102</v>
      </c>
      <c r="O150" s="14">
        <f t="shared" si="11"/>
        <v>0.38071510299666311</v>
      </c>
      <c r="P150" s="14">
        <f t="shared" si="12"/>
        <v>1.1703393026776974</v>
      </c>
      <c r="Q150" s="14">
        <f t="shared" si="13"/>
        <v>0.78962419968103426</v>
      </c>
      <c r="S150" s="14">
        <v>649259.865964</v>
      </c>
      <c r="T150" s="14">
        <f t="shared" si="10"/>
        <v>0.81588401007327849</v>
      </c>
      <c r="V150" s="14">
        <v>800129.34840000002</v>
      </c>
      <c r="W150" s="14">
        <f t="shared" si="14"/>
        <v>1.0054721931420112</v>
      </c>
    </row>
    <row r="151" spans="1:23" x14ac:dyDescent="0.25">
      <c r="A151" s="14">
        <v>285.10000000000298</v>
      </c>
      <c r="B151" s="14">
        <v>0.81835944194454946</v>
      </c>
      <c r="C151" s="14">
        <v>1.0075275479782799</v>
      </c>
      <c r="D151" s="14">
        <v>285.10000000000298</v>
      </c>
      <c r="E151" s="14">
        <f>AVERAGE(B$2:B151)</f>
        <v>0.59744922926624067</v>
      </c>
      <c r="G151" s="14">
        <v>285.10000000000298</v>
      </c>
      <c r="H151" s="14">
        <f>AVERAGE(C$2:C151)</f>
        <v>0.84733860635279734</v>
      </c>
      <c r="O151" s="14">
        <f t="shared" si="11"/>
        <v>0.38008499224378062</v>
      </c>
      <c r="P151" s="14">
        <f t="shared" si="12"/>
        <v>1.169882389557261</v>
      </c>
      <c r="Q151" s="14">
        <f t="shared" si="13"/>
        <v>0.78979739731348042</v>
      </c>
      <c r="S151" s="14">
        <v>651229.75205700006</v>
      </c>
      <c r="T151" s="14">
        <f t="shared" si="10"/>
        <v>0.81835944194454946</v>
      </c>
      <c r="V151" s="14">
        <v>801764.94781000004</v>
      </c>
      <c r="W151" s="14">
        <f t="shared" si="14"/>
        <v>1.0075275479782799</v>
      </c>
    </row>
    <row r="152" spans="1:23" x14ac:dyDescent="0.25">
      <c r="A152" s="14">
        <v>285.00000000000301</v>
      </c>
      <c r="B152" s="14">
        <v>0.82042847737884239</v>
      </c>
      <c r="C152" s="14">
        <v>1.0094789208980686</v>
      </c>
      <c r="D152" s="14">
        <v>285.00000000000301</v>
      </c>
      <c r="E152" s="14">
        <f>AVERAGE(B$2:B152)</f>
        <v>0.59892591302857567</v>
      </c>
      <c r="G152" s="14">
        <v>285.00000000000301</v>
      </c>
      <c r="H152" s="14">
        <f>AVERAGE(C$2:C152)</f>
        <v>0.84841238327031565</v>
      </c>
      <c r="O152" s="14">
        <f t="shared" si="11"/>
        <v>0.37945740390555932</v>
      </c>
      <c r="P152" s="14">
        <f t="shared" si="12"/>
        <v>1.1694260360112452</v>
      </c>
      <c r="Q152" s="14">
        <f t="shared" si="13"/>
        <v>0.7899686321056858</v>
      </c>
      <c r="S152" s="14">
        <v>652876.23814100004</v>
      </c>
      <c r="T152" s="14">
        <f t="shared" si="10"/>
        <v>0.82042847737884239</v>
      </c>
      <c r="V152" s="14">
        <v>803317.80104000005</v>
      </c>
      <c r="W152" s="14">
        <f t="shared" si="14"/>
        <v>1.0094789208980686</v>
      </c>
    </row>
    <row r="153" spans="1:23" x14ac:dyDescent="0.25">
      <c r="A153" s="14">
        <v>284.90000000000299</v>
      </c>
      <c r="B153" s="14">
        <v>0.82341354939966982</v>
      </c>
      <c r="C153" s="14">
        <v>1.011367062027474</v>
      </c>
      <c r="D153" s="14">
        <v>284.90000000000299</v>
      </c>
      <c r="E153" s="14">
        <f>AVERAGE(B$2:B153)</f>
        <v>0.60040280537312241</v>
      </c>
      <c r="G153" s="14">
        <v>284.90000000000299</v>
      </c>
      <c r="H153" s="14">
        <f>AVERAGE(C$2:C153)</f>
        <v>0.84948445352529678</v>
      </c>
      <c r="O153" s="14">
        <f t="shared" si="11"/>
        <v>0.37882972692021744</v>
      </c>
      <c r="P153" s="14">
        <f t="shared" si="12"/>
        <v>1.1689704077941947</v>
      </c>
      <c r="Q153" s="14">
        <f t="shared" si="13"/>
        <v>0.79014068087397726</v>
      </c>
      <c r="S153" s="14">
        <v>655251.68297900003</v>
      </c>
      <c r="T153" s="14">
        <f t="shared" si="10"/>
        <v>0.82341354939966982</v>
      </c>
      <c r="V153" s="14">
        <v>804820.33600999997</v>
      </c>
      <c r="W153" s="14">
        <f t="shared" si="14"/>
        <v>1.011367062027474</v>
      </c>
    </row>
    <row r="154" spans="1:23" x14ac:dyDescent="0.25">
      <c r="A154" s="14">
        <v>284.80000000000302</v>
      </c>
      <c r="B154" s="14">
        <v>0.82663997120991473</v>
      </c>
      <c r="C154" s="14">
        <v>1.0132331970166242</v>
      </c>
      <c r="D154" s="14">
        <v>284.80000000000302</v>
      </c>
      <c r="E154" s="14">
        <f>AVERAGE(B$2:B154)</f>
        <v>0.60188147965963734</v>
      </c>
      <c r="G154" s="14">
        <v>284.80000000000302</v>
      </c>
      <c r="H154" s="14">
        <f>AVERAGE(C$2:C154)</f>
        <v>0.85055470675073042</v>
      </c>
      <c r="O154" s="14">
        <f t="shared" si="11"/>
        <v>0.37820129261226715</v>
      </c>
      <c r="P154" s="14">
        <f t="shared" si="12"/>
        <v>1.1685155518119201</v>
      </c>
      <c r="Q154" s="14">
        <f t="shared" si="13"/>
        <v>0.79031425919965304</v>
      </c>
      <c r="S154" s="14">
        <v>657819.18787699996</v>
      </c>
      <c r="T154" s="14">
        <f t="shared" si="10"/>
        <v>0.82663997120991473</v>
      </c>
      <c r="V154" s="14">
        <v>806305.35904999997</v>
      </c>
      <c r="W154" s="14">
        <f t="shared" si="14"/>
        <v>1.0132331970166242</v>
      </c>
    </row>
    <row r="155" spans="1:23" x14ac:dyDescent="0.25">
      <c r="A155" s="14">
        <v>284.700000000003</v>
      </c>
      <c r="B155" s="14">
        <v>0.82866572353363532</v>
      </c>
      <c r="C155" s="14">
        <v>1.0151530910397935</v>
      </c>
      <c r="D155" s="14">
        <v>284.700000000003</v>
      </c>
      <c r="E155" s="14">
        <f>AVERAGE(B$2:B155)</f>
        <v>0.60335410461985817</v>
      </c>
      <c r="G155" s="14">
        <v>284.700000000003</v>
      </c>
      <c r="H155" s="14">
        <f>AVERAGE(C$2:C155)</f>
        <v>0.85162352742793213</v>
      </c>
      <c r="O155" s="14">
        <f t="shared" si="11"/>
        <v>0.37757542925873044</v>
      </c>
      <c r="P155" s="14">
        <f t="shared" si="12"/>
        <v>1.1680613046604509</v>
      </c>
      <c r="Q155" s="14">
        <f t="shared" si="13"/>
        <v>0.79048587540172044</v>
      </c>
      <c r="S155" s="14">
        <v>659431.23035600001</v>
      </c>
      <c r="T155" s="14">
        <f t="shared" si="10"/>
        <v>0.82866572353363532</v>
      </c>
      <c r="V155" s="14">
        <v>807833.16217000003</v>
      </c>
      <c r="W155" s="14">
        <f t="shared" si="14"/>
        <v>1.0151530910397935</v>
      </c>
    </row>
    <row r="156" spans="1:23" x14ac:dyDescent="0.25">
      <c r="A156" s="14">
        <v>284.60000000000298</v>
      </c>
      <c r="B156" s="14">
        <v>0.83163366239386449</v>
      </c>
      <c r="C156" s="14">
        <v>1.0172046039595743</v>
      </c>
      <c r="D156" s="14">
        <v>284.60000000000298</v>
      </c>
      <c r="E156" s="14">
        <f>AVERAGE(B$2:B156)</f>
        <v>0.60482687596033557</v>
      </c>
      <c r="G156" s="14">
        <v>284.60000000000298</v>
      </c>
      <c r="H156" s="14">
        <f>AVERAGE(C$2:C156)</f>
        <v>0.85269179243781368</v>
      </c>
      <c r="O156" s="14">
        <f t="shared" si="11"/>
        <v>0.37694950369380881</v>
      </c>
      <c r="P156" s="14">
        <f t="shared" si="12"/>
        <v>1.1676072936667419</v>
      </c>
      <c r="Q156" s="14">
        <f t="shared" si="13"/>
        <v>0.79065778997293301</v>
      </c>
      <c r="S156" s="14">
        <v>661793.04105800006</v>
      </c>
      <c r="T156" s="14">
        <f t="shared" si="10"/>
        <v>0.83163366239386449</v>
      </c>
      <c r="V156" s="14">
        <v>809465.70427999995</v>
      </c>
      <c r="W156" s="14">
        <f t="shared" si="14"/>
        <v>1.0172046039595743</v>
      </c>
    </row>
    <row r="157" spans="1:23" x14ac:dyDescent="0.25">
      <c r="A157" s="14">
        <v>284.50000000000301</v>
      </c>
      <c r="B157" s="14">
        <v>0.8344902159546137</v>
      </c>
      <c r="C157" s="14">
        <v>1.0191961919168331</v>
      </c>
      <c r="D157" s="14">
        <v>284.50000000000301</v>
      </c>
      <c r="E157" s="14">
        <f>AVERAGE(B$2:B157)</f>
        <v>0.60629907685773488</v>
      </c>
      <c r="G157" s="14">
        <v>284.50000000000301</v>
      </c>
      <c r="H157" s="14">
        <f>AVERAGE(C$2:C157)</f>
        <v>0.85375912833190992</v>
      </c>
      <c r="O157" s="14">
        <f t="shared" si="11"/>
        <v>0.37632382056632208</v>
      </c>
      <c r="P157" s="14">
        <f t="shared" si="12"/>
        <v>1.1671536775458193</v>
      </c>
      <c r="Q157" s="14">
        <f t="shared" si="13"/>
        <v>0.79082985697949726</v>
      </c>
      <c r="S157" s="14">
        <v>664066.21415500005</v>
      </c>
      <c r="T157" s="14">
        <f t="shared" si="10"/>
        <v>0.8344902159546137</v>
      </c>
      <c r="V157" s="14">
        <v>811050.55962000007</v>
      </c>
      <c r="W157" s="14">
        <f t="shared" si="14"/>
        <v>1.0191961919168331</v>
      </c>
    </row>
    <row r="158" spans="1:23" x14ac:dyDescent="0.25">
      <c r="A158" s="14">
        <v>284.40000000000299</v>
      </c>
      <c r="B158" s="14">
        <v>0.8374564509695539</v>
      </c>
      <c r="C158" s="14">
        <v>1.0211617302904628</v>
      </c>
      <c r="D158" s="14">
        <v>284.40000000000299</v>
      </c>
      <c r="E158" s="14">
        <f>AVERAGE(B$2:B158)</f>
        <v>0.6077714168202305</v>
      </c>
      <c r="G158" s="14">
        <v>284.40000000000299</v>
      </c>
      <c r="H158" s="14">
        <f>AVERAGE(C$2:C158)</f>
        <v>0.85482538694311083</v>
      </c>
      <c r="O158" s="14">
        <f t="shared" si="11"/>
        <v>0.37569807833638225</v>
      </c>
      <c r="P158" s="14">
        <f t="shared" si="12"/>
        <v>1.1667005192684781</v>
      </c>
      <c r="Q158" s="14">
        <f t="shared" si="13"/>
        <v>0.79100244093209582</v>
      </c>
      <c r="S158" s="14">
        <v>666426.66897999996</v>
      </c>
      <c r="T158" s="14">
        <f t="shared" si="10"/>
        <v>0.8374564509695539</v>
      </c>
      <c r="V158" s="14">
        <v>812614.68536</v>
      </c>
      <c r="W158" s="14">
        <f t="shared" si="14"/>
        <v>1.0211617302904628</v>
      </c>
    </row>
    <row r="159" spans="1:23" x14ac:dyDescent="0.25">
      <c r="A159" s="14">
        <v>284.30000000000302</v>
      </c>
      <c r="B159" s="14">
        <v>0.84010203814529683</v>
      </c>
      <c r="C159" s="14">
        <v>1.0231689013389647</v>
      </c>
      <c r="D159" s="14">
        <v>284.30000000000302</v>
      </c>
      <c r="E159" s="14">
        <f>AVERAGE(B$2:B159)</f>
        <v>0.60924186379064238</v>
      </c>
      <c r="G159" s="14">
        <v>284.30000000000302</v>
      </c>
      <c r="H159" s="14">
        <f>AVERAGE(C$2:C159)</f>
        <v>0.85589085222409733</v>
      </c>
      <c r="O159" s="14">
        <f t="shared" si="11"/>
        <v>0.37507314062517993</v>
      </c>
      <c r="P159" s="14">
        <f t="shared" si="12"/>
        <v>1.1662476981552632</v>
      </c>
      <c r="Q159" s="14">
        <f t="shared" si="13"/>
        <v>0.79117455753008326</v>
      </c>
      <c r="S159" s="14">
        <v>668531.96036200004</v>
      </c>
      <c r="T159" s="14">
        <f t="shared" si="10"/>
        <v>0.84010203814529683</v>
      </c>
      <c r="V159" s="14">
        <v>814211.94133000006</v>
      </c>
      <c r="W159" s="14">
        <f t="shared" si="14"/>
        <v>1.0231689013389647</v>
      </c>
    </row>
    <row r="160" spans="1:23" x14ac:dyDescent="0.25">
      <c r="A160" s="14">
        <v>284.200000000003</v>
      </c>
      <c r="B160" s="14">
        <v>0.84459420048792155</v>
      </c>
      <c r="C160" s="14">
        <v>1.0254135832386257</v>
      </c>
      <c r="D160" s="14">
        <v>284.200000000003</v>
      </c>
      <c r="E160" s="14">
        <f>AVERAGE(B$2:B160)</f>
        <v>0.610722067166097</v>
      </c>
      <c r="G160" s="14">
        <v>284.200000000003</v>
      </c>
      <c r="H160" s="14">
        <f>AVERAGE(C$2:C160)</f>
        <v>0.85695703292230185</v>
      </c>
      <c r="O160" s="14">
        <f t="shared" si="11"/>
        <v>0.37444405645677126</v>
      </c>
      <c r="P160" s="14">
        <f t="shared" si="12"/>
        <v>1.1657945729908261</v>
      </c>
      <c r="Q160" s="14">
        <f t="shared" si="13"/>
        <v>0.79135051653405486</v>
      </c>
      <c r="S160" s="14">
        <v>672106.70957199996</v>
      </c>
      <c r="T160" s="14">
        <f t="shared" si="10"/>
        <v>0.84459420048792155</v>
      </c>
      <c r="V160" s="14">
        <v>815998.20242999995</v>
      </c>
      <c r="W160" s="14">
        <f t="shared" si="14"/>
        <v>1.0254135832386257</v>
      </c>
    </row>
    <row r="161" spans="1:23" x14ac:dyDescent="0.25">
      <c r="A161" s="14">
        <v>284.10000000000298</v>
      </c>
      <c r="B161" s="14">
        <v>0.84545417418111035</v>
      </c>
      <c r="C161" s="14">
        <v>1.027181524997353</v>
      </c>
      <c r="D161" s="14">
        <v>284.10000000000298</v>
      </c>
      <c r="E161" s="14">
        <f>AVERAGE(B$2:B161)</f>
        <v>0.61218914283494086</v>
      </c>
      <c r="G161" s="14">
        <v>284.10000000000298</v>
      </c>
      <c r="H161" s="14">
        <f>AVERAGE(C$2:C161)</f>
        <v>0.85802093599777096</v>
      </c>
      <c r="O161" s="14">
        <f t="shared" si="11"/>
        <v>0.37382055154357396</v>
      </c>
      <c r="P161" s="14">
        <f t="shared" si="12"/>
        <v>1.1653424158125645</v>
      </c>
      <c r="Q161" s="14">
        <f t="shared" si="13"/>
        <v>0.79152186426899052</v>
      </c>
      <c r="S161" s="14">
        <v>672791.05489299993</v>
      </c>
      <c r="T161" s="14">
        <f t="shared" si="10"/>
        <v>0.84545417418111035</v>
      </c>
      <c r="V161" s="14">
        <v>817405.08577999996</v>
      </c>
      <c r="W161" s="14">
        <f t="shared" si="14"/>
        <v>1.027181524997353</v>
      </c>
    </row>
    <row r="162" spans="1:23" x14ac:dyDescent="0.25">
      <c r="A162" s="14">
        <v>284.00000000000301</v>
      </c>
      <c r="B162" s="14">
        <v>0.8488455435631368</v>
      </c>
      <c r="C162" s="14">
        <v>1.0291235532246605</v>
      </c>
      <c r="D162" s="14">
        <v>284.00000000000301</v>
      </c>
      <c r="E162" s="14">
        <f>AVERAGE(B$2:B162)</f>
        <v>0.61365905836741408</v>
      </c>
      <c r="G162" s="14">
        <v>284.00000000000301</v>
      </c>
      <c r="H162" s="14">
        <f>AVERAGE(C$2:C162)</f>
        <v>0.85908368517309319</v>
      </c>
      <c r="O162" s="14">
        <f t="shared" si="11"/>
        <v>0.37319583969268194</v>
      </c>
      <c r="P162" s="14">
        <f t="shared" si="12"/>
        <v>1.1648907490400986</v>
      </c>
      <c r="Q162" s="14">
        <f t="shared" si="13"/>
        <v>0.7916949093474166</v>
      </c>
      <c r="S162" s="14">
        <v>675489.82089800003</v>
      </c>
      <c r="T162" s="14">
        <f t="shared" si="10"/>
        <v>0.8488455435631368</v>
      </c>
      <c r="V162" s="14">
        <v>818950.50274000003</v>
      </c>
      <c r="W162" s="14">
        <f t="shared" si="14"/>
        <v>1.0291235532246605</v>
      </c>
    </row>
    <row r="163" spans="1:23" x14ac:dyDescent="0.25">
      <c r="A163" s="14">
        <v>283.90000000000299</v>
      </c>
      <c r="B163" s="14">
        <v>0.85154073107203077</v>
      </c>
      <c r="C163" s="14">
        <v>1.0310583999470913</v>
      </c>
      <c r="D163" s="14">
        <v>283.90000000000299</v>
      </c>
      <c r="E163" s="14">
        <f>AVERAGE(B$2:B163)</f>
        <v>0.61512746375447969</v>
      </c>
      <c r="G163" s="14">
        <v>283.90000000000299</v>
      </c>
      <c r="H163" s="14">
        <f>AVERAGE(C$2:C163)</f>
        <v>0.86014525748651294</v>
      </c>
      <c r="O163" s="14">
        <f t="shared" si="11"/>
        <v>0.37257176965127614</v>
      </c>
      <c r="P163" s="14">
        <f t="shared" si="12"/>
        <v>1.1644395824321396</v>
      </c>
      <c r="Q163" s="14">
        <f t="shared" si="13"/>
        <v>0.79186781278086349</v>
      </c>
      <c r="S163" s="14">
        <v>677634.582971</v>
      </c>
      <c r="T163" s="14">
        <f t="shared" si="10"/>
        <v>0.85154073107203077</v>
      </c>
      <c r="V163" s="14">
        <v>820490.20484000002</v>
      </c>
      <c r="W163" s="14">
        <f t="shared" si="14"/>
        <v>1.0310583999470913</v>
      </c>
    </row>
    <row r="164" spans="1:23" x14ac:dyDescent="0.25">
      <c r="A164" s="14">
        <v>283.80000000000302</v>
      </c>
      <c r="B164" s="14">
        <v>0.85370616515472209</v>
      </c>
      <c r="C164" s="14">
        <v>1.0329459682636253</v>
      </c>
      <c r="D164" s="14">
        <v>283.80000000000302</v>
      </c>
      <c r="E164" s="14">
        <f>AVERAGE(B$2:B164)</f>
        <v>0.61659113676920507</v>
      </c>
      <c r="G164" s="14">
        <v>283.80000000000302</v>
      </c>
      <c r="H164" s="14">
        <f>AVERAGE(C$2:C164)</f>
        <v>0.8612053845464952</v>
      </c>
      <c r="O164" s="14">
        <f t="shared" si="11"/>
        <v>0.37194971086086981</v>
      </c>
      <c r="P164" s="14">
        <f t="shared" si="12"/>
        <v>1.1639890300546789</v>
      </c>
      <c r="Q164" s="14">
        <f t="shared" si="13"/>
        <v>0.7920393191938091</v>
      </c>
      <c r="S164" s="14">
        <v>679357.78066200006</v>
      </c>
      <c r="T164" s="14">
        <f t="shared" si="10"/>
        <v>0.85370616515472209</v>
      </c>
      <c r="V164" s="14">
        <v>821992.28398000007</v>
      </c>
      <c r="W164" s="14">
        <f t="shared" si="14"/>
        <v>1.0329459682636253</v>
      </c>
    </row>
    <row r="165" spans="1:23" x14ac:dyDescent="0.25">
      <c r="A165" s="14">
        <v>283.700000000003</v>
      </c>
      <c r="B165" s="14">
        <v>0.85600338471634685</v>
      </c>
      <c r="C165" s="14">
        <v>1.0349187119679706</v>
      </c>
      <c r="D165" s="14">
        <v>283.700000000003</v>
      </c>
      <c r="E165" s="14">
        <f>AVERAGE(B$2:B165)</f>
        <v>0.61805096754937061</v>
      </c>
      <c r="G165" s="14">
        <v>283.700000000003</v>
      </c>
      <c r="H165" s="14">
        <f>AVERAGE(C$2:C165)</f>
        <v>0.86226461215272365</v>
      </c>
      <c r="O165" s="14">
        <f t="shared" si="11"/>
        <v>0.37132928501426904</v>
      </c>
      <c r="P165" s="14">
        <f t="shared" si="12"/>
        <v>1.1635388599436864</v>
      </c>
      <c r="Q165" s="14">
        <f t="shared" si="13"/>
        <v>0.79220957492941735</v>
      </c>
      <c r="S165" s="14">
        <v>681185.84990499995</v>
      </c>
      <c r="T165" s="14">
        <f t="shared" si="10"/>
        <v>0.85600338471634685</v>
      </c>
      <c r="V165" s="14">
        <v>823562.14353999996</v>
      </c>
      <c r="W165" s="14">
        <f t="shared" si="14"/>
        <v>1.0349187119679706</v>
      </c>
    </row>
    <row r="166" spans="1:23" x14ac:dyDescent="0.25">
      <c r="A166" s="14">
        <v>283.60000000000298</v>
      </c>
      <c r="B166" s="14">
        <v>0.85878332639207944</v>
      </c>
      <c r="C166" s="14">
        <v>1.0369411484298663</v>
      </c>
      <c r="D166" s="14">
        <v>283.60000000000298</v>
      </c>
      <c r="E166" s="14">
        <f>AVERAGE(B$2:B166)</f>
        <v>0.61950995154235677</v>
      </c>
      <c r="G166" s="14">
        <v>283.60000000000298</v>
      </c>
      <c r="H166" s="14">
        <f>AVERAGE(C$2:C166)</f>
        <v>0.8633232578271306</v>
      </c>
      <c r="O166" s="14">
        <f t="shared" si="11"/>
        <v>0.37070921905092302</v>
      </c>
      <c r="P166" s="14">
        <f t="shared" si="12"/>
        <v>1.1630889371528275</v>
      </c>
      <c r="Q166" s="14">
        <f t="shared" si="13"/>
        <v>0.79237971810190444</v>
      </c>
      <c r="S166" s="14">
        <v>683398.05720099993</v>
      </c>
      <c r="T166" s="14">
        <f t="shared" si="10"/>
        <v>0.85878332639207944</v>
      </c>
      <c r="V166" s="14">
        <v>825171.54733999993</v>
      </c>
      <c r="W166" s="14">
        <f t="shared" si="14"/>
        <v>1.0369411484298663</v>
      </c>
    </row>
    <row r="167" spans="1:23" x14ac:dyDescent="0.25">
      <c r="A167" s="14">
        <v>283.50000000000301</v>
      </c>
      <c r="B167" s="14">
        <v>0.86199245501150989</v>
      </c>
      <c r="C167" s="14">
        <v>1.0389037552325948</v>
      </c>
      <c r="D167" s="14">
        <v>283.50000000000301</v>
      </c>
      <c r="E167" s="14">
        <f>AVERAGE(B$2:B167)</f>
        <v>0.6209706895150624</v>
      </c>
      <c r="G167" s="14">
        <v>283.50000000000301</v>
      </c>
      <c r="H167" s="14">
        <f>AVERAGE(C$2:C167)</f>
        <v>0.86438097166692252</v>
      </c>
      <c r="O167" s="14">
        <f t="shared" si="11"/>
        <v>0.37008840764888162</v>
      </c>
      <c r="P167" s="14">
        <f t="shared" si="12"/>
        <v>1.1626394103902529</v>
      </c>
      <c r="Q167" s="14">
        <f t="shared" si="13"/>
        <v>0.79255100274137125</v>
      </c>
      <c r="S167" s="14">
        <v>685951.80061500007</v>
      </c>
      <c r="T167" s="14">
        <f t="shared" si="10"/>
        <v>0.86199245501150989</v>
      </c>
      <c r="V167" s="14">
        <v>826733.34021000005</v>
      </c>
      <c r="W167" s="14">
        <f t="shared" si="14"/>
        <v>1.0389037552325948</v>
      </c>
    </row>
    <row r="168" spans="1:23" x14ac:dyDescent="0.25">
      <c r="A168" s="14">
        <v>283.40000000000299</v>
      </c>
      <c r="B168" s="14">
        <v>0.86536830205818172</v>
      </c>
      <c r="C168" s="14">
        <v>1.0408653732630178</v>
      </c>
      <c r="D168" s="14">
        <v>283.40000000000299</v>
      </c>
      <c r="E168" s="14">
        <f>AVERAGE(B$2:B168)</f>
        <v>0.62243414827280563</v>
      </c>
      <c r="G168" s="14">
        <v>283.40000000000299</v>
      </c>
      <c r="H168" s="14">
        <f>AVERAGE(C$2:C168)</f>
        <v>0.86543776449085119</v>
      </c>
      <c r="O168" s="14">
        <f t="shared" si="11"/>
        <v>0.36946643991736466</v>
      </c>
      <c r="P168" s="14">
        <f t="shared" si="12"/>
        <v>1.1621902750580104</v>
      </c>
      <c r="Q168" s="14">
        <f t="shared" si="13"/>
        <v>0.79272383514064582</v>
      </c>
      <c r="S168" s="14">
        <v>688638.21433800005</v>
      </c>
      <c r="T168" s="14">
        <f t="shared" si="10"/>
        <v>0.86536830205818172</v>
      </c>
      <c r="V168" s="14">
        <v>828294.34623999998</v>
      </c>
      <c r="W168" s="14">
        <f t="shared" si="14"/>
        <v>1.0408653732630178</v>
      </c>
    </row>
    <row r="169" spans="1:23" x14ac:dyDescent="0.25">
      <c r="A169" s="14">
        <v>283.30000000000302</v>
      </c>
      <c r="B169" s="14">
        <v>0.86734605772624307</v>
      </c>
      <c r="C169" s="14">
        <v>1.0428104988493545</v>
      </c>
      <c r="D169" s="14">
        <v>283.30000000000302</v>
      </c>
      <c r="E169" s="14">
        <f>AVERAGE(B$2:B169)</f>
        <v>0.62389195725764757</v>
      </c>
      <c r="G169" s="14">
        <v>283.30000000000302</v>
      </c>
      <c r="H169" s="14">
        <f>AVERAGE(C$2:C169)</f>
        <v>0.86649355457631838</v>
      </c>
      <c r="O169" s="14">
        <f t="shared" si="11"/>
        <v>0.36884687333068106</v>
      </c>
      <c r="P169" s="14">
        <f t="shared" si="12"/>
        <v>1.1617415658880788</v>
      </c>
      <c r="Q169" s="14">
        <f t="shared" si="13"/>
        <v>0.79289469255739764</v>
      </c>
      <c r="S169" s="14">
        <v>690212.06229200005</v>
      </c>
      <c r="T169" s="14">
        <f t="shared" si="10"/>
        <v>0.86734605772624307</v>
      </c>
      <c r="V169" s="14">
        <v>829842.228</v>
      </c>
      <c r="W169" s="14">
        <f t="shared" si="14"/>
        <v>1.0428104988493545</v>
      </c>
    </row>
    <row r="170" spans="1:23" x14ac:dyDescent="0.25">
      <c r="A170" s="14">
        <v>283.200000000003</v>
      </c>
      <c r="B170" s="14">
        <v>0.87031645769633426</v>
      </c>
      <c r="C170" s="14">
        <v>1.0446917453766904</v>
      </c>
      <c r="D170" s="14">
        <v>283.200000000003</v>
      </c>
      <c r="E170" s="14">
        <f>AVERAGE(B$2:B170)</f>
        <v>0.62535009039633793</v>
      </c>
      <c r="G170" s="14">
        <v>283.200000000003</v>
      </c>
      <c r="H170" s="14">
        <f>AVERAGE(C$2:C170)</f>
        <v>0.86754798174081771</v>
      </c>
      <c r="O170" s="14">
        <f t="shared" si="11"/>
        <v>0.36822716897910812</v>
      </c>
      <c r="P170" s="14">
        <f t="shared" si="12"/>
        <v>1.161293435957472</v>
      </c>
      <c r="Q170" s="14">
        <f t="shared" si="13"/>
        <v>0.79306626697836391</v>
      </c>
      <c r="S170" s="14">
        <v>692575.83148300007</v>
      </c>
      <c r="T170" s="14">
        <f t="shared" si="10"/>
        <v>0.87031645769633426</v>
      </c>
      <c r="V170" s="14">
        <v>831339.27642000001</v>
      </c>
      <c r="W170" s="14">
        <f t="shared" si="14"/>
        <v>1.0446917453766904</v>
      </c>
    </row>
    <row r="171" spans="1:23" x14ac:dyDescent="0.25">
      <c r="A171" s="14">
        <v>283.10000000000298</v>
      </c>
      <c r="B171" s="14">
        <v>0.87275203519376787</v>
      </c>
      <c r="C171" s="14">
        <v>1.0466190839817056</v>
      </c>
      <c r="D171" s="14">
        <v>283.10000000000298</v>
      </c>
      <c r="E171" s="14">
        <f>AVERAGE(B$2:B171)</f>
        <v>0.62680539595396989</v>
      </c>
      <c r="G171" s="14">
        <v>283.10000000000298</v>
      </c>
      <c r="H171" s="14">
        <f>AVERAGE(C$2:C171)</f>
        <v>0.86860134116576415</v>
      </c>
      <c r="O171" s="14">
        <f t="shared" si="11"/>
        <v>0.3676086663451561</v>
      </c>
      <c r="P171" s="14">
        <f t="shared" si="12"/>
        <v>1.1608457598145403</v>
      </c>
      <c r="Q171" s="14">
        <f t="shared" si="13"/>
        <v>0.7932370934693842</v>
      </c>
      <c r="S171" s="14">
        <v>694514.00247299997</v>
      </c>
      <c r="T171" s="14">
        <f t="shared" si="10"/>
        <v>0.87275203519376787</v>
      </c>
      <c r="V171" s="14">
        <v>832873.00375000003</v>
      </c>
      <c r="W171" s="14">
        <f t="shared" si="14"/>
        <v>1.0466190839817056</v>
      </c>
    </row>
    <row r="172" spans="1:23" x14ac:dyDescent="0.25">
      <c r="A172" s="14">
        <v>283.00000000000301</v>
      </c>
      <c r="B172" s="14">
        <v>0.87527852633371217</v>
      </c>
      <c r="C172" s="14">
        <v>1.0485500371649981</v>
      </c>
      <c r="D172" s="14">
        <v>283.00000000000301</v>
      </c>
      <c r="E172" s="14">
        <f>AVERAGE(B$2:B172)</f>
        <v>0.6282584551959568</v>
      </c>
      <c r="G172" s="14">
        <v>283.00000000000301</v>
      </c>
      <c r="H172" s="14">
        <f>AVERAGE(C$2:C172)</f>
        <v>0.86965367272131522</v>
      </c>
      <c r="O172" s="14">
        <f t="shared" si="11"/>
        <v>0.36699111839191417</v>
      </c>
      <c r="P172" s="14">
        <f t="shared" si="12"/>
        <v>1.1603985205145282</v>
      </c>
      <c r="Q172" s="14">
        <f t="shared" si="13"/>
        <v>0.79340740212261407</v>
      </c>
      <c r="S172" s="14">
        <v>696524.52024099999</v>
      </c>
      <c r="T172" s="14">
        <f t="shared" si="10"/>
        <v>0.87527852633371217</v>
      </c>
      <c r="V172" s="14">
        <v>834409.60747000005</v>
      </c>
      <c r="W172" s="14">
        <f t="shared" si="14"/>
        <v>1.0485500371649981</v>
      </c>
    </row>
    <row r="173" spans="1:23" x14ac:dyDescent="0.25">
      <c r="A173" s="14">
        <v>282.90000000000299</v>
      </c>
      <c r="B173" s="14">
        <v>0.8785937153762251</v>
      </c>
      <c r="C173" s="14">
        <v>1.0506468658372141</v>
      </c>
      <c r="D173" s="14">
        <v>282.90000000000299</v>
      </c>
      <c r="E173" s="14">
        <f>AVERAGE(B$2:B173)</f>
        <v>0.62971389275514433</v>
      </c>
      <c r="G173" s="14">
        <v>282.90000000000299</v>
      </c>
      <c r="H173" s="14">
        <f>AVERAGE(C$2:C173)</f>
        <v>0.8707059587278031</v>
      </c>
      <c r="O173" s="14">
        <f t="shared" si="11"/>
        <v>0.36637255965750309</v>
      </c>
      <c r="P173" s="14">
        <f t="shared" si="12"/>
        <v>1.1599513005727982</v>
      </c>
      <c r="Q173" s="14">
        <f t="shared" si="13"/>
        <v>0.79357874091529501</v>
      </c>
      <c r="S173" s="14">
        <v>699162.66385800007</v>
      </c>
      <c r="T173" s="14">
        <f t="shared" si="10"/>
        <v>0.8785937153762251</v>
      </c>
      <c r="V173" s="14">
        <v>836078.21071000001</v>
      </c>
      <c r="W173" s="14">
        <f t="shared" si="14"/>
        <v>1.0506468658372141</v>
      </c>
    </row>
    <row r="174" spans="1:23" x14ac:dyDescent="0.25">
      <c r="A174" s="14">
        <v>282.80000000000302</v>
      </c>
      <c r="B174" s="14">
        <v>0.88114391967849193</v>
      </c>
      <c r="C174" s="14">
        <v>1.0524055820326539</v>
      </c>
      <c r="D174" s="14">
        <v>282.80000000000302</v>
      </c>
      <c r="E174" s="14">
        <f>AVERAGE(B$2:B174)</f>
        <v>0.63116724551192671</v>
      </c>
      <c r="G174" s="14">
        <v>282.80000000000302</v>
      </c>
      <c r="H174" s="14">
        <f>AVERAGE(C$2:C174)</f>
        <v>0.87175624556771558</v>
      </c>
      <c r="O174" s="14">
        <f t="shared" si="11"/>
        <v>0.3657548869609224</v>
      </c>
      <c r="P174" s="14">
        <f t="shared" si="12"/>
        <v>1.1595049302738019</v>
      </c>
      <c r="Q174" s="14">
        <f t="shared" si="13"/>
        <v>0.79375004331287946</v>
      </c>
      <c r="S174" s="14">
        <v>701192.05196099996</v>
      </c>
      <c r="T174" s="14">
        <f t="shared" si="10"/>
        <v>0.88114391967849193</v>
      </c>
      <c r="V174" s="14">
        <v>837477.75259000005</v>
      </c>
      <c r="W174" s="14">
        <f t="shared" si="14"/>
        <v>1.0524055820326539</v>
      </c>
    </row>
    <row r="175" spans="1:23" x14ac:dyDescent="0.25">
      <c r="A175" s="14">
        <v>282.700000000003</v>
      </c>
      <c r="B175" s="14">
        <v>0.88294310555005273</v>
      </c>
      <c r="C175" s="14">
        <v>1.0542125137836451</v>
      </c>
      <c r="D175" s="14">
        <v>282.700000000003</v>
      </c>
      <c r="E175" s="14">
        <f>AVERAGE(B$2:B175)</f>
        <v>0.63261423321329524</v>
      </c>
      <c r="G175" s="14">
        <v>282.700000000003</v>
      </c>
      <c r="H175" s="14">
        <f>AVERAGE(C$2:C175)</f>
        <v>0.87280484481033582</v>
      </c>
      <c r="O175" s="14">
        <f t="shared" si="11"/>
        <v>0.36513991940314788</v>
      </c>
      <c r="P175" s="14">
        <f t="shared" si="12"/>
        <v>1.159059277201071</v>
      </c>
      <c r="Q175" s="14">
        <f t="shared" si="13"/>
        <v>0.79391935779792311</v>
      </c>
      <c r="S175" s="14">
        <v>702623.79858599999</v>
      </c>
      <c r="T175" s="14">
        <f t="shared" si="10"/>
        <v>0.88294310555005273</v>
      </c>
      <c r="V175" s="14">
        <v>838915.66318999999</v>
      </c>
      <c r="W175" s="14">
        <f t="shared" si="14"/>
        <v>1.0542125137836451</v>
      </c>
    </row>
    <row r="176" spans="1:23" x14ac:dyDescent="0.25">
      <c r="A176" s="14">
        <v>282.60000000000298</v>
      </c>
      <c r="B176" s="14">
        <v>0.88570280112008837</v>
      </c>
      <c r="C176" s="14">
        <v>1.0560842964893071</v>
      </c>
      <c r="D176" s="14">
        <v>282.60000000000298</v>
      </c>
      <c r="E176" s="14">
        <f>AVERAGE(B$2:B176)</f>
        <v>0.63406045360133412</v>
      </c>
      <c r="G176" s="14">
        <v>282.60000000000298</v>
      </c>
      <c r="H176" s="14">
        <f>AVERAGE(C$2:C176)</f>
        <v>0.87385215596278709</v>
      </c>
      <c r="O176" s="14">
        <f t="shared" si="11"/>
        <v>0.36452527795236367</v>
      </c>
      <c r="P176" s="14">
        <f t="shared" si="12"/>
        <v>1.1586141715646903</v>
      </c>
      <c r="Q176" s="14">
        <f t="shared" si="13"/>
        <v>0.7940888936123266</v>
      </c>
      <c r="S176" s="14">
        <v>704819.89454299991</v>
      </c>
      <c r="T176" s="14">
        <f t="shared" si="10"/>
        <v>0.88570280112008837</v>
      </c>
      <c r="V176" s="14">
        <v>840405.18053999997</v>
      </c>
      <c r="W176" s="14">
        <f t="shared" si="14"/>
        <v>1.0560842964893071</v>
      </c>
    </row>
    <row r="177" spans="1:23" x14ac:dyDescent="0.25">
      <c r="A177" s="14">
        <v>282.50000000000301</v>
      </c>
      <c r="B177" s="14">
        <v>0.88782113678123942</v>
      </c>
      <c r="C177" s="14">
        <v>1.0580193308402175</v>
      </c>
      <c r="D177" s="14">
        <v>282.50000000000301</v>
      </c>
      <c r="E177" s="14">
        <f>AVERAGE(B$2:B177)</f>
        <v>0.63550227566485629</v>
      </c>
      <c r="G177" s="14">
        <v>282.50000000000301</v>
      </c>
      <c r="H177" s="14">
        <f>AVERAGE(C$2:C177)</f>
        <v>0.87489856036549973</v>
      </c>
      <c r="O177" s="14">
        <f t="shared" si="11"/>
        <v>0.36391250578276535</v>
      </c>
      <c r="P177" s="14">
        <f t="shared" si="12"/>
        <v>1.15816945129556</v>
      </c>
      <c r="Q177" s="14">
        <f t="shared" si="13"/>
        <v>0.79425694551279469</v>
      </c>
      <c r="S177" s="14">
        <v>706505.61250100005</v>
      </c>
      <c r="T177" s="14">
        <f t="shared" si="10"/>
        <v>0.88782113678123942</v>
      </c>
      <c r="V177" s="14">
        <v>841945.03194999998</v>
      </c>
      <c r="W177" s="14">
        <f t="shared" si="14"/>
        <v>1.0580193308402175</v>
      </c>
    </row>
    <row r="178" spans="1:23" x14ac:dyDescent="0.25">
      <c r="A178" s="14">
        <v>282.40000000000299</v>
      </c>
      <c r="B178" s="14">
        <v>0.89125967636014536</v>
      </c>
      <c r="C178" s="14">
        <v>1.0599103141936295</v>
      </c>
      <c r="D178" s="14">
        <v>282.40000000000299</v>
      </c>
      <c r="E178" s="14">
        <f>AVERAGE(B$2:B178)</f>
        <v>0.63694723273093146</v>
      </c>
      <c r="G178" s="14">
        <v>282.40000000000299</v>
      </c>
      <c r="H178" s="14">
        <f>AVERAGE(C$2:C178)</f>
        <v>0.87594382451142128</v>
      </c>
      <c r="O178" s="14">
        <f t="shared" si="11"/>
        <v>0.36329840124188162</v>
      </c>
      <c r="P178" s="14">
        <f t="shared" si="12"/>
        <v>1.1577252156338202</v>
      </c>
      <c r="Q178" s="14">
        <f t="shared" si="13"/>
        <v>0.79442681439193863</v>
      </c>
      <c r="S178" s="14">
        <v>709241.91535599995</v>
      </c>
      <c r="T178" s="14">
        <f t="shared" si="10"/>
        <v>0.89125967636014536</v>
      </c>
      <c r="V178" s="14">
        <v>843449.82868999999</v>
      </c>
      <c r="W178" s="14">
        <f t="shared" si="14"/>
        <v>1.0599103141936295</v>
      </c>
    </row>
    <row r="179" spans="1:23" x14ac:dyDescent="0.25">
      <c r="A179" s="14">
        <v>282.30000000000302</v>
      </c>
      <c r="B179" s="14">
        <v>0.89425531136800507</v>
      </c>
      <c r="C179" s="14">
        <v>1.0618257448430186</v>
      </c>
      <c r="D179" s="14">
        <v>282.30000000000302</v>
      </c>
      <c r="E179" s="14">
        <f>AVERAGE(B$2:B179)</f>
        <v>0.63839278373451047</v>
      </c>
      <c r="G179" s="14">
        <v>282.30000000000302</v>
      </c>
      <c r="H179" s="14">
        <f>AVERAGE(C$2:C179)</f>
        <v>0.87698810496272239</v>
      </c>
      <c r="O179" s="14">
        <f t="shared" si="11"/>
        <v>0.36268404427846807</v>
      </c>
      <c r="P179" s="14">
        <f t="shared" si="12"/>
        <v>1.1572813980407881</v>
      </c>
      <c r="Q179" s="14">
        <f t="shared" si="13"/>
        <v>0.7945973537623201</v>
      </c>
      <c r="S179" s="14">
        <v>711625.76595200005</v>
      </c>
      <c r="T179" s="14">
        <f t="shared" si="10"/>
        <v>0.89425531136800507</v>
      </c>
      <c r="V179" s="14">
        <v>844974.07997000008</v>
      </c>
      <c r="W179" s="14">
        <f t="shared" si="14"/>
        <v>1.0618257448430186</v>
      </c>
    </row>
    <row r="180" spans="1:23" x14ac:dyDescent="0.25">
      <c r="A180" s="14">
        <v>282.200000000003</v>
      </c>
      <c r="B180" s="14">
        <v>0.8959958433855375</v>
      </c>
      <c r="C180" s="14">
        <v>1.0636576480584383</v>
      </c>
      <c r="D180" s="14">
        <v>282.200000000003</v>
      </c>
      <c r="E180" s="14">
        <f>AVERAGE(B$2:B180)</f>
        <v>0.63983190697278436</v>
      </c>
      <c r="G180" s="14">
        <v>282.200000000003</v>
      </c>
      <c r="H180" s="14">
        <f>AVERAGE(C$2:C180)</f>
        <v>0.87803095157219568</v>
      </c>
      <c r="O180" s="14">
        <f t="shared" si="11"/>
        <v>0.36207241910546845</v>
      </c>
      <c r="P180" s="14">
        <f t="shared" si="12"/>
        <v>1.156838189828338</v>
      </c>
      <c r="Q180" s="14">
        <f t="shared" si="13"/>
        <v>0.79476577072286947</v>
      </c>
      <c r="S180" s="14">
        <v>713010.83732299996</v>
      </c>
      <c r="T180" s="14">
        <f t="shared" si="10"/>
        <v>0.8959958433855375</v>
      </c>
      <c r="V180" s="14">
        <v>846431.86222999997</v>
      </c>
      <c r="W180" s="14">
        <f t="shared" si="14"/>
        <v>1.0636576480584383</v>
      </c>
    </row>
    <row r="181" spans="1:23" x14ac:dyDescent="0.25">
      <c r="A181" s="14">
        <v>282.10000000000298</v>
      </c>
      <c r="B181" s="14">
        <v>0.89887560897180252</v>
      </c>
      <c r="C181" s="14">
        <v>1.0656491486542883</v>
      </c>
      <c r="D181" s="14">
        <v>282.10000000000298</v>
      </c>
      <c r="E181" s="14">
        <f>AVERAGE(B$2:B181)</f>
        <v>0.64127103865055668</v>
      </c>
      <c r="G181" s="14">
        <v>282.10000000000298</v>
      </c>
      <c r="H181" s="14">
        <f>AVERAGE(C$2:C181)</f>
        <v>0.87907327488931852</v>
      </c>
      <c r="O181" s="14">
        <f t="shared" si="11"/>
        <v>0.36146079034569489</v>
      </c>
      <c r="P181" s="14">
        <f t="shared" si="12"/>
        <v>1.1563952040143353</v>
      </c>
      <c r="Q181" s="14">
        <f t="shared" si="13"/>
        <v>0.79493441366864037</v>
      </c>
      <c r="S181" s="14">
        <v>715302.48196300003</v>
      </c>
      <c r="T181" s="14">
        <f t="shared" si="10"/>
        <v>0.89887560897180252</v>
      </c>
      <c r="V181" s="14">
        <v>848016.64804999996</v>
      </c>
      <c r="W181" s="14">
        <f t="shared" si="14"/>
        <v>1.0656491486542883</v>
      </c>
    </row>
    <row r="182" spans="1:23" x14ac:dyDescent="0.25">
      <c r="A182" s="14">
        <v>282.00000000000301</v>
      </c>
      <c r="B182" s="14">
        <v>0.90114875857917043</v>
      </c>
      <c r="C182" s="14">
        <v>1.0676023452434797</v>
      </c>
      <c r="D182" s="14">
        <v>282.00000000000301</v>
      </c>
      <c r="E182" s="14">
        <f>AVERAGE(B$2:B182)</f>
        <v>0.64270682715844951</v>
      </c>
      <c r="G182" s="14">
        <v>282.00000000000301</v>
      </c>
      <c r="H182" s="14">
        <f>AVERAGE(C$2:C182)</f>
        <v>0.88011487196309834</v>
      </c>
      <c r="O182" s="14">
        <f t="shared" si="11"/>
        <v>0.36085058242800178</v>
      </c>
      <c r="P182" s="14">
        <f t="shared" si="12"/>
        <v>1.1559525268526416</v>
      </c>
      <c r="Q182" s="14">
        <f t="shared" si="13"/>
        <v>0.79510194442463988</v>
      </c>
      <c r="S182" s="14">
        <v>717111.39694500004</v>
      </c>
      <c r="T182" s="14">
        <f t="shared" si="10"/>
        <v>0.90114875857917043</v>
      </c>
      <c r="V182" s="14">
        <v>849570.95251000009</v>
      </c>
      <c r="W182" s="14">
        <f t="shared" si="14"/>
        <v>1.0676023452434797</v>
      </c>
    </row>
    <row r="183" spans="1:23" x14ac:dyDescent="0.25">
      <c r="A183" s="14">
        <v>281.90000000000299</v>
      </c>
      <c r="B183" s="14">
        <v>0.90397443176822323</v>
      </c>
      <c r="C183" s="14">
        <v>1.069543738115089</v>
      </c>
      <c r="D183" s="14">
        <v>281.90000000000299</v>
      </c>
      <c r="E183" s="14">
        <f>AVERAGE(B$2:B183)</f>
        <v>0.64414236344751419</v>
      </c>
      <c r="G183" s="14">
        <v>281.90000000000299</v>
      </c>
      <c r="H183" s="14">
        <f>AVERAGE(C$2:C183)</f>
        <v>0.88115568990898852</v>
      </c>
      <c r="O183" s="14">
        <f t="shared" si="11"/>
        <v>0.3602404817029245</v>
      </c>
      <c r="P183" s="14">
        <f t="shared" si="12"/>
        <v>1.1555101808191082</v>
      </c>
      <c r="Q183" s="14">
        <f t="shared" si="13"/>
        <v>0.79526969911618361</v>
      </c>
      <c r="S183" s="14">
        <v>719359.99622299999</v>
      </c>
      <c r="T183" s="14">
        <f t="shared" si="10"/>
        <v>0.90397443176822323</v>
      </c>
      <c r="V183" s="14">
        <v>851115.86387</v>
      </c>
      <c r="W183" s="14">
        <f t="shared" si="14"/>
        <v>1.069543738115089</v>
      </c>
    </row>
    <row r="184" spans="1:23" x14ac:dyDescent="0.25">
      <c r="A184" s="14">
        <v>281.80000000000302</v>
      </c>
      <c r="B184" s="14">
        <v>0.90666435922685573</v>
      </c>
      <c r="C184" s="14">
        <v>1.0712810964316342</v>
      </c>
      <c r="D184" s="14">
        <v>281.80000000000302</v>
      </c>
      <c r="E184" s="14">
        <f>AVERAGE(B$2:B184)</f>
        <v>0.64557690987253791</v>
      </c>
      <c r="G184" s="14">
        <v>281.80000000000302</v>
      </c>
      <c r="H184" s="14">
        <f>AVERAGE(C$2:C184)</f>
        <v>0.88219462655665326</v>
      </c>
      <c r="O184" s="14">
        <f t="shared" si="11"/>
        <v>0.35963080166854916</v>
      </c>
      <c r="P184" s="14">
        <f t="shared" si="12"/>
        <v>1.1550686343344403</v>
      </c>
      <c r="Q184" s="14">
        <f t="shared" si="13"/>
        <v>0.79543783266589108</v>
      </c>
      <c r="S184" s="14">
        <v>721500.57248099998</v>
      </c>
      <c r="T184" s="14">
        <f t="shared" si="10"/>
        <v>0.90666435922685573</v>
      </c>
      <c r="V184" s="14">
        <v>852498.40969</v>
      </c>
      <c r="W184" s="14">
        <f t="shared" si="14"/>
        <v>1.0712810964316342</v>
      </c>
    </row>
    <row r="185" spans="1:23" x14ac:dyDescent="0.25">
      <c r="A185" s="14">
        <v>281.700000000003</v>
      </c>
      <c r="B185" s="14">
        <v>0.90963548389954019</v>
      </c>
      <c r="C185" s="14">
        <v>1.0731786874843081</v>
      </c>
      <c r="D185" s="14">
        <v>281.700000000003</v>
      </c>
      <c r="E185" s="14">
        <f>AVERAGE(B$2:B185)</f>
        <v>0.64701201081833681</v>
      </c>
      <c r="G185" s="14">
        <v>281.700000000003</v>
      </c>
      <c r="H185" s="14">
        <f>AVERAGE(C$2:C185)</f>
        <v>0.88323258340952093</v>
      </c>
      <c r="O185" s="14">
        <f t="shared" si="11"/>
        <v>0.35902088596369336</v>
      </c>
      <c r="P185" s="14">
        <f t="shared" si="12"/>
        <v>1.1546275042610612</v>
      </c>
      <c r="Q185" s="14">
        <f t="shared" si="13"/>
        <v>0.79560661829736778</v>
      </c>
      <c r="S185" s="14">
        <v>723864.9183720001</v>
      </c>
      <c r="T185" s="14">
        <f t="shared" si="10"/>
        <v>0.90963548389954019</v>
      </c>
      <c r="V185" s="14">
        <v>854008.46467000002</v>
      </c>
      <c r="W185" s="14">
        <f t="shared" si="14"/>
        <v>1.0731786874843081</v>
      </c>
    </row>
    <row r="186" spans="1:23" x14ac:dyDescent="0.25">
      <c r="A186" s="14">
        <v>281.60000000000298</v>
      </c>
      <c r="B186" s="14">
        <v>0.91120899907120145</v>
      </c>
      <c r="C186" s="14">
        <v>1.0749810178702037</v>
      </c>
      <c r="D186" s="14">
        <v>281.60000000000298</v>
      </c>
      <c r="E186" s="14">
        <f>AVERAGE(B$2:B186)</f>
        <v>0.64844010264673069</v>
      </c>
      <c r="G186" s="14">
        <v>281.60000000000298</v>
      </c>
      <c r="H186" s="14">
        <f>AVERAGE(C$2:C186)</f>
        <v>0.88426906143363282</v>
      </c>
      <c r="O186" s="14">
        <f t="shared" si="11"/>
        <v>0.35841394912300384</v>
      </c>
      <c r="P186" s="14">
        <f t="shared" si="12"/>
        <v>1.1541870026876393</v>
      </c>
      <c r="Q186" s="14">
        <f t="shared" si="13"/>
        <v>0.79577305356463546</v>
      </c>
      <c r="S186" s="14">
        <v>725117.08195999998</v>
      </c>
      <c r="T186" s="14">
        <f t="shared" si="10"/>
        <v>0.91120899907120145</v>
      </c>
      <c r="V186" s="14">
        <v>855442.71362000005</v>
      </c>
      <c r="W186" s="14">
        <f t="shared" si="14"/>
        <v>1.0749810178702037</v>
      </c>
    </row>
    <row r="187" spans="1:23" x14ac:dyDescent="0.25">
      <c r="A187" s="14">
        <v>281.50000000000301</v>
      </c>
      <c r="B187" s="14">
        <v>0.91382874057278496</v>
      </c>
      <c r="C187" s="14">
        <v>1.0768789127023206</v>
      </c>
      <c r="D187" s="14">
        <v>281.50000000000301</v>
      </c>
      <c r="E187" s="14">
        <f>AVERAGE(B$2:B187)</f>
        <v>0.64986692328074169</v>
      </c>
      <c r="G187" s="14">
        <v>281.50000000000301</v>
      </c>
      <c r="H187" s="14">
        <f>AVERAGE(C$2:C187)</f>
        <v>0.88530459826841068</v>
      </c>
      <c r="O187" s="14">
        <f t="shared" si="11"/>
        <v>0.35780755253798091</v>
      </c>
      <c r="P187" s="14">
        <f t="shared" si="12"/>
        <v>1.1537469011182433</v>
      </c>
      <c r="Q187" s="14">
        <f t="shared" si="13"/>
        <v>0.79593934858026238</v>
      </c>
      <c r="S187" s="14">
        <v>727201.80600799993</v>
      </c>
      <c r="T187" s="14">
        <f t="shared" si="10"/>
        <v>0.91382874057278496</v>
      </c>
      <c r="V187" s="14">
        <v>856953.01033999992</v>
      </c>
      <c r="W187" s="14">
        <f t="shared" si="14"/>
        <v>1.0768789127023206</v>
      </c>
    </row>
    <row r="188" spans="1:23" x14ac:dyDescent="0.25">
      <c r="A188" s="14">
        <v>281.40000000000299</v>
      </c>
      <c r="B188" s="14">
        <v>0.91730115185743422</v>
      </c>
      <c r="C188" s="14">
        <v>1.078725473772248</v>
      </c>
      <c r="D188" s="14">
        <v>281.40000000000299</v>
      </c>
      <c r="E188" s="14">
        <f>AVERAGE(B$2:B188)</f>
        <v>0.65129705284532291</v>
      </c>
      <c r="G188" s="14">
        <v>281.40000000000299</v>
      </c>
      <c r="H188" s="14">
        <f>AVERAGE(C$2:C188)</f>
        <v>0.88633893450105139</v>
      </c>
      <c r="O188" s="14">
        <f t="shared" si="11"/>
        <v>0.35719974966253154</v>
      </c>
      <c r="P188" s="14">
        <f t="shared" si="12"/>
        <v>1.1533073098029174</v>
      </c>
      <c r="Q188" s="14">
        <f t="shared" si="13"/>
        <v>0.79610756014038586</v>
      </c>
      <c r="S188" s="14">
        <v>729965.06310999999</v>
      </c>
      <c r="T188" s="14">
        <f t="shared" si="10"/>
        <v>0.91730115185743422</v>
      </c>
      <c r="V188" s="14">
        <v>858422.45694999991</v>
      </c>
      <c r="W188" s="14">
        <f t="shared" si="14"/>
        <v>1.078725473772248</v>
      </c>
    </row>
    <row r="189" spans="1:23" x14ac:dyDescent="0.25">
      <c r="A189" s="14">
        <v>281.30000000000302</v>
      </c>
      <c r="B189" s="14">
        <v>0.9190145682836055</v>
      </c>
      <c r="C189" s="14">
        <v>1.0806698180696246</v>
      </c>
      <c r="D189" s="14">
        <v>281.30000000000302</v>
      </c>
      <c r="E189" s="14">
        <f>AVERAGE(B$2:B189)</f>
        <v>0.65272108218276059</v>
      </c>
      <c r="G189" s="14">
        <v>281.30000000000302</v>
      </c>
      <c r="H189" s="14">
        <f>AVERAGE(C$2:C189)</f>
        <v>0.88737260941365015</v>
      </c>
      <c r="O189" s="14">
        <f t="shared" si="11"/>
        <v>0.35659453937427882</v>
      </c>
      <c r="P189" s="14">
        <f t="shared" si="12"/>
        <v>1.1528679995475972</v>
      </c>
      <c r="Q189" s="14">
        <f t="shared" si="13"/>
        <v>0.79627346017331835</v>
      </c>
      <c r="S189" s="14">
        <v>731328.55657900008</v>
      </c>
      <c r="T189" s="14">
        <f t="shared" si="10"/>
        <v>0.9190145682836055</v>
      </c>
      <c r="V189" s="14">
        <v>859969.71698000003</v>
      </c>
      <c r="W189" s="14">
        <f t="shared" si="14"/>
        <v>1.0806698180696246</v>
      </c>
    </row>
    <row r="190" spans="1:23" x14ac:dyDescent="0.25">
      <c r="A190" s="14">
        <v>281.200000000003</v>
      </c>
      <c r="B190" s="14">
        <v>0.92089361300562411</v>
      </c>
      <c r="C190" s="14">
        <v>1.0824531672040345</v>
      </c>
      <c r="D190" s="14">
        <v>281.200000000003</v>
      </c>
      <c r="E190" s="14">
        <f>AVERAGE(B$2:B190)</f>
        <v>0.65413998446224664</v>
      </c>
      <c r="G190" s="14">
        <v>281.200000000003</v>
      </c>
      <c r="H190" s="14">
        <f>AVERAGE(C$2:C190)</f>
        <v>0.88840478167709136</v>
      </c>
      <c r="O190" s="14">
        <f t="shared" si="11"/>
        <v>0.35599150807780616</v>
      </c>
      <c r="P190" s="14">
        <f t="shared" si="12"/>
        <v>1.1524293279158682</v>
      </c>
      <c r="Q190" s="14">
        <f t="shared" si="13"/>
        <v>0.79643781983806194</v>
      </c>
      <c r="S190" s="14">
        <v>732823.85285799997</v>
      </c>
      <c r="T190" s="14">
        <f t="shared" si="10"/>
        <v>0.92089361300562411</v>
      </c>
      <c r="V190" s="14">
        <v>861388.86112999998</v>
      </c>
      <c r="W190" s="14">
        <f t="shared" si="14"/>
        <v>1.0824531672040345</v>
      </c>
    </row>
    <row r="191" spans="1:23" x14ac:dyDescent="0.25">
      <c r="A191" s="14">
        <v>281.10000000000298</v>
      </c>
      <c r="B191" s="14">
        <v>0.92385641729834245</v>
      </c>
      <c r="C191" s="14">
        <v>1.0842440879914299</v>
      </c>
      <c r="D191" s="14">
        <v>281.10000000000298</v>
      </c>
      <c r="E191" s="14">
        <f>AVERAGE(B$2:B191)</f>
        <v>0.65555954463506816</v>
      </c>
      <c r="G191" s="14">
        <v>281.10000000000298</v>
      </c>
      <c r="H191" s="14">
        <f>AVERAGE(C$2:C191)</f>
        <v>0.88943551486821948</v>
      </c>
      <c r="O191" s="14">
        <f t="shared" si="11"/>
        <v>0.35538819717767317</v>
      </c>
      <c r="P191" s="14">
        <f t="shared" si="12"/>
        <v>1.1519912678876691</v>
      </c>
      <c r="Q191" s="14">
        <f t="shared" si="13"/>
        <v>0.79660307070999603</v>
      </c>
      <c r="S191" s="14">
        <v>735181.57760100008</v>
      </c>
      <c r="T191" s="14">
        <f t="shared" si="10"/>
        <v>0.92385641729834245</v>
      </c>
      <c r="V191" s="14">
        <v>862814.03061000002</v>
      </c>
      <c r="W191" s="14">
        <f t="shared" si="14"/>
        <v>1.0842440879914299</v>
      </c>
    </row>
    <row r="192" spans="1:23" x14ac:dyDescent="0.25">
      <c r="A192" s="14">
        <v>281.00000000000301</v>
      </c>
      <c r="B192" s="14">
        <v>0.92704361999117435</v>
      </c>
      <c r="C192" s="14">
        <v>1.0862339783576824</v>
      </c>
      <c r="D192" s="14">
        <v>281.00000000000301</v>
      </c>
      <c r="E192" s="14">
        <f>AVERAGE(B$2:B192)</f>
        <v>0.65698092722855561</v>
      </c>
      <c r="G192" s="14">
        <v>281.00000000000301</v>
      </c>
      <c r="H192" s="14">
        <f>AVERAGE(C$2:C192)</f>
        <v>0.89046587331580829</v>
      </c>
      <c r="O192" s="14">
        <f t="shared" si="11"/>
        <v>0.35478411175154717</v>
      </c>
      <c r="P192" s="14">
        <f t="shared" si="12"/>
        <v>1.1515533671249005</v>
      </c>
      <c r="Q192" s="14">
        <f t="shared" si="13"/>
        <v>0.79676925537335341</v>
      </c>
      <c r="S192" s="14">
        <v>737717.87291699997</v>
      </c>
      <c r="T192" s="14">
        <f t="shared" si="10"/>
        <v>0.92704361999117435</v>
      </c>
      <c r="V192" s="14">
        <v>864397.53505000006</v>
      </c>
      <c r="W192" s="14">
        <f t="shared" si="14"/>
        <v>1.0862339783576824</v>
      </c>
    </row>
    <row r="193" spans="1:23" x14ac:dyDescent="0.25">
      <c r="A193" s="14">
        <v>280.90000000000202</v>
      </c>
      <c r="B193" s="14">
        <v>0.92921737058213294</v>
      </c>
      <c r="C193" s="14">
        <v>1.0882472130821292</v>
      </c>
      <c r="D193" s="14">
        <v>280.90000000000202</v>
      </c>
      <c r="E193" s="14">
        <f>AVERAGE(B$2:B193)</f>
        <v>0.65839882537102223</v>
      </c>
      <c r="G193" s="14">
        <v>280.90000000000202</v>
      </c>
      <c r="H193" s="14">
        <f>AVERAGE(C$2:C193)</f>
        <v>0.89149598446042455</v>
      </c>
      <c r="O193" s="14">
        <f t="shared" si="11"/>
        <v>0.35418150721177044</v>
      </c>
      <c r="P193" s="14">
        <f t="shared" si="12"/>
        <v>1.1511155714655166</v>
      </c>
      <c r="Q193" s="14">
        <f t="shared" si="13"/>
        <v>0.79693406425374613</v>
      </c>
      <c r="S193" s="14">
        <v>739447.68867499998</v>
      </c>
      <c r="T193" s="14">
        <f t="shared" si="10"/>
        <v>0.92921737058213294</v>
      </c>
      <c r="V193" s="14">
        <v>865999.61633999995</v>
      </c>
      <c r="W193" s="14">
        <f t="shared" si="14"/>
        <v>1.0882472130821292</v>
      </c>
    </row>
    <row r="194" spans="1:23" x14ac:dyDescent="0.25">
      <c r="A194" s="14">
        <v>280.800000000002</v>
      </c>
      <c r="B194" s="14">
        <v>0.93096305056921058</v>
      </c>
      <c r="C194" s="14">
        <v>1.0900183375758072</v>
      </c>
      <c r="D194" s="14">
        <v>280.800000000002</v>
      </c>
      <c r="E194" s="14">
        <f>AVERAGE(B$2:B194)</f>
        <v>0.65981107524251537</v>
      </c>
      <c r="G194" s="14">
        <v>280.800000000002</v>
      </c>
      <c r="H194" s="14">
        <f>AVERAGE(C$2:C194)</f>
        <v>0.89252459768900161</v>
      </c>
      <c r="O194" s="14">
        <f t="shared" si="11"/>
        <v>0.35358130317851011</v>
      </c>
      <c r="P194" s="14">
        <f t="shared" si="12"/>
        <v>1.1506784124181562</v>
      </c>
      <c r="Q194" s="14">
        <f t="shared" si="13"/>
        <v>0.79709710923964605</v>
      </c>
      <c r="S194" s="14">
        <v>740836.85667000001</v>
      </c>
      <c r="T194" s="14">
        <f t="shared" ref="T194:T257" si="15">S194*4*PI()*10^-7</f>
        <v>0.93096305056921058</v>
      </c>
      <c r="V194" s="14">
        <v>867409.0324299999</v>
      </c>
      <c r="W194" s="14">
        <f t="shared" si="14"/>
        <v>1.0900183375758072</v>
      </c>
    </row>
    <row r="195" spans="1:23" x14ac:dyDescent="0.25">
      <c r="A195" s="14">
        <v>280.70000000000198</v>
      </c>
      <c r="B195" s="14">
        <v>0.93395503784116762</v>
      </c>
      <c r="C195" s="14">
        <v>1.0917796904973949</v>
      </c>
      <c r="D195" s="14">
        <v>280.70000000000198</v>
      </c>
      <c r="E195" s="14">
        <f>AVERAGE(B$2:B195)</f>
        <v>0.66122418845178688</v>
      </c>
      <c r="G195" s="14">
        <v>280.70000000000198</v>
      </c>
      <c r="H195" s="14">
        <f>AVERAGE(C$2:C195)</f>
        <v>0.89355168579626132</v>
      </c>
      <c r="O195" s="14">
        <f t="shared" ref="O195:O258" si="16">N$1-L$1*E195</f>
        <v>0.35298073222801568</v>
      </c>
      <c r="P195" s="14">
        <f t="shared" ref="P195:P258" si="17">M$1-L$1*H195</f>
        <v>1.1502419015450205</v>
      </c>
      <c r="Q195" s="14">
        <f t="shared" ref="Q195:Q258" si="18">P195-O195</f>
        <v>0.79726116931700486</v>
      </c>
      <c r="S195" s="14">
        <v>743217.80449000001</v>
      </c>
      <c r="T195" s="14">
        <f t="shared" si="15"/>
        <v>0.93395503784116762</v>
      </c>
      <c r="V195" s="14">
        <v>868810.67255000002</v>
      </c>
      <c r="W195" s="14">
        <f t="shared" ref="W195:W258" si="19">V195*4*PI()*10^-7</f>
        <v>1.0917796904973949</v>
      </c>
    </row>
    <row r="196" spans="1:23" x14ac:dyDescent="0.25">
      <c r="A196" s="14">
        <v>280.60000000000201</v>
      </c>
      <c r="B196" s="14">
        <v>0.93661985008614523</v>
      </c>
      <c r="C196" s="14">
        <v>1.0936800155650579</v>
      </c>
      <c r="D196" s="14">
        <v>280.60000000000201</v>
      </c>
      <c r="E196" s="14">
        <f>AVERAGE(B$2:B196)</f>
        <v>0.66263647389606561</v>
      </c>
      <c r="G196" s="14">
        <v>280.60000000000201</v>
      </c>
      <c r="H196" s="14">
        <f>AVERAGE(C$2:C196)</f>
        <v>0.89457798492328089</v>
      </c>
      <c r="O196" s="14">
        <f t="shared" si="16"/>
        <v>0.35238051307637586</v>
      </c>
      <c r="P196" s="14">
        <f t="shared" si="17"/>
        <v>1.1498057259872791</v>
      </c>
      <c r="Q196" s="14">
        <f t="shared" si="18"/>
        <v>0.79742521291090329</v>
      </c>
      <c r="S196" s="14">
        <v>745338.39469600003</v>
      </c>
      <c r="T196" s="14">
        <f t="shared" si="15"/>
        <v>0.93661985008614523</v>
      </c>
      <c r="V196" s="14">
        <v>870322.90318999998</v>
      </c>
      <c r="W196" s="14">
        <f t="shared" si="19"/>
        <v>1.0936800155650579</v>
      </c>
    </row>
    <row r="197" spans="1:23" x14ac:dyDescent="0.25">
      <c r="A197" s="14">
        <v>280.50000000000199</v>
      </c>
      <c r="B197" s="14">
        <v>0.93859532035990523</v>
      </c>
      <c r="C197" s="14">
        <v>1.0954393820073449</v>
      </c>
      <c r="D197" s="14">
        <v>280.50000000000199</v>
      </c>
      <c r="E197" s="14">
        <f>AVERAGE(B$2:B197)</f>
        <v>0.66404442719435042</v>
      </c>
      <c r="G197" s="14">
        <v>280.50000000000199</v>
      </c>
      <c r="H197" s="14">
        <f>AVERAGE(C$2:C197)</f>
        <v>0.89560278796962822</v>
      </c>
      <c r="O197" s="14">
        <f t="shared" si="16"/>
        <v>0.35178213508015105</v>
      </c>
      <c r="P197" s="14">
        <f t="shared" si="17"/>
        <v>1.1493701862615331</v>
      </c>
      <c r="Q197" s="14">
        <f t="shared" si="18"/>
        <v>0.79758805118138199</v>
      </c>
      <c r="S197" s="14">
        <v>746910.42399099993</v>
      </c>
      <c r="T197" s="14">
        <f t="shared" si="15"/>
        <v>0.93859532035990523</v>
      </c>
      <c r="V197" s="14">
        <v>871722.96251999994</v>
      </c>
      <c r="W197" s="14">
        <f t="shared" si="19"/>
        <v>1.0954393820073449</v>
      </c>
    </row>
    <row r="198" spans="1:23" x14ac:dyDescent="0.25">
      <c r="A198" s="14">
        <v>280.40000000000202</v>
      </c>
      <c r="B198" s="14">
        <v>0.94099268845911455</v>
      </c>
      <c r="C198" s="14">
        <v>1.0972924227126513</v>
      </c>
      <c r="D198" s="14">
        <v>280.40000000000202</v>
      </c>
      <c r="E198" s="14">
        <f>AVERAGE(B$2:B198)</f>
        <v>0.66545025593173501</v>
      </c>
      <c r="G198" s="14">
        <v>280.40000000000202</v>
      </c>
      <c r="H198" s="14">
        <f>AVERAGE(C$2:C198)</f>
        <v>0.8966265932221309</v>
      </c>
      <c r="O198" s="14">
        <f t="shared" si="16"/>
        <v>0.35118466001905618</v>
      </c>
      <c r="P198" s="14">
        <f t="shared" si="17"/>
        <v>1.1489350705966432</v>
      </c>
      <c r="Q198" s="14">
        <f t="shared" si="18"/>
        <v>0.797750410577587</v>
      </c>
      <c r="S198" s="14">
        <v>748818.18890799989</v>
      </c>
      <c r="T198" s="14">
        <f t="shared" si="15"/>
        <v>0.94099268845911455</v>
      </c>
      <c r="V198" s="14">
        <v>873197.56545999995</v>
      </c>
      <c r="W198" s="14">
        <f t="shared" si="19"/>
        <v>1.0972924227126513</v>
      </c>
    </row>
    <row r="199" spans="1:23" x14ac:dyDescent="0.25">
      <c r="A199" s="14">
        <v>280.300000000002</v>
      </c>
      <c r="B199" s="14">
        <v>0.94352313379481167</v>
      </c>
      <c r="C199" s="14">
        <v>1.099114031180273</v>
      </c>
      <c r="D199" s="14">
        <v>280.300000000002</v>
      </c>
      <c r="E199" s="14">
        <f>AVERAGE(B$2:B199)</f>
        <v>0.66685466440579089</v>
      </c>
      <c r="G199" s="14">
        <v>280.300000000002</v>
      </c>
      <c r="H199" s="14">
        <f>AVERAGE(C$2:C199)</f>
        <v>0.89764925705020226</v>
      </c>
      <c r="O199" s="14">
        <f t="shared" si="16"/>
        <v>0.35058778856770167</v>
      </c>
      <c r="P199" s="14">
        <f t="shared" si="17"/>
        <v>1.1485004400353893</v>
      </c>
      <c r="Q199" s="14">
        <f t="shared" si="18"/>
        <v>0.79791265146768764</v>
      </c>
      <c r="S199" s="14">
        <v>750831.85332500003</v>
      </c>
      <c r="T199" s="14">
        <f t="shared" si="15"/>
        <v>0.94352313379481167</v>
      </c>
      <c r="V199" s="14">
        <v>874647.15542000008</v>
      </c>
      <c r="W199" s="14">
        <f t="shared" si="19"/>
        <v>1.099114031180273</v>
      </c>
    </row>
    <row r="200" spans="1:23" x14ac:dyDescent="0.25">
      <c r="A200" s="14">
        <v>280.20000000000198</v>
      </c>
      <c r="B200" s="14">
        <v>0.94623704881000903</v>
      </c>
      <c r="C200" s="14">
        <v>1.1008510718189688</v>
      </c>
      <c r="D200" s="14">
        <v>280.20000000000198</v>
      </c>
      <c r="E200" s="14">
        <f>AVERAGE(B$2:B200)</f>
        <v>0.66825859598571169</v>
      </c>
      <c r="G200" s="14">
        <v>280.20000000000198</v>
      </c>
      <c r="H200" s="14">
        <f>AVERAGE(C$2:C200)</f>
        <v>0.89867037169728148</v>
      </c>
      <c r="O200" s="14">
        <f t="shared" si="16"/>
        <v>0.34999111979562442</v>
      </c>
      <c r="P200" s="14">
        <f t="shared" si="17"/>
        <v>1.1480664678736852</v>
      </c>
      <c r="Q200" s="14">
        <f t="shared" si="18"/>
        <v>0.79807534807806069</v>
      </c>
      <c r="S200" s="14">
        <v>752991.51827400003</v>
      </c>
      <c r="T200" s="14">
        <f t="shared" si="15"/>
        <v>0.94623704881000903</v>
      </c>
      <c r="V200" s="14">
        <v>876029.44843999995</v>
      </c>
      <c r="W200" s="14">
        <f t="shared" si="19"/>
        <v>1.1008510718189688</v>
      </c>
    </row>
    <row r="201" spans="1:23" x14ac:dyDescent="0.25">
      <c r="A201" s="14">
        <v>280.10000000000201</v>
      </c>
      <c r="B201" s="14">
        <v>0.94875940696113603</v>
      </c>
      <c r="C201" s="14">
        <v>1.1027361443789006</v>
      </c>
      <c r="D201" s="14">
        <v>280.10000000000201</v>
      </c>
      <c r="E201" s="14">
        <f>AVERAGE(B$2:B201)</f>
        <v>0.66966110004058876</v>
      </c>
      <c r="G201" s="14">
        <v>280.10000000000201</v>
      </c>
      <c r="H201" s="14">
        <f>AVERAGE(C$2:C201)</f>
        <v>0.89969070056068956</v>
      </c>
      <c r="O201" s="14">
        <f t="shared" si="16"/>
        <v>0.34939505771950524</v>
      </c>
      <c r="P201" s="14">
        <f t="shared" si="17"/>
        <v>1.1476328296688383</v>
      </c>
      <c r="Q201" s="14">
        <f t="shared" si="18"/>
        <v>0.79823777194933299</v>
      </c>
      <c r="S201" s="14">
        <v>754998.74711400003</v>
      </c>
      <c r="T201" s="14">
        <f t="shared" si="15"/>
        <v>0.94875940696113603</v>
      </c>
      <c r="V201" s="14">
        <v>877529.54151999997</v>
      </c>
      <c r="W201" s="14">
        <f t="shared" si="19"/>
        <v>1.1027361443789006</v>
      </c>
    </row>
    <row r="202" spans="1:23" x14ac:dyDescent="0.25">
      <c r="A202" s="14">
        <v>280.00000000000199</v>
      </c>
      <c r="B202" s="14">
        <v>0.95096163955530444</v>
      </c>
      <c r="C202" s="14">
        <v>1.1044853788832869</v>
      </c>
      <c r="D202" s="14">
        <v>280.00000000000199</v>
      </c>
      <c r="E202" s="14">
        <f>AVERAGE(B$2:B202)</f>
        <v>0.67106060521230382</v>
      </c>
      <c r="G202" s="14">
        <v>280.00000000000199</v>
      </c>
      <c r="H202" s="14">
        <f>AVERAGE(C$2:C202)</f>
        <v>0.90070957955731934</v>
      </c>
      <c r="O202" s="14">
        <f t="shared" si="16"/>
        <v>0.34880027016413867</v>
      </c>
      <c r="P202" s="14">
        <f t="shared" si="17"/>
        <v>1.1471998076551524</v>
      </c>
      <c r="Q202" s="14">
        <f t="shared" si="18"/>
        <v>0.79839953749101378</v>
      </c>
      <c r="S202" s="14">
        <v>756751.22812999994</v>
      </c>
      <c r="T202" s="14">
        <f t="shared" si="15"/>
        <v>0.95096163955530444</v>
      </c>
      <c r="V202" s="14">
        <v>878921.53810999996</v>
      </c>
      <c r="W202" s="14">
        <f t="shared" si="19"/>
        <v>1.1044853788832869</v>
      </c>
    </row>
    <row r="203" spans="1:23" x14ac:dyDescent="0.25">
      <c r="A203" s="14">
        <v>279.90000000000202</v>
      </c>
      <c r="B203" s="14">
        <v>0.95359572381467905</v>
      </c>
      <c r="C203" s="14">
        <v>1.1062896461113187</v>
      </c>
      <c r="D203" s="14">
        <v>279.90000000000202</v>
      </c>
      <c r="E203" s="14">
        <f>AVERAGE(B$2:B203)</f>
        <v>0.67245929391825621</v>
      </c>
      <c r="G203" s="14">
        <v>279.90000000000202</v>
      </c>
      <c r="H203" s="14">
        <f>AVERAGE(C$2:C203)</f>
        <v>0.90172730265907186</v>
      </c>
      <c r="O203" s="14">
        <f t="shared" si="16"/>
        <v>0.34820582960547125</v>
      </c>
      <c r="P203" s="14">
        <f t="shared" si="17"/>
        <v>1.1467672768950199</v>
      </c>
      <c r="Q203" s="14">
        <f t="shared" si="18"/>
        <v>0.79856144728954859</v>
      </c>
      <c r="S203" s="14">
        <v>758847.36578200001</v>
      </c>
      <c r="T203" s="14">
        <f t="shared" si="15"/>
        <v>0.95359572381467905</v>
      </c>
      <c r="V203" s="14">
        <v>880357.32834999997</v>
      </c>
      <c r="W203" s="14">
        <f t="shared" si="19"/>
        <v>1.1062896461113187</v>
      </c>
    </row>
    <row r="204" spans="1:23" x14ac:dyDescent="0.25">
      <c r="A204" s="14">
        <v>279.800000000002</v>
      </c>
      <c r="B204" s="14">
        <v>0.95615319033185142</v>
      </c>
      <c r="C204" s="14">
        <v>1.1081293503034213</v>
      </c>
      <c r="D204" s="14">
        <v>279.800000000002</v>
      </c>
      <c r="E204" s="14">
        <f>AVERAGE(B$2:B204)</f>
        <v>0.67385680079714094</v>
      </c>
      <c r="G204" s="14">
        <v>279.800000000002</v>
      </c>
      <c r="H204" s="14">
        <f>AVERAGE(C$2:C204)</f>
        <v>0.90274406151446274</v>
      </c>
      <c r="O204" s="14">
        <f t="shared" si="16"/>
        <v>0.34761189132149822</v>
      </c>
      <c r="P204" s="14">
        <f t="shared" si="17"/>
        <v>1.1463351559381145</v>
      </c>
      <c r="Q204" s="14">
        <f t="shared" si="18"/>
        <v>0.79872326461661625</v>
      </c>
      <c r="S204" s="14">
        <v>760882.53297199996</v>
      </c>
      <c r="T204" s="14">
        <f t="shared" si="15"/>
        <v>0.95615319033185142</v>
      </c>
      <c r="V204" s="14">
        <v>881821.31842999998</v>
      </c>
      <c r="W204" s="14">
        <f t="shared" si="19"/>
        <v>1.1081293503034213</v>
      </c>
    </row>
    <row r="205" spans="1:23" x14ac:dyDescent="0.25">
      <c r="A205" s="14">
        <v>279.70000000000198</v>
      </c>
      <c r="B205" s="14">
        <v>0.95772156488026783</v>
      </c>
      <c r="C205" s="14">
        <v>1.1098547619473529</v>
      </c>
      <c r="D205" s="14">
        <v>279.70000000000198</v>
      </c>
      <c r="E205" s="14">
        <f>AVERAGE(B$2:B205)</f>
        <v>0.67524829473872494</v>
      </c>
      <c r="G205" s="14">
        <v>279.70000000000198</v>
      </c>
      <c r="H205" s="14">
        <f>AVERAGE(C$2:C205)</f>
        <v>0.90375931004599652</v>
      </c>
      <c r="O205" s="14">
        <f t="shared" si="16"/>
        <v>0.34702050852667238</v>
      </c>
      <c r="P205" s="14">
        <f t="shared" si="17"/>
        <v>1.1459036768665365</v>
      </c>
      <c r="Q205" s="14">
        <f t="shared" si="18"/>
        <v>0.79888316833986406</v>
      </c>
      <c r="S205" s="14">
        <v>762130.605782</v>
      </c>
      <c r="T205" s="14">
        <f t="shared" si="15"/>
        <v>0.95772156488026783</v>
      </c>
      <c r="V205" s="14">
        <v>883194.35739000002</v>
      </c>
      <c r="W205" s="14">
        <f t="shared" si="19"/>
        <v>1.1098547619473529</v>
      </c>
    </row>
    <row r="206" spans="1:23" x14ac:dyDescent="0.25">
      <c r="A206" s="14">
        <v>279.60000000000201</v>
      </c>
      <c r="B206" s="14">
        <v>0.96158482683779933</v>
      </c>
      <c r="C206" s="14">
        <v>1.1117561561995268</v>
      </c>
      <c r="D206" s="14">
        <v>279.60000000000201</v>
      </c>
      <c r="E206" s="14">
        <f>AVERAGE(B$2:B206)</f>
        <v>0.67664505830993993</v>
      </c>
      <c r="G206" s="14">
        <v>279.60000000000201</v>
      </c>
      <c r="H206" s="14">
        <f>AVERAGE(C$2:C206)</f>
        <v>0.90477392880772112</v>
      </c>
      <c r="O206" s="14">
        <f t="shared" si="16"/>
        <v>0.34642688614732103</v>
      </c>
      <c r="P206" s="14">
        <f t="shared" si="17"/>
        <v>1.145472465446163</v>
      </c>
      <c r="Q206" s="14">
        <f t="shared" si="18"/>
        <v>0.79904557929884201</v>
      </c>
      <c r="S206" s="14">
        <v>765204.89196699997</v>
      </c>
      <c r="T206" s="14">
        <f t="shared" si="15"/>
        <v>0.96158482683779933</v>
      </c>
      <c r="V206" s="14">
        <v>884707.43885999999</v>
      </c>
      <c r="W206" s="14">
        <f t="shared" si="19"/>
        <v>1.1117561561995268</v>
      </c>
    </row>
    <row r="207" spans="1:23" x14ac:dyDescent="0.25">
      <c r="A207" s="14">
        <v>279.50000000000199</v>
      </c>
      <c r="B207" s="14">
        <v>0.96425576619501763</v>
      </c>
      <c r="C207" s="14">
        <v>1.1136687247700436</v>
      </c>
      <c r="D207" s="14">
        <v>279.50000000000199</v>
      </c>
      <c r="E207" s="14">
        <f>AVERAGE(B$2:B207)</f>
        <v>0.67804122679481893</v>
      </c>
      <c r="G207" s="14">
        <v>279.50000000000199</v>
      </c>
      <c r="H207" s="14">
        <f>AVERAGE(C$2:C207)</f>
        <v>0.90578798121530513</v>
      </c>
      <c r="O207" s="14">
        <f t="shared" si="16"/>
        <v>0.3458335166787514</v>
      </c>
      <c r="P207" s="14">
        <f t="shared" si="17"/>
        <v>1.1450414947254324</v>
      </c>
      <c r="Q207" s="14">
        <f t="shared" si="18"/>
        <v>0.79920797804668098</v>
      </c>
      <c r="S207" s="14">
        <v>767330.35797399993</v>
      </c>
      <c r="T207" s="14">
        <f t="shared" si="15"/>
        <v>0.96425576619501763</v>
      </c>
      <c r="V207" s="14">
        <v>886229.41256999993</v>
      </c>
      <c r="W207" s="14">
        <f t="shared" si="19"/>
        <v>1.1136687247700436</v>
      </c>
    </row>
    <row r="208" spans="1:23" x14ac:dyDescent="0.25">
      <c r="A208" s="14">
        <v>279.40000000000202</v>
      </c>
      <c r="B208" s="14">
        <v>0.96659246646190966</v>
      </c>
      <c r="C208" s="14">
        <v>1.1154408568981495</v>
      </c>
      <c r="D208" s="14">
        <v>279.40000000000202</v>
      </c>
      <c r="E208" s="14">
        <f>AVERAGE(B$2:B208)</f>
        <v>0.6794351941362059</v>
      </c>
      <c r="G208" s="14">
        <v>279.40000000000202</v>
      </c>
      <c r="H208" s="14">
        <f>AVERAGE(C$2:C208)</f>
        <v>0.90680079703985994</v>
      </c>
      <c r="O208" s="14">
        <f t="shared" si="16"/>
        <v>0.34524108269279596</v>
      </c>
      <c r="P208" s="14">
        <f t="shared" si="17"/>
        <v>1.1446110495505959</v>
      </c>
      <c r="Q208" s="14">
        <f t="shared" si="18"/>
        <v>0.79936996685779993</v>
      </c>
      <c r="S208" s="14">
        <v>769189.84496400005</v>
      </c>
      <c r="T208" s="14">
        <f t="shared" si="15"/>
        <v>0.96659246646190966</v>
      </c>
      <c r="V208" s="14">
        <v>887639.63050999993</v>
      </c>
      <c r="W208" s="14">
        <f t="shared" si="19"/>
        <v>1.1154408568981495</v>
      </c>
    </row>
    <row r="209" spans="1:23" x14ac:dyDescent="0.25">
      <c r="A209" s="14">
        <v>279.300000000002</v>
      </c>
      <c r="B209" s="14">
        <v>0.96779800882881695</v>
      </c>
      <c r="C209" s="14">
        <v>1.1172219951932785</v>
      </c>
      <c r="D209" s="14">
        <v>279.300000000002</v>
      </c>
      <c r="E209" s="14">
        <f>AVERAGE(B$2:B209)</f>
        <v>0.68082155382222809</v>
      </c>
      <c r="G209" s="14">
        <v>279.300000000002</v>
      </c>
      <c r="H209" s="14">
        <f>AVERAGE(C$2:C209)</f>
        <v>0.90781243741559758</v>
      </c>
      <c r="O209" s="14">
        <f t="shared" si="16"/>
        <v>0.34465188194872343</v>
      </c>
      <c r="P209" s="14">
        <f t="shared" si="17"/>
        <v>1.144181103939707</v>
      </c>
      <c r="Q209" s="14">
        <f t="shared" si="18"/>
        <v>0.79952922199098353</v>
      </c>
      <c r="S209" s="14">
        <v>770149.18509799999</v>
      </c>
      <c r="T209" s="14">
        <f t="shared" si="15"/>
        <v>0.96779800882881695</v>
      </c>
      <c r="V209" s="14">
        <v>889057.01532999997</v>
      </c>
      <c r="W209" s="14">
        <f t="shared" si="19"/>
        <v>1.1172219951932785</v>
      </c>
    </row>
    <row r="210" spans="1:23" x14ac:dyDescent="0.25">
      <c r="A210" s="14">
        <v>279.20000000000198</v>
      </c>
      <c r="B210" s="14">
        <v>0.96987035506194397</v>
      </c>
      <c r="C210" s="14">
        <v>1.1189660952294282</v>
      </c>
      <c r="D210" s="14">
        <v>279.20000000000198</v>
      </c>
      <c r="E210" s="14">
        <f>AVERAGE(B$2:B210)</f>
        <v>0.6822045624405999</v>
      </c>
      <c r="G210" s="14">
        <v>279.20000000000198</v>
      </c>
      <c r="H210" s="14">
        <f>AVERAGE(C$2:C210)</f>
        <v>0.90882274199843893</v>
      </c>
      <c r="O210" s="14">
        <f t="shared" si="16"/>
        <v>0.34406410540327192</v>
      </c>
      <c r="P210" s="14">
        <f t="shared" si="17"/>
        <v>1.143751726038754</v>
      </c>
      <c r="Q210" s="14">
        <f t="shared" si="18"/>
        <v>0.79968762063548204</v>
      </c>
      <c r="S210" s="14">
        <v>771798.3058320001</v>
      </c>
      <c r="T210" s="14">
        <f t="shared" si="15"/>
        <v>0.96987035506194397</v>
      </c>
      <c r="V210" s="14">
        <v>890444.92604000005</v>
      </c>
      <c r="W210" s="14">
        <f t="shared" si="19"/>
        <v>1.1189660952294282</v>
      </c>
    </row>
    <row r="211" spans="1:23" x14ac:dyDescent="0.25">
      <c r="A211" s="14">
        <v>279.10000000000201</v>
      </c>
      <c r="B211" s="14">
        <v>0.97256628047691651</v>
      </c>
      <c r="C211" s="14">
        <v>1.1208060624984997</v>
      </c>
      <c r="D211" s="14">
        <v>279.10000000000201</v>
      </c>
      <c r="E211" s="14">
        <f>AVERAGE(B$2:B211)</f>
        <v>0.68358723728839188</v>
      </c>
      <c r="G211" s="14">
        <v>279.10000000000201</v>
      </c>
      <c r="H211" s="14">
        <f>AVERAGE(C$2:C211)</f>
        <v>0.90983218638177255</v>
      </c>
      <c r="O211" s="14">
        <f t="shared" si="16"/>
        <v>0.3434764707098058</v>
      </c>
      <c r="P211" s="14">
        <f t="shared" si="17"/>
        <v>1.1433227137212749</v>
      </c>
      <c r="Q211" s="14">
        <f t="shared" si="18"/>
        <v>0.79984624301146912</v>
      </c>
      <c r="S211" s="14">
        <v>773943.65511199995</v>
      </c>
      <c r="T211" s="14">
        <f t="shared" si="15"/>
        <v>0.97256628047691651</v>
      </c>
      <c r="V211" s="14">
        <v>891909.12546999997</v>
      </c>
      <c r="W211" s="14">
        <f t="shared" si="19"/>
        <v>1.1208060624984997</v>
      </c>
    </row>
    <row r="212" spans="1:23" x14ac:dyDescent="0.25">
      <c r="A212" s="14">
        <v>279.00000000000199</v>
      </c>
      <c r="B212" s="14">
        <v>0.97452796651025408</v>
      </c>
      <c r="C212" s="14">
        <v>1.1226740439901479</v>
      </c>
      <c r="D212" s="14">
        <v>279.00000000000199</v>
      </c>
      <c r="E212" s="14">
        <f>AVERAGE(B$2:B212)</f>
        <v>0.68496610330366137</v>
      </c>
      <c r="G212" s="14">
        <v>279.00000000000199</v>
      </c>
      <c r="H212" s="14">
        <f>AVERAGE(C$2:C212)</f>
        <v>0.91084091556475066</v>
      </c>
      <c r="O212" s="14">
        <f t="shared" si="16"/>
        <v>0.3428904547643305</v>
      </c>
      <c r="P212" s="14">
        <f t="shared" si="17"/>
        <v>1.1428940053628518</v>
      </c>
      <c r="Q212" s="14">
        <f t="shared" si="18"/>
        <v>0.80000355059852124</v>
      </c>
      <c r="S212" s="14">
        <v>775504.71525699995</v>
      </c>
      <c r="T212" s="14">
        <f t="shared" si="15"/>
        <v>0.97452796651025408</v>
      </c>
      <c r="V212" s="14">
        <v>893395.61790999991</v>
      </c>
      <c r="W212" s="14">
        <f t="shared" si="19"/>
        <v>1.1226740439901479</v>
      </c>
    </row>
    <row r="213" spans="1:23" x14ac:dyDescent="0.25">
      <c r="A213" s="14">
        <v>278.90000000000202</v>
      </c>
      <c r="B213" s="14">
        <v>0.97702587696830678</v>
      </c>
      <c r="C213" s="14">
        <v>1.1243311221359877</v>
      </c>
      <c r="D213" s="14">
        <v>278.90000000000202</v>
      </c>
      <c r="E213" s="14">
        <f>AVERAGE(B$2:B213)</f>
        <v>0.68634374374547569</v>
      </c>
      <c r="G213" s="14">
        <v>278.90000000000202</v>
      </c>
      <c r="H213" s="14">
        <f>AVERAGE(C$2:C213)</f>
        <v>0.91184794484103016</v>
      </c>
      <c r="O213" s="14">
        <f t="shared" si="16"/>
        <v>0.34230495968569735</v>
      </c>
      <c r="P213" s="14">
        <f t="shared" si="17"/>
        <v>1.1424660194621732</v>
      </c>
      <c r="Q213" s="14">
        <f t="shared" si="18"/>
        <v>0.80016105977647589</v>
      </c>
      <c r="S213" s="14">
        <v>777492.48924100003</v>
      </c>
      <c r="T213" s="14">
        <f t="shared" si="15"/>
        <v>0.97702587696830678</v>
      </c>
      <c r="V213" s="14">
        <v>894714.27879999997</v>
      </c>
      <c r="W213" s="14">
        <f t="shared" si="19"/>
        <v>1.1243311221359877</v>
      </c>
    </row>
    <row r="214" spans="1:23" x14ac:dyDescent="0.25">
      <c r="A214" s="14">
        <v>278.800000000002</v>
      </c>
      <c r="B214" s="14">
        <v>0.97944219633815466</v>
      </c>
      <c r="C214" s="14">
        <v>1.1259998769282702</v>
      </c>
      <c r="D214" s="14">
        <v>278.800000000002</v>
      </c>
      <c r="E214" s="14">
        <f>AVERAGE(B$2:B214)</f>
        <v>0.68771979281868068</v>
      </c>
      <c r="G214" s="14">
        <v>278.800000000002</v>
      </c>
      <c r="H214" s="14">
        <f>AVERAGE(C$2:C214)</f>
        <v>0.91285335297289505</v>
      </c>
      <c r="O214" s="14">
        <f t="shared" si="16"/>
        <v>0.34172014093628678</v>
      </c>
      <c r="P214" s="14">
        <f t="shared" si="17"/>
        <v>1.142038722545389</v>
      </c>
      <c r="Q214" s="14">
        <f t="shared" si="18"/>
        <v>0.80031858160910219</v>
      </c>
      <c r="S214" s="14">
        <v>779415.33510000003</v>
      </c>
      <c r="T214" s="14">
        <f t="shared" si="15"/>
        <v>0.97944219633815466</v>
      </c>
      <c r="V214" s="14">
        <v>896042.23167000001</v>
      </c>
      <c r="W214" s="14">
        <f t="shared" si="19"/>
        <v>1.1259998769282702</v>
      </c>
    </row>
    <row r="215" spans="1:23" x14ac:dyDescent="0.25">
      <c r="A215" s="14">
        <v>278.70000000000198</v>
      </c>
      <c r="B215" s="14">
        <v>0.98151908715146197</v>
      </c>
      <c r="C215" s="14">
        <v>1.1278676946172774</v>
      </c>
      <c r="D215" s="14">
        <v>278.70000000000198</v>
      </c>
      <c r="E215" s="14">
        <f>AVERAGE(B$2:B215)</f>
        <v>0.68909268671743207</v>
      </c>
      <c r="G215" s="14">
        <v>278.70000000000198</v>
      </c>
      <c r="H215" s="14">
        <f>AVERAGE(C$2:C215)</f>
        <v>0.91385809288712105</v>
      </c>
      <c r="O215" s="14">
        <f t="shared" si="16"/>
        <v>0.34113666313118851</v>
      </c>
      <c r="P215" s="14">
        <f t="shared" si="17"/>
        <v>1.1416117096200782</v>
      </c>
      <c r="Q215" s="14">
        <f t="shared" si="18"/>
        <v>0.80047504648888967</v>
      </c>
      <c r="S215" s="14">
        <v>781068.07229599997</v>
      </c>
      <c r="T215" s="14">
        <f t="shared" si="15"/>
        <v>0.98151908715146197</v>
      </c>
      <c r="V215" s="14">
        <v>897528.59375999996</v>
      </c>
      <c r="W215" s="14">
        <f t="shared" si="19"/>
        <v>1.1278676946172774</v>
      </c>
    </row>
    <row r="216" spans="1:23" x14ac:dyDescent="0.25">
      <c r="A216" s="14">
        <v>278.60000000000201</v>
      </c>
      <c r="B216" s="14">
        <v>0.9840765428477326</v>
      </c>
      <c r="C216" s="14">
        <v>1.1296465009584449</v>
      </c>
      <c r="D216" s="14">
        <v>278.60000000000201</v>
      </c>
      <c r="E216" s="14">
        <f>AVERAGE(B$2:B216)</f>
        <v>0.69046470465292187</v>
      </c>
      <c r="G216" s="14">
        <v>278.60000000000201</v>
      </c>
      <c r="H216" s="14">
        <f>AVERAGE(C$2:C216)</f>
        <v>0.91486175990140628</v>
      </c>
      <c r="O216" s="14">
        <f t="shared" si="16"/>
        <v>0.3405535576091353</v>
      </c>
      <c r="P216" s="14">
        <f t="shared" si="17"/>
        <v>1.1411851526755994</v>
      </c>
      <c r="Q216" s="14">
        <f t="shared" si="18"/>
        <v>0.80063159506646409</v>
      </c>
      <c r="S216" s="14">
        <v>783103.23087500001</v>
      </c>
      <c r="T216" s="14">
        <f t="shared" si="15"/>
        <v>0.9840765428477326</v>
      </c>
      <c r="V216" s="14">
        <v>898944.12286999996</v>
      </c>
      <c r="W216" s="14">
        <f t="shared" si="19"/>
        <v>1.1296465009584449</v>
      </c>
    </row>
    <row r="217" spans="1:23" x14ac:dyDescent="0.25">
      <c r="A217" s="14">
        <v>278.50000000000199</v>
      </c>
      <c r="B217" s="14">
        <v>0.98707045236849988</v>
      </c>
      <c r="C217" s="14">
        <v>1.1314564635546658</v>
      </c>
      <c r="D217" s="14">
        <v>278.50000000000199</v>
      </c>
      <c r="E217" s="14">
        <f>AVERAGE(B$2:B217)</f>
        <v>0.69183787941086428</v>
      </c>
      <c r="G217" s="14">
        <v>278.50000000000199</v>
      </c>
      <c r="H217" s="14">
        <f>AVERAGE(C$2:C217)</f>
        <v>0.91586451315906026</v>
      </c>
      <c r="O217" s="14">
        <f t="shared" si="16"/>
        <v>0.33996996043931083</v>
      </c>
      <c r="P217" s="14">
        <f t="shared" si="17"/>
        <v>1.1407589840762902</v>
      </c>
      <c r="Q217" s="14">
        <f t="shared" si="18"/>
        <v>0.80078902363697935</v>
      </c>
      <c r="S217" s="14">
        <v>785485.70837200002</v>
      </c>
      <c r="T217" s="14">
        <f t="shared" si="15"/>
        <v>0.98707045236849988</v>
      </c>
      <c r="V217" s="14">
        <v>900384.44533999998</v>
      </c>
      <c r="W217" s="14">
        <f t="shared" si="19"/>
        <v>1.1314564635546658</v>
      </c>
    </row>
    <row r="218" spans="1:23" x14ac:dyDescent="0.25">
      <c r="A218" s="14">
        <v>278.40000000000202</v>
      </c>
      <c r="B218" s="14">
        <v>0.98812540481256594</v>
      </c>
      <c r="C218" s="14">
        <v>1.1331737396674295</v>
      </c>
      <c r="D218" s="14">
        <v>278.40000000000202</v>
      </c>
      <c r="E218" s="14">
        <f>AVERAGE(B$2:B218)</f>
        <v>0.6932032597122546</v>
      </c>
      <c r="G218" s="14">
        <v>278.40000000000202</v>
      </c>
      <c r="H218" s="14">
        <f>AVERAGE(C$2:C218)</f>
        <v>0.91686593816601125</v>
      </c>
      <c r="O218" s="14">
        <f t="shared" si="16"/>
        <v>0.33938967590158786</v>
      </c>
      <c r="P218" s="14">
        <f t="shared" si="17"/>
        <v>1.1403333799814963</v>
      </c>
      <c r="Q218" s="14">
        <f t="shared" si="18"/>
        <v>0.80094370407990845</v>
      </c>
      <c r="S218" s="14">
        <v>786325.21285299992</v>
      </c>
      <c r="T218" s="14">
        <f t="shared" si="15"/>
        <v>0.98812540481256594</v>
      </c>
      <c r="V218" s="14">
        <v>901751.01024999993</v>
      </c>
      <c r="W218" s="14">
        <f t="shared" si="19"/>
        <v>1.1331737396674295</v>
      </c>
    </row>
    <row r="219" spans="1:23" x14ac:dyDescent="0.25">
      <c r="A219" s="14">
        <v>278.300000000002</v>
      </c>
      <c r="B219" s="14">
        <v>0.99085950855289884</v>
      </c>
      <c r="C219" s="14">
        <v>1.1348151304839822</v>
      </c>
      <c r="D219" s="14">
        <v>278.300000000002</v>
      </c>
      <c r="E219" s="14">
        <f>AVERAGE(B$2:B219)</f>
        <v>0.69456865534913825</v>
      </c>
      <c r="G219" s="14">
        <v>278.300000000002</v>
      </c>
      <c r="H219" s="14">
        <f>AVERAGE(C$2:C219)</f>
        <v>0.91786570510324961</v>
      </c>
      <c r="O219" s="14">
        <f t="shared" si="16"/>
        <v>0.33880938484630369</v>
      </c>
      <c r="P219" s="14">
        <f t="shared" si="17"/>
        <v>1.1399084805637916</v>
      </c>
      <c r="Q219" s="14">
        <f t="shared" si="18"/>
        <v>0.80109909571748794</v>
      </c>
      <c r="S219" s="14">
        <v>788500.94347900001</v>
      </c>
      <c r="T219" s="14">
        <f t="shared" si="15"/>
        <v>0.99085950855289884</v>
      </c>
      <c r="V219" s="14">
        <v>903057.18755999999</v>
      </c>
      <c r="W219" s="14">
        <f t="shared" si="19"/>
        <v>1.1348151304839822</v>
      </c>
    </row>
    <row r="220" spans="1:23" x14ac:dyDescent="0.25">
      <c r="A220" s="14">
        <v>278.20000000000198</v>
      </c>
      <c r="B220" s="14">
        <v>0.99311782071849997</v>
      </c>
      <c r="C220" s="14">
        <v>1.1364997185388137</v>
      </c>
      <c r="D220" s="14">
        <v>278.20000000000198</v>
      </c>
      <c r="E220" s="14">
        <f>AVERAGE(B$2:B220)</f>
        <v>0.69593189354717189</v>
      </c>
      <c r="G220" s="14">
        <v>278.20000000000198</v>
      </c>
      <c r="H220" s="14">
        <f>AVERAGE(C$2:C220)</f>
        <v>0.91886403393172245</v>
      </c>
      <c r="O220" s="14">
        <f t="shared" si="16"/>
        <v>0.33823001069922776</v>
      </c>
      <c r="P220" s="14">
        <f t="shared" si="17"/>
        <v>1.1394841923401107</v>
      </c>
      <c r="Q220" s="14">
        <f t="shared" si="18"/>
        <v>0.80125418164088291</v>
      </c>
      <c r="S220" s="14">
        <v>790298.05119999999</v>
      </c>
      <c r="T220" s="14">
        <f t="shared" si="15"/>
        <v>0.99311782071849997</v>
      </c>
      <c r="V220" s="14">
        <v>904397.74014000001</v>
      </c>
      <c r="W220" s="14">
        <f t="shared" si="19"/>
        <v>1.1364997185388137</v>
      </c>
    </row>
    <row r="221" spans="1:23" x14ac:dyDescent="0.25">
      <c r="A221" s="14">
        <v>278.10000000000201</v>
      </c>
      <c r="B221" s="14">
        <v>0.99570444410576298</v>
      </c>
      <c r="C221" s="14">
        <v>1.1383417427719584</v>
      </c>
      <c r="D221" s="14">
        <v>278.10000000000201</v>
      </c>
      <c r="E221" s="14">
        <f>AVERAGE(B$2:B221)</f>
        <v>0.69729449604971105</v>
      </c>
      <c r="G221" s="14">
        <v>278.10000000000201</v>
      </c>
      <c r="H221" s="14">
        <f>AVERAGE(C$2:C221)</f>
        <v>0.91986165988099633</v>
      </c>
      <c r="O221" s="14">
        <f t="shared" si="16"/>
        <v>0.33765090672176379</v>
      </c>
      <c r="P221" s="14">
        <f t="shared" si="17"/>
        <v>1.1390602028390131</v>
      </c>
      <c r="Q221" s="14">
        <f t="shared" si="18"/>
        <v>0.80140929611724931</v>
      </c>
      <c r="S221" s="14">
        <v>792356.42068999994</v>
      </c>
      <c r="T221" s="14">
        <f t="shared" si="15"/>
        <v>0.99570444410576298</v>
      </c>
      <c r="V221" s="14">
        <v>905863.57644999993</v>
      </c>
      <c r="W221" s="14">
        <f t="shared" si="19"/>
        <v>1.1383417427719584</v>
      </c>
    </row>
    <row r="222" spans="1:23" x14ac:dyDescent="0.25">
      <c r="A222" s="14">
        <v>278.00000000000199</v>
      </c>
      <c r="B222" s="14">
        <v>0.99762217891230165</v>
      </c>
      <c r="C222" s="14">
        <v>1.1400135274167265</v>
      </c>
      <c r="D222" s="14">
        <v>278.00000000000199</v>
      </c>
      <c r="E222" s="14">
        <f>AVERAGE(B$2:B222)</f>
        <v>0.69865344484094449</v>
      </c>
      <c r="G222" s="14">
        <v>278.00000000000199</v>
      </c>
      <c r="H222" s="14">
        <f>AVERAGE(C$2:C222)</f>
        <v>0.92085782217753809</v>
      </c>
      <c r="O222" s="14">
        <f t="shared" si="16"/>
        <v>0.33707335556601098</v>
      </c>
      <c r="P222" s="14">
        <f t="shared" si="17"/>
        <v>1.138636835388086</v>
      </c>
      <c r="Q222" s="14">
        <f t="shared" si="18"/>
        <v>0.80156347982207499</v>
      </c>
      <c r="S222" s="14">
        <v>793882.50556000008</v>
      </c>
      <c r="T222" s="14">
        <f t="shared" si="15"/>
        <v>0.99762217891230165</v>
      </c>
      <c r="V222" s="14">
        <v>907193.94039999996</v>
      </c>
      <c r="W222" s="14">
        <f t="shared" si="19"/>
        <v>1.1400135274167265</v>
      </c>
    </row>
    <row r="223" spans="1:23" x14ac:dyDescent="0.25">
      <c r="A223" s="14">
        <v>277.90000000000202</v>
      </c>
      <c r="B223" s="14">
        <v>0.99919864233295153</v>
      </c>
      <c r="C223" s="14">
        <v>1.1418316920579146</v>
      </c>
      <c r="D223" s="14">
        <v>277.90000000000202</v>
      </c>
      <c r="E223" s="14">
        <f>AVERAGE(B$2:B223)</f>
        <v>0.70000725203685443</v>
      </c>
      <c r="G223" s="14">
        <v>277.90000000000202</v>
      </c>
      <c r="H223" s="14">
        <f>AVERAGE(C$2:C223)</f>
        <v>0.92185319996979198</v>
      </c>
      <c r="O223" s="14">
        <f t="shared" si="16"/>
        <v>0.336497989580399</v>
      </c>
      <c r="P223" s="14">
        <f t="shared" si="17"/>
        <v>1.1382138013502801</v>
      </c>
      <c r="Q223" s="14">
        <f t="shared" si="18"/>
        <v>0.80171581176988105</v>
      </c>
      <c r="S223" s="14">
        <v>795137.01529000001</v>
      </c>
      <c r="T223" s="14">
        <f t="shared" si="15"/>
        <v>0.99919864233295153</v>
      </c>
      <c r="V223" s="14">
        <v>908640.78984999994</v>
      </c>
      <c r="W223" s="14">
        <f t="shared" si="19"/>
        <v>1.1418316920579146</v>
      </c>
    </row>
    <row r="224" spans="1:23" x14ac:dyDescent="0.25">
      <c r="A224" s="14">
        <v>277.800000000002</v>
      </c>
      <c r="B224" s="14">
        <v>1.0025146828513742</v>
      </c>
      <c r="C224" s="14">
        <v>1.1437626333282875</v>
      </c>
      <c r="D224" s="14">
        <v>277.800000000002</v>
      </c>
      <c r="E224" s="14">
        <f>AVERAGE(B$2:B224)</f>
        <v>0.70136378760104501</v>
      </c>
      <c r="G224" s="14">
        <v>277.800000000002</v>
      </c>
      <c r="H224" s="14">
        <f>AVERAGE(C$2:C224)</f>
        <v>0.92284830953642205</v>
      </c>
      <c r="O224" s="14">
        <f t="shared" si="16"/>
        <v>0.33592146404244477</v>
      </c>
      <c r="P224" s="14">
        <f t="shared" si="17"/>
        <v>1.1377908813079536</v>
      </c>
      <c r="Q224" s="14">
        <f t="shared" si="18"/>
        <v>0.80186941726550875</v>
      </c>
      <c r="S224" s="14">
        <v>797775.83649000002</v>
      </c>
      <c r="T224" s="14">
        <f t="shared" si="15"/>
        <v>1.0025146828513742</v>
      </c>
      <c r="V224" s="14">
        <v>910177.38408999995</v>
      </c>
      <c r="W224" s="14">
        <f t="shared" si="19"/>
        <v>1.1437626333282875</v>
      </c>
    </row>
    <row r="225" spans="1:23" x14ac:dyDescent="0.25">
      <c r="A225" s="14">
        <v>277.70000000000198</v>
      </c>
      <c r="B225" s="14">
        <v>1.0044159271993134</v>
      </c>
      <c r="C225" s="14">
        <v>1.1453445389675905</v>
      </c>
      <c r="D225" s="14">
        <v>277.70000000000198</v>
      </c>
      <c r="E225" s="14">
        <f>AVERAGE(B$2:B225)</f>
        <v>0.70271669893853728</v>
      </c>
      <c r="G225" s="14">
        <v>277.70000000000198</v>
      </c>
      <c r="H225" s="14">
        <f>AVERAGE(C$2:C225)</f>
        <v>0.92384159627495399</v>
      </c>
      <c r="O225" s="14">
        <f t="shared" si="16"/>
        <v>0.33534647879528878</v>
      </c>
      <c r="P225" s="14">
        <f t="shared" si="17"/>
        <v>1.1373687359647784</v>
      </c>
      <c r="Q225" s="14">
        <f t="shared" si="18"/>
        <v>0.80202225716948961</v>
      </c>
      <c r="S225" s="14">
        <v>799288.79867000005</v>
      </c>
      <c r="T225" s="14">
        <f t="shared" si="15"/>
        <v>1.0044159271993134</v>
      </c>
      <c r="V225" s="14">
        <v>911436.22459999996</v>
      </c>
      <c r="W225" s="14">
        <f t="shared" si="19"/>
        <v>1.1453445389675905</v>
      </c>
    </row>
    <row r="226" spans="1:23" x14ac:dyDescent="0.25">
      <c r="A226" s="14">
        <v>277.60000000000201</v>
      </c>
      <c r="B226" s="14">
        <v>1.0072465400803714</v>
      </c>
      <c r="C226" s="14">
        <v>1.1470890519849444</v>
      </c>
      <c r="D226" s="14">
        <v>277.60000000000201</v>
      </c>
      <c r="E226" s="14">
        <f>AVERAGE(B$2:B226)</f>
        <v>0.70407016489916763</v>
      </c>
      <c r="G226" s="14">
        <v>277.60000000000201</v>
      </c>
      <c r="H226" s="14">
        <f>AVERAGE(C$2:C226)</f>
        <v>0.92483380718922059</v>
      </c>
      <c r="O226" s="14">
        <f t="shared" si="16"/>
        <v>0.33477125783414818</v>
      </c>
      <c r="P226" s="14">
        <f t="shared" si="17"/>
        <v>1.1369470478452686</v>
      </c>
      <c r="Q226" s="14">
        <f t="shared" si="18"/>
        <v>0.80217579001112038</v>
      </c>
      <c r="S226" s="14">
        <v>801541.32883000001</v>
      </c>
      <c r="T226" s="14">
        <f t="shared" si="15"/>
        <v>1.0072465400803714</v>
      </c>
      <c r="V226" s="14">
        <v>912824.46395</v>
      </c>
      <c r="W226" s="14">
        <f t="shared" si="19"/>
        <v>1.1470890519849444</v>
      </c>
    </row>
    <row r="227" spans="1:23" x14ac:dyDescent="0.25">
      <c r="A227" s="14">
        <v>277.50000000000199</v>
      </c>
      <c r="B227" s="14">
        <v>1.0083797763876841</v>
      </c>
      <c r="C227" s="14">
        <v>1.1489293637359335</v>
      </c>
      <c r="D227" s="14">
        <v>277.50000000000199</v>
      </c>
      <c r="E227" s="14">
        <f>AVERAGE(B$2:B227)</f>
        <v>0.70541666760486899</v>
      </c>
      <c r="G227" s="14">
        <v>277.50000000000199</v>
      </c>
      <c r="H227" s="14">
        <f>AVERAGE(C$2:C227)</f>
        <v>0.92582538044827689</v>
      </c>
      <c r="O227" s="14">
        <f t="shared" si="16"/>
        <v>0.33419899624569183</v>
      </c>
      <c r="P227" s="14">
        <f t="shared" si="17"/>
        <v>1.136525630728247</v>
      </c>
      <c r="Q227" s="14">
        <f t="shared" si="18"/>
        <v>0.80232663448255515</v>
      </c>
      <c r="S227" s="14">
        <v>802443.12962999998</v>
      </c>
      <c r="T227" s="14">
        <f t="shared" si="15"/>
        <v>1.0083797763876841</v>
      </c>
      <c r="V227" s="14">
        <v>914288.93751000008</v>
      </c>
      <c r="W227" s="14">
        <f t="shared" si="19"/>
        <v>1.1489293637359335</v>
      </c>
    </row>
    <row r="228" spans="1:23" x14ac:dyDescent="0.25">
      <c r="A228" s="14">
        <v>277.40000000000202</v>
      </c>
      <c r="B228" s="14">
        <v>1.0110810457397252</v>
      </c>
      <c r="C228" s="14">
        <v>1.1506302774539803</v>
      </c>
      <c r="D228" s="14">
        <v>277.40000000000202</v>
      </c>
      <c r="E228" s="14">
        <f>AVERAGE(B$2:B228)</f>
        <v>0.70676320671559523</v>
      </c>
      <c r="G228" s="14">
        <v>277.40000000000202</v>
      </c>
      <c r="H228" s="14">
        <f>AVERAGE(C$2:C228)</f>
        <v>0.92681571039103328</v>
      </c>
      <c r="O228" s="14">
        <f t="shared" si="16"/>
        <v>0.33362671918515557</v>
      </c>
      <c r="P228" s="14">
        <f t="shared" si="17"/>
        <v>1.1361047420187493</v>
      </c>
      <c r="Q228" s="14">
        <f t="shared" si="18"/>
        <v>0.80247802283359371</v>
      </c>
      <c r="S228" s="14">
        <v>804592.73147999996</v>
      </c>
      <c r="T228" s="14">
        <f t="shared" si="15"/>
        <v>1.0110810457397252</v>
      </c>
      <c r="V228" s="14">
        <v>915642.4816399999</v>
      </c>
      <c r="W228" s="14">
        <f t="shared" si="19"/>
        <v>1.1506302774539803</v>
      </c>
    </row>
    <row r="229" spans="1:23" x14ac:dyDescent="0.25">
      <c r="A229" s="14">
        <v>277.300000000002</v>
      </c>
      <c r="B229" s="14">
        <v>1.0132303865604027</v>
      </c>
      <c r="C229" s="14">
        <v>1.1523385354868021</v>
      </c>
      <c r="D229" s="14">
        <v>277.300000000002</v>
      </c>
      <c r="E229" s="14">
        <f>AVERAGE(B$2:B229)</f>
        <v>0.70810736101316019</v>
      </c>
      <c r="G229" s="14">
        <v>277.300000000002</v>
      </c>
      <c r="H229" s="14">
        <f>AVERAGE(C$2:C229)</f>
        <v>0.9278048455888217</v>
      </c>
      <c r="O229" s="14">
        <f t="shared" si="16"/>
        <v>0.33305545566656186</v>
      </c>
      <c r="P229" s="14">
        <f t="shared" si="17"/>
        <v>1.1356843610740341</v>
      </c>
      <c r="Q229" s="14">
        <f t="shared" si="18"/>
        <v>0.80262890540747223</v>
      </c>
      <c r="S229" s="14">
        <v>806303.12255999993</v>
      </c>
      <c r="T229" s="14">
        <f t="shared" si="15"/>
        <v>1.0132303865604027</v>
      </c>
      <c r="V229" s="14">
        <v>917001.87019000005</v>
      </c>
      <c r="W229" s="14">
        <f t="shared" si="19"/>
        <v>1.1523385354868021</v>
      </c>
    </row>
    <row r="230" spans="1:23" x14ac:dyDescent="0.25">
      <c r="A230" s="14">
        <v>277.20000000000198</v>
      </c>
      <c r="B230" s="14">
        <v>1.0161952312383813</v>
      </c>
      <c r="C230" s="14">
        <v>1.1540296855747045</v>
      </c>
      <c r="D230" s="14">
        <v>277.20000000000198</v>
      </c>
      <c r="E230" s="14">
        <f>AVERAGE(B$2:B230)</f>
        <v>0.70945272289187289</v>
      </c>
      <c r="G230" s="14">
        <v>277.20000000000198</v>
      </c>
      <c r="H230" s="14">
        <f>AVERAGE(C$2:C230)</f>
        <v>0.9287927269861399</v>
      </c>
      <c r="O230" s="14">
        <f t="shared" si="16"/>
        <v>0.33248367892782904</v>
      </c>
      <c r="P230" s="14">
        <f t="shared" si="17"/>
        <v>1.1352645129925989</v>
      </c>
      <c r="Q230" s="14">
        <f t="shared" si="18"/>
        <v>0.80278083406476985</v>
      </c>
      <c r="S230" s="14">
        <v>808662.47099000006</v>
      </c>
      <c r="T230" s="14">
        <f t="shared" si="15"/>
        <v>1.0161952312383813</v>
      </c>
      <c r="V230" s="14">
        <v>918347.64466999995</v>
      </c>
      <c r="W230" s="14">
        <f t="shared" si="19"/>
        <v>1.1540296855747045</v>
      </c>
    </row>
    <row r="231" spans="1:23" x14ac:dyDescent="0.25">
      <c r="A231" s="14">
        <v>277.10000000000201</v>
      </c>
      <c r="B231" s="14">
        <v>1.0185270442301129</v>
      </c>
      <c r="C231" s="14">
        <v>1.1557184719408611</v>
      </c>
      <c r="D231" s="14">
        <v>277.10000000000201</v>
      </c>
      <c r="E231" s="14">
        <f>AVERAGE(B$2:B231)</f>
        <v>0.71079652428899576</v>
      </c>
      <c r="G231" s="14">
        <v>277.10000000000201</v>
      </c>
      <c r="H231" s="14">
        <f>AVERAGE(C$2:C231)</f>
        <v>0.92977936065985611</v>
      </c>
      <c r="O231" s="14">
        <f t="shared" si="16"/>
        <v>0.33191256539138292</v>
      </c>
      <c r="P231" s="14">
        <f t="shared" si="17"/>
        <v>1.1348451951917846</v>
      </c>
      <c r="Q231" s="14">
        <f t="shared" si="18"/>
        <v>0.8029326298004017</v>
      </c>
      <c r="S231" s="14">
        <v>810518.06880999997</v>
      </c>
      <c r="T231" s="14">
        <f t="shared" si="15"/>
        <v>1.0185270442301129</v>
      </c>
      <c r="V231" s="14">
        <v>919691.53816</v>
      </c>
      <c r="W231" s="14">
        <f t="shared" si="19"/>
        <v>1.1557184719408611</v>
      </c>
    </row>
    <row r="232" spans="1:23" x14ac:dyDescent="0.25">
      <c r="A232" s="14">
        <v>277.00000000000199</v>
      </c>
      <c r="B232" s="14">
        <v>1.0198889063362422</v>
      </c>
      <c r="C232" s="14">
        <v>1.1572988964071924</v>
      </c>
      <c r="D232" s="14">
        <v>277.00000000000199</v>
      </c>
      <c r="E232" s="14">
        <f>AVERAGE(B$2:B232)</f>
        <v>0.71213458654894046</v>
      </c>
      <c r="G232" s="14">
        <v>277.00000000000199</v>
      </c>
      <c r="H232" s="14">
        <f>AVERAGE(C$2:C232)</f>
        <v>0.93076429371503944</v>
      </c>
      <c r="O232" s="14">
        <f t="shared" si="16"/>
        <v>0.33134389097945099</v>
      </c>
      <c r="P232" s="14">
        <f t="shared" si="17"/>
        <v>1.1344266001512431</v>
      </c>
      <c r="Q232" s="14">
        <f t="shared" si="18"/>
        <v>0.80308270917179203</v>
      </c>
      <c r="S232" s="14">
        <v>811601.80423999997</v>
      </c>
      <c r="T232" s="14">
        <f t="shared" si="15"/>
        <v>1.0198889063362422</v>
      </c>
      <c r="V232" s="14">
        <v>920949.19998999999</v>
      </c>
      <c r="W232" s="14">
        <f t="shared" si="19"/>
        <v>1.1572988964071924</v>
      </c>
    </row>
    <row r="233" spans="1:23" x14ac:dyDescent="0.25">
      <c r="A233" s="14">
        <v>276.90000000000202</v>
      </c>
      <c r="B233" s="14">
        <v>1.0223148383399818</v>
      </c>
      <c r="C233" s="14">
        <v>1.1589433895464907</v>
      </c>
      <c r="D233" s="14">
        <v>276.90000000000202</v>
      </c>
      <c r="E233" s="14">
        <f>AVERAGE(B$2:B233)</f>
        <v>0.71347157039286746</v>
      </c>
      <c r="G233" s="14">
        <v>276.90000000000202</v>
      </c>
      <c r="H233" s="14">
        <f>AVERAGE(C$2:C233)</f>
        <v>0.93174782430051983</v>
      </c>
      <c r="O233" s="14">
        <f t="shared" si="16"/>
        <v>0.33077567489267556</v>
      </c>
      <c r="P233" s="14">
        <f t="shared" si="17"/>
        <v>1.134008601158178</v>
      </c>
      <c r="Q233" s="14">
        <f t="shared" si="18"/>
        <v>0.80323292626550247</v>
      </c>
      <c r="S233" s="14">
        <v>813532.29958999995</v>
      </c>
      <c r="T233" s="14">
        <f t="shared" si="15"/>
        <v>1.0223148383399818</v>
      </c>
      <c r="V233" s="14">
        <v>922257.84605000005</v>
      </c>
      <c r="W233" s="14">
        <f t="shared" si="19"/>
        <v>1.1589433895464907</v>
      </c>
    </row>
    <row r="234" spans="1:23" x14ac:dyDescent="0.25">
      <c r="A234" s="14">
        <v>276.800000000002</v>
      </c>
      <c r="B234" s="14">
        <v>1.0241417262163584</v>
      </c>
      <c r="C234" s="14">
        <v>1.1607606617114714</v>
      </c>
      <c r="D234" s="14">
        <v>276.800000000002</v>
      </c>
      <c r="E234" s="14">
        <f>AVERAGE(B$2:B234)</f>
        <v>0.71480491870112273</v>
      </c>
      <c r="G234" s="14">
        <v>276.800000000002</v>
      </c>
      <c r="H234" s="14">
        <f>AVERAGE(C$2:C234)</f>
        <v>0.9327307120147299</v>
      </c>
      <c r="O234" s="14">
        <f t="shared" si="16"/>
        <v>0.33020900390299468</v>
      </c>
      <c r="P234" s="14">
        <f t="shared" si="17"/>
        <v>1.1335908753844186</v>
      </c>
      <c r="Q234" s="14">
        <f t="shared" si="18"/>
        <v>0.80338187148142393</v>
      </c>
      <c r="S234" s="14">
        <v>814986.09077000001</v>
      </c>
      <c r="T234" s="14">
        <f t="shared" si="15"/>
        <v>1.0241417262163584</v>
      </c>
      <c r="V234" s="14">
        <v>923703.9852900001</v>
      </c>
      <c r="W234" s="14">
        <f t="shared" si="19"/>
        <v>1.1607606617114714</v>
      </c>
    </row>
    <row r="235" spans="1:23" x14ac:dyDescent="0.25">
      <c r="A235" s="14">
        <v>276.70000000000198</v>
      </c>
      <c r="B235" s="14">
        <v>1.0276198241330559</v>
      </c>
      <c r="C235" s="14">
        <v>1.1626475996360233</v>
      </c>
      <c r="D235" s="14">
        <v>276.70000000000198</v>
      </c>
      <c r="E235" s="14">
        <f>AVERAGE(B$2:B235)</f>
        <v>0.71614173453630203</v>
      </c>
      <c r="G235" s="14">
        <v>276.70000000000198</v>
      </c>
      <c r="H235" s="14">
        <f>AVERAGE(C$2:C235)</f>
        <v>0.93371326281653022</v>
      </c>
      <c r="O235" s="14">
        <f t="shared" si="16"/>
        <v>0.32964085921967978</v>
      </c>
      <c r="P235" s="14">
        <f t="shared" si="17"/>
        <v>1.1331732927979177</v>
      </c>
      <c r="Q235" s="14">
        <f t="shared" si="18"/>
        <v>0.80353243357823789</v>
      </c>
      <c r="S235" s="14">
        <v>817753.87315</v>
      </c>
      <c r="T235" s="14">
        <f t="shared" si="15"/>
        <v>1.0276198241330559</v>
      </c>
      <c r="V235" s="14">
        <v>925205.56278000004</v>
      </c>
      <c r="W235" s="14">
        <f t="shared" si="19"/>
        <v>1.1626475996360233</v>
      </c>
    </row>
    <row r="236" spans="1:23" x14ac:dyDescent="0.25">
      <c r="A236" s="14">
        <v>276.60000000000201</v>
      </c>
      <c r="B236" s="14">
        <v>1.0289295543113992</v>
      </c>
      <c r="C236" s="14">
        <v>1.1641779233273168</v>
      </c>
      <c r="D236" s="14">
        <v>276.60000000000201</v>
      </c>
      <c r="E236" s="14">
        <f>AVERAGE(B$2:B236)</f>
        <v>0.71747274653534487</v>
      </c>
      <c r="G236" s="14">
        <v>276.60000000000201</v>
      </c>
      <c r="H236" s="14">
        <f>AVERAGE(C$2:C236)</f>
        <v>0.9346939634995548</v>
      </c>
      <c r="O236" s="14">
        <f t="shared" si="16"/>
        <v>0.32907518115783735</v>
      </c>
      <c r="P236" s="14">
        <f t="shared" si="17"/>
        <v>1.132756496509064</v>
      </c>
      <c r="Q236" s="14">
        <f t="shared" si="18"/>
        <v>0.80368131535122656</v>
      </c>
      <c r="S236" s="14">
        <v>818796.12331000005</v>
      </c>
      <c r="T236" s="14">
        <f t="shared" si="15"/>
        <v>1.0289295543113992</v>
      </c>
      <c r="V236" s="14">
        <v>926423.35568000004</v>
      </c>
      <c r="W236" s="14">
        <f t="shared" si="19"/>
        <v>1.1641779233273168</v>
      </c>
    </row>
    <row r="237" spans="1:23" x14ac:dyDescent="0.25">
      <c r="A237" s="14">
        <v>276.50000000000102</v>
      </c>
      <c r="B237" s="14">
        <v>1.0305538461177226</v>
      </c>
      <c r="C237" s="14">
        <v>1.1659391600979405</v>
      </c>
      <c r="D237" s="14">
        <v>276.50000000000102</v>
      </c>
      <c r="E237" s="14">
        <f>AVERAGE(B$2:B237)</f>
        <v>0.71879936136408384</v>
      </c>
      <c r="G237" s="14">
        <v>276.50000000000102</v>
      </c>
      <c r="H237" s="14">
        <f>AVERAGE(C$2:C237)</f>
        <v>0.93567381602751409</v>
      </c>
      <c r="O237" s="14">
        <f t="shared" si="16"/>
        <v>0.32851137188664209</v>
      </c>
      <c r="P237" s="14">
        <f t="shared" si="17"/>
        <v>1.1323400606848144</v>
      </c>
      <c r="Q237" s="14">
        <f t="shared" si="18"/>
        <v>0.80382868879817226</v>
      </c>
      <c r="S237" s="14">
        <v>820088.69365999999</v>
      </c>
      <c r="T237" s="14">
        <f t="shared" si="15"/>
        <v>1.0305538461177226</v>
      </c>
      <c r="V237" s="14">
        <v>927824.90336999996</v>
      </c>
      <c r="W237" s="14">
        <f t="shared" si="19"/>
        <v>1.1659391600979405</v>
      </c>
    </row>
    <row r="238" spans="1:23" x14ac:dyDescent="0.25">
      <c r="A238" s="14">
        <v>276.400000000001</v>
      </c>
      <c r="B238" s="14">
        <v>1.0328475516659643</v>
      </c>
      <c r="C238" s="14">
        <v>1.1675743035810415</v>
      </c>
      <c r="D238" s="14">
        <v>276.400000000001</v>
      </c>
      <c r="E238" s="14">
        <f>AVERAGE(B$2:B238)</f>
        <v>0.7201244592134588</v>
      </c>
      <c r="G238" s="14">
        <v>276.400000000001</v>
      </c>
      <c r="H238" s="14">
        <f>AVERAGE(C$2:C238)</f>
        <v>0.93665229909736014</v>
      </c>
      <c r="O238" s="14">
        <f t="shared" si="16"/>
        <v>0.32794820732935404</v>
      </c>
      <c r="P238" s="14">
        <f t="shared" si="17"/>
        <v>1.1319242068781663</v>
      </c>
      <c r="Q238" s="14">
        <f t="shared" si="18"/>
        <v>0.80397599954881227</v>
      </c>
      <c r="S238" s="14">
        <v>821913.96653999994</v>
      </c>
      <c r="T238" s="14">
        <f t="shared" si="15"/>
        <v>1.0328475516659643</v>
      </c>
      <c r="V238" s="14">
        <v>929126.10921000002</v>
      </c>
      <c r="W238" s="14">
        <f t="shared" si="19"/>
        <v>1.1675743035810415</v>
      </c>
    </row>
    <row r="239" spans="1:23" x14ac:dyDescent="0.25">
      <c r="A239" s="14">
        <v>276.30000000000098</v>
      </c>
      <c r="B239" s="14">
        <v>1.0346365375967099</v>
      </c>
      <c r="C239" s="14">
        <v>1.1693084950465282</v>
      </c>
      <c r="D239" s="14">
        <v>276.30000000000098</v>
      </c>
      <c r="E239" s="14">
        <f>AVERAGE(B$2:B239)</f>
        <v>0.72144593853439676</v>
      </c>
      <c r="G239" s="14">
        <v>276.30000000000098</v>
      </c>
      <c r="H239" s="14">
        <f>AVERAGE(C$2:C239)</f>
        <v>0.93762984613916334</v>
      </c>
      <c r="O239" s="14">
        <f t="shared" si="16"/>
        <v>0.32738658064111187</v>
      </c>
      <c r="P239" s="14">
        <f t="shared" si="17"/>
        <v>1.1315087508820036</v>
      </c>
      <c r="Q239" s="14">
        <f t="shared" si="18"/>
        <v>0.80412217024089183</v>
      </c>
      <c r="S239" s="14">
        <v>823337.59631000005</v>
      </c>
      <c r="T239" s="14">
        <f t="shared" si="15"/>
        <v>1.0346365375967099</v>
      </c>
      <c r="V239" s="14">
        <v>930506.13492999994</v>
      </c>
      <c r="W239" s="14">
        <f t="shared" si="19"/>
        <v>1.1693084950465282</v>
      </c>
    </row>
    <row r="240" spans="1:23" x14ac:dyDescent="0.25">
      <c r="A240" s="14">
        <v>276.20000000000101</v>
      </c>
      <c r="B240" s="14">
        <v>1.0371993827969654</v>
      </c>
      <c r="C240" s="14">
        <v>1.1709856047662426</v>
      </c>
      <c r="D240" s="14">
        <v>276.20000000000101</v>
      </c>
      <c r="E240" s="14">
        <f>AVERAGE(B$2:B240)</f>
        <v>0.72276708265265011</v>
      </c>
      <c r="G240" s="14">
        <v>276.20000000000101</v>
      </c>
      <c r="H240" s="14">
        <f>AVERAGE(C$2:C240)</f>
        <v>0.93860623006647326</v>
      </c>
      <c r="O240" s="14">
        <f t="shared" si="16"/>
        <v>0.32682509641349744</v>
      </c>
      <c r="P240" s="14">
        <f t="shared" si="17"/>
        <v>1.1310937892077197</v>
      </c>
      <c r="Q240" s="14">
        <f t="shared" si="18"/>
        <v>0.80426869279422231</v>
      </c>
      <c r="S240" s="14">
        <v>825377.04372000007</v>
      </c>
      <c r="T240" s="14">
        <f t="shared" si="15"/>
        <v>1.0371993827969654</v>
      </c>
      <c r="V240" s="14">
        <v>931840.73644000001</v>
      </c>
      <c r="W240" s="14">
        <f t="shared" si="19"/>
        <v>1.1709856047662426</v>
      </c>
    </row>
    <row r="241" spans="1:23" x14ac:dyDescent="0.25">
      <c r="A241" s="14">
        <v>276.10000000000099</v>
      </c>
      <c r="B241" s="14">
        <v>1.0392091895788715</v>
      </c>
      <c r="C241" s="14">
        <v>1.1726681527336367</v>
      </c>
      <c r="D241" s="14">
        <v>276.10000000000099</v>
      </c>
      <c r="E241" s="14">
        <f>AVERAGE(B$2:B241)</f>
        <v>0.72408559143150941</v>
      </c>
      <c r="G241" s="14">
        <v>276.10000000000099</v>
      </c>
      <c r="H241" s="14">
        <f>AVERAGE(C$2:C241)</f>
        <v>0.93958148807758646</v>
      </c>
      <c r="O241" s="14">
        <f t="shared" si="16"/>
        <v>0.32626473220109087</v>
      </c>
      <c r="P241" s="14">
        <f t="shared" si="17"/>
        <v>1.1306793060460956</v>
      </c>
      <c r="Q241" s="14">
        <f t="shared" si="18"/>
        <v>0.8044145738450047</v>
      </c>
      <c r="S241" s="14">
        <v>826976.39714000002</v>
      </c>
      <c r="T241" s="14">
        <f t="shared" si="15"/>
        <v>1.0392091895788715</v>
      </c>
      <c r="V241" s="14">
        <v>933179.66556999995</v>
      </c>
      <c r="W241" s="14">
        <f t="shared" si="19"/>
        <v>1.1726681527336367</v>
      </c>
    </row>
    <row r="242" spans="1:23" x14ac:dyDescent="0.25">
      <c r="A242" s="14">
        <v>276.00000000000102</v>
      </c>
      <c r="B242" s="14">
        <v>1.0412191988804067</v>
      </c>
      <c r="C242" s="14">
        <v>1.1742256527721802</v>
      </c>
      <c r="D242" s="14">
        <v>276.00000000000102</v>
      </c>
      <c r="E242" s="14">
        <f>AVERAGE(B$2:B242)</f>
        <v>0.72540149851635971</v>
      </c>
      <c r="G242" s="14">
        <v>276.00000000000102</v>
      </c>
      <c r="H242" s="14">
        <f>AVERAGE(C$2:C242)</f>
        <v>0.9405551153169831</v>
      </c>
      <c r="O242" s="14">
        <f t="shared" si="16"/>
        <v>0.32570547370465497</v>
      </c>
      <c r="P242" s="14">
        <f t="shared" si="17"/>
        <v>1.1302655159599544</v>
      </c>
      <c r="Q242" s="14">
        <f t="shared" si="18"/>
        <v>0.80456004225529942</v>
      </c>
      <c r="S242" s="14">
        <v>828575.91171999997</v>
      </c>
      <c r="T242" s="14">
        <f t="shared" si="15"/>
        <v>1.0412191988804067</v>
      </c>
      <c r="V242" s="14">
        <v>934419.08471999993</v>
      </c>
      <c r="W242" s="14">
        <f t="shared" si="19"/>
        <v>1.1742256527721802</v>
      </c>
    </row>
    <row r="243" spans="1:23" x14ac:dyDescent="0.25">
      <c r="A243" s="14">
        <v>275.900000000001</v>
      </c>
      <c r="B243" s="14">
        <v>1.0439232300442489</v>
      </c>
      <c r="C243" s="14">
        <v>1.1759249066234656</v>
      </c>
      <c r="D243" s="14">
        <v>275.900000000001</v>
      </c>
      <c r="E243" s="14">
        <f>AVERAGE(B$2:B243)</f>
        <v>0.72671770401854097</v>
      </c>
      <c r="G243" s="14">
        <v>275.900000000001</v>
      </c>
      <c r="H243" s="14">
        <f>AVERAGE(C$2:C243)</f>
        <v>0.94152771776039834</v>
      </c>
      <c r="O243" s="14">
        <f t="shared" si="16"/>
        <v>0.32514608838131026</v>
      </c>
      <c r="P243" s="14">
        <f t="shared" si="17"/>
        <v>1.1298521614105363</v>
      </c>
      <c r="Q243" s="14">
        <f t="shared" si="18"/>
        <v>0.80470607302922614</v>
      </c>
      <c r="S243" s="14">
        <v>830727.71135</v>
      </c>
      <c r="T243" s="14">
        <f t="shared" si="15"/>
        <v>1.0439232300442489</v>
      </c>
      <c r="V243" s="14">
        <v>935771.30797000008</v>
      </c>
      <c r="W243" s="14">
        <f t="shared" si="19"/>
        <v>1.1759249066234656</v>
      </c>
    </row>
    <row r="244" spans="1:23" x14ac:dyDescent="0.25">
      <c r="A244" s="14">
        <v>275.80000000000098</v>
      </c>
      <c r="B244" s="14">
        <v>1.045466419688432</v>
      </c>
      <c r="C244" s="14">
        <v>1.1775248533863694</v>
      </c>
      <c r="D244" s="14">
        <v>275.80000000000098</v>
      </c>
      <c r="E244" s="14">
        <f>AVERAGE(B$2:B244)</f>
        <v>0.72802942712829366</v>
      </c>
      <c r="G244" s="14">
        <v>275.80000000000098</v>
      </c>
      <c r="H244" s="14">
        <f>AVERAGE(C$2:C244)</f>
        <v>0.94249889938848874</v>
      </c>
      <c r="O244" s="14">
        <f t="shared" si="16"/>
        <v>0.32458860806788525</v>
      </c>
      <c r="P244" s="14">
        <f t="shared" si="17"/>
        <v>1.1294394107054562</v>
      </c>
      <c r="Q244" s="14">
        <f t="shared" si="18"/>
        <v>0.80485080263757092</v>
      </c>
      <c r="S244" s="14">
        <v>831955.74264999991</v>
      </c>
      <c r="T244" s="14">
        <f t="shared" si="15"/>
        <v>1.045466419688432</v>
      </c>
      <c r="V244" s="14">
        <v>937044.5051500001</v>
      </c>
      <c r="W244" s="14">
        <f t="shared" si="19"/>
        <v>1.1775248533863694</v>
      </c>
    </row>
    <row r="245" spans="1:23" x14ac:dyDescent="0.25">
      <c r="A245" s="14">
        <v>275.70000000000101</v>
      </c>
      <c r="B245" s="14">
        <v>1.0473769451932822</v>
      </c>
      <c r="C245" s="14">
        <v>1.1792290401790055</v>
      </c>
      <c r="D245" s="14">
        <v>275.70000000000101</v>
      </c>
      <c r="E245" s="14">
        <f>AVERAGE(B$2:B245)</f>
        <v>0.72933822843183871</v>
      </c>
      <c r="G245" s="14">
        <v>275.70000000000101</v>
      </c>
      <c r="H245" s="14">
        <f>AVERAGE(C$2:C245)</f>
        <v>0.94346910488353175</v>
      </c>
      <c r="O245" s="14">
        <f t="shared" si="16"/>
        <v>0.32403236951762532</v>
      </c>
      <c r="P245" s="14">
        <f t="shared" si="17"/>
        <v>1.1290270748554267</v>
      </c>
      <c r="Q245" s="14">
        <f t="shared" si="18"/>
        <v>0.80499470533780149</v>
      </c>
      <c r="S245" s="14">
        <v>833476.09054</v>
      </c>
      <c r="T245" s="14">
        <f t="shared" si="15"/>
        <v>1.0473769451932822</v>
      </c>
      <c r="V245" s="14">
        <v>938400.65390999999</v>
      </c>
      <c r="W245" s="14">
        <f t="shared" si="19"/>
        <v>1.1792290401790055</v>
      </c>
    </row>
    <row r="246" spans="1:23" x14ac:dyDescent="0.25">
      <c r="A246" s="14">
        <v>275.60000000000099</v>
      </c>
      <c r="B246" s="14">
        <v>1.050509706440365</v>
      </c>
      <c r="C246" s="14">
        <v>1.1809738758379249</v>
      </c>
      <c r="D246" s="14">
        <v>275.60000000000099</v>
      </c>
      <c r="E246" s="14">
        <f>AVERAGE(B$2:B246)</f>
        <v>0.73064913242371021</v>
      </c>
      <c r="G246" s="14">
        <v>275.60000000000099</v>
      </c>
      <c r="H246" s="14">
        <f>AVERAGE(C$2:C246)</f>
        <v>0.94443851211191709</v>
      </c>
      <c r="O246" s="14">
        <f t="shared" si="16"/>
        <v>0.32347523732804578</v>
      </c>
      <c r="P246" s="14">
        <f t="shared" si="17"/>
        <v>1.1286150782675046</v>
      </c>
      <c r="Q246" s="14">
        <f t="shared" si="18"/>
        <v>0.80513984093945878</v>
      </c>
      <c r="S246" s="14">
        <v>835969.06273000001</v>
      </c>
      <c r="T246" s="14">
        <f t="shared" si="15"/>
        <v>1.050509706440365</v>
      </c>
      <c r="V246" s="14">
        <v>939789.15000999998</v>
      </c>
      <c r="W246" s="14">
        <f t="shared" si="19"/>
        <v>1.1809738758379249</v>
      </c>
    </row>
    <row r="247" spans="1:23" x14ac:dyDescent="0.25">
      <c r="A247" s="14">
        <v>275.50000000000102</v>
      </c>
      <c r="B247" s="14">
        <v>1.0519942130438678</v>
      </c>
      <c r="C247" s="14">
        <v>1.1827409946124738</v>
      </c>
      <c r="D247" s="14">
        <v>275.50000000000102</v>
      </c>
      <c r="E247" s="14">
        <f>AVERAGE(B$2:B247)</f>
        <v>0.73195541323923929</v>
      </c>
      <c r="G247" s="14">
        <v>275.50000000000102</v>
      </c>
      <c r="H247" s="14">
        <f>AVERAGE(C$2:C247)</f>
        <v>0.9454072213903747</v>
      </c>
      <c r="O247" s="14">
        <f t="shared" si="16"/>
        <v>0.32292006998133377</v>
      </c>
      <c r="P247" s="14">
        <f t="shared" si="17"/>
        <v>1.1282033783072332</v>
      </c>
      <c r="Q247" s="14">
        <f t="shared" si="18"/>
        <v>0.80528330832589945</v>
      </c>
      <c r="S247" s="14">
        <v>837150.39555000002</v>
      </c>
      <c r="T247" s="14">
        <f t="shared" si="15"/>
        <v>1.0519942130438678</v>
      </c>
      <c r="V247" s="14">
        <v>941195.37844999996</v>
      </c>
      <c r="W247" s="14">
        <f t="shared" si="19"/>
        <v>1.1827409946124738</v>
      </c>
    </row>
    <row r="248" spans="1:23" x14ac:dyDescent="0.25">
      <c r="A248" s="14">
        <v>275.400000000001</v>
      </c>
      <c r="B248" s="14">
        <v>1.0540535328967908</v>
      </c>
      <c r="C248" s="14">
        <v>1.1843796444648345</v>
      </c>
      <c r="D248" s="14">
        <v>275.400000000001</v>
      </c>
      <c r="E248" s="14">
        <f>AVERAGE(B$2:B248)</f>
        <v>0.73325945420951277</v>
      </c>
      <c r="G248" s="14">
        <v>275.400000000001</v>
      </c>
      <c r="H248" s="14">
        <f>AVERAGE(C$2:C248)</f>
        <v>0.94637472107893528</v>
      </c>
      <c r="O248" s="14">
        <f t="shared" si="16"/>
        <v>0.32236585456542621</v>
      </c>
      <c r="P248" s="14">
        <f t="shared" si="17"/>
        <v>1.1277921924208161</v>
      </c>
      <c r="Q248" s="14">
        <f t="shared" si="18"/>
        <v>0.80542633785538986</v>
      </c>
      <c r="S248" s="14">
        <v>838789.15021999995</v>
      </c>
      <c r="T248" s="14">
        <f t="shared" si="15"/>
        <v>1.0540535328967908</v>
      </c>
      <c r="V248" s="14">
        <v>942499.37456999999</v>
      </c>
      <c r="W248" s="14">
        <f t="shared" si="19"/>
        <v>1.1843796444648345</v>
      </c>
    </row>
    <row r="249" spans="1:23" x14ac:dyDescent="0.25">
      <c r="A249" s="14">
        <v>275.30000000000098</v>
      </c>
      <c r="B249" s="14">
        <v>1.0565411073089248</v>
      </c>
      <c r="C249" s="14">
        <v>1.1859955952421317</v>
      </c>
      <c r="D249" s="14">
        <v>275.30000000000098</v>
      </c>
      <c r="E249" s="14">
        <f>AVERAGE(B$2:B249)</f>
        <v>0.73456300926233309</v>
      </c>
      <c r="G249" s="14">
        <v>275.30000000000098</v>
      </c>
      <c r="H249" s="14">
        <f>AVERAGE(C$2:C249)</f>
        <v>0.94734093428120625</v>
      </c>
      <c r="O249" s="14">
        <f t="shared" si="16"/>
        <v>0.32181184566369236</v>
      </c>
      <c r="P249" s="14">
        <f t="shared" si="17"/>
        <v>1.1273815532891027</v>
      </c>
      <c r="Q249" s="14">
        <f t="shared" si="18"/>
        <v>0.80556970762541036</v>
      </c>
      <c r="S249" s="14">
        <v>840768.69903999998</v>
      </c>
      <c r="T249" s="14">
        <f t="shared" si="15"/>
        <v>1.0565411073089248</v>
      </c>
      <c r="V249" s="14">
        <v>943785.30734000006</v>
      </c>
      <c r="W249" s="14">
        <f t="shared" si="19"/>
        <v>1.1859955952421317</v>
      </c>
    </row>
    <row r="250" spans="1:23" x14ac:dyDescent="0.25">
      <c r="A250" s="14">
        <v>275.20000000000101</v>
      </c>
      <c r="B250" s="14">
        <v>1.0591190044827694</v>
      </c>
      <c r="C250" s="14">
        <v>1.1875335660348998</v>
      </c>
      <c r="D250" s="14">
        <v>275.20000000000101</v>
      </c>
      <c r="E250" s="14">
        <f>AVERAGE(B$2:B250)</f>
        <v>0.73586644699414205</v>
      </c>
      <c r="G250" s="14">
        <v>275.20000000000101</v>
      </c>
      <c r="H250" s="14">
        <f>AVERAGE(C$2:C250)</f>
        <v>0.94830556332439364</v>
      </c>
      <c r="O250" s="14">
        <f t="shared" si="16"/>
        <v>0.32125788662320875</v>
      </c>
      <c r="P250" s="14">
        <f t="shared" si="17"/>
        <v>1.1269715874225743</v>
      </c>
      <c r="Q250" s="14">
        <f t="shared" si="18"/>
        <v>0.80571370079936555</v>
      </c>
      <c r="S250" s="14">
        <v>842820.12443000008</v>
      </c>
      <c r="T250" s="14">
        <f t="shared" si="15"/>
        <v>1.0591190044827694</v>
      </c>
      <c r="V250" s="14">
        <v>945009.18561000004</v>
      </c>
      <c r="W250" s="14">
        <f t="shared" si="19"/>
        <v>1.1875335660348998</v>
      </c>
    </row>
    <row r="251" spans="1:23" x14ac:dyDescent="0.25">
      <c r="A251" s="14">
        <v>275.10000000000099</v>
      </c>
      <c r="B251" s="14">
        <v>1.0605412551625317</v>
      </c>
      <c r="C251" s="14">
        <v>1.1893057090831816</v>
      </c>
      <c r="D251" s="14">
        <v>275.10000000000099</v>
      </c>
      <c r="E251" s="14">
        <f>AVERAGE(B$2:B251)</f>
        <v>0.7371651462268155</v>
      </c>
      <c r="G251" s="14">
        <v>275.10000000000099</v>
      </c>
      <c r="H251" s="14">
        <f>AVERAGE(C$2:C251)</f>
        <v>0.94926956390742889</v>
      </c>
      <c r="O251" s="14">
        <f t="shared" si="16"/>
        <v>0.32070594143760311</v>
      </c>
      <c r="P251" s="14">
        <f t="shared" si="17"/>
        <v>1.1265618886506485</v>
      </c>
      <c r="Q251" s="14">
        <f t="shared" si="18"/>
        <v>0.80585594721304543</v>
      </c>
      <c r="S251" s="14">
        <v>843951.91555999999</v>
      </c>
      <c r="T251" s="14">
        <f t="shared" si="15"/>
        <v>1.0605412551625317</v>
      </c>
      <c r="V251" s="14">
        <v>946419.41223999998</v>
      </c>
      <c r="W251" s="14">
        <f t="shared" si="19"/>
        <v>1.1893057090831816</v>
      </c>
    </row>
    <row r="252" spans="1:23" x14ac:dyDescent="0.25">
      <c r="A252" s="14">
        <v>275.00000000000102</v>
      </c>
      <c r="B252" s="14">
        <v>1.0621656105044248</v>
      </c>
      <c r="C252" s="14">
        <v>1.1908497872325992</v>
      </c>
      <c r="D252" s="14">
        <v>275.00000000000102</v>
      </c>
      <c r="E252" s="14">
        <f>AVERAGE(B$2:B252)</f>
        <v>0.73845996879365861</v>
      </c>
      <c r="G252" s="14">
        <v>275.00000000000102</v>
      </c>
      <c r="H252" s="14">
        <f>AVERAGE(C$2:C252)</f>
        <v>0.9502320349166925</v>
      </c>
      <c r="O252" s="14">
        <f t="shared" si="16"/>
        <v>0.32015564382904033</v>
      </c>
      <c r="P252" s="14">
        <f t="shared" si="17"/>
        <v>1.1261528399452339</v>
      </c>
      <c r="Q252" s="14">
        <f t="shared" si="18"/>
        <v>0.80599719611619358</v>
      </c>
      <c r="S252" s="14">
        <v>845244.53647000005</v>
      </c>
      <c r="T252" s="14">
        <f t="shared" si="15"/>
        <v>1.0621656105044248</v>
      </c>
      <c r="V252" s="14">
        <v>947648.15059000009</v>
      </c>
      <c r="W252" s="14">
        <f t="shared" si="19"/>
        <v>1.1908497872325992</v>
      </c>
    </row>
    <row r="253" spans="1:23" x14ac:dyDescent="0.25">
      <c r="A253" s="14">
        <v>274.900000000001</v>
      </c>
      <c r="B253" s="14">
        <v>1.0639696077062848</v>
      </c>
      <c r="C253" s="14">
        <v>1.1925195268262136</v>
      </c>
      <c r="D253" s="14">
        <v>274.900000000001</v>
      </c>
      <c r="E253" s="14">
        <f>AVERAGE(B$2:B253)</f>
        <v>0.73975167370997863</v>
      </c>
      <c r="G253" s="14">
        <v>274.900000000001</v>
      </c>
      <c r="H253" s="14">
        <f>AVERAGE(C$2:C253)</f>
        <v>0.95119349321792068</v>
      </c>
      <c r="O253" s="14">
        <f t="shared" si="16"/>
        <v>0.31960667121717679</v>
      </c>
      <c r="P253" s="14">
        <f t="shared" si="17"/>
        <v>1.125744221639184</v>
      </c>
      <c r="Q253" s="14">
        <f t="shared" si="18"/>
        <v>0.80613755042200719</v>
      </c>
      <c r="S253" s="14">
        <v>846680.11182999995</v>
      </c>
      <c r="T253" s="14">
        <f t="shared" si="15"/>
        <v>1.0639696077062848</v>
      </c>
      <c r="V253" s="14">
        <v>948976.88714000001</v>
      </c>
      <c r="W253" s="14">
        <f t="shared" si="19"/>
        <v>1.1925195268262136</v>
      </c>
    </row>
    <row r="254" spans="1:23" x14ac:dyDescent="0.25">
      <c r="A254" s="14">
        <v>274.80000000000098</v>
      </c>
      <c r="B254" s="14">
        <v>1.066912727190356</v>
      </c>
      <c r="C254" s="14">
        <v>1.1942369339810901</v>
      </c>
      <c r="D254" s="14">
        <v>274.80000000000098</v>
      </c>
      <c r="E254" s="14">
        <f>AVERAGE(B$2:B254)</f>
        <v>0.7410448004035769</v>
      </c>
      <c r="G254" s="14">
        <v>274.80000000000098</v>
      </c>
      <c r="H254" s="14">
        <f>AVERAGE(C$2:C254)</f>
        <v>0.95215413922884229</v>
      </c>
      <c r="O254" s="14">
        <f t="shared" si="16"/>
        <v>0.31905709435214674</v>
      </c>
      <c r="P254" s="14">
        <f t="shared" si="17"/>
        <v>1.1253359485552707</v>
      </c>
      <c r="Q254" s="14">
        <f t="shared" si="18"/>
        <v>0.80627885420312406</v>
      </c>
      <c r="S254" s="14">
        <v>849022.17189999996</v>
      </c>
      <c r="T254" s="14">
        <f t="shared" si="15"/>
        <v>1.066912727190356</v>
      </c>
      <c r="V254" s="14">
        <v>950343.55632999993</v>
      </c>
      <c r="W254" s="14">
        <f t="shared" si="19"/>
        <v>1.1942369339810901</v>
      </c>
    </row>
    <row r="255" spans="1:23" x14ac:dyDescent="0.25">
      <c r="A255" s="14">
        <v>274.70000000000101</v>
      </c>
      <c r="B255" s="14">
        <v>1.0682808664122354</v>
      </c>
      <c r="C255" s="14">
        <v>1.1959470256107474</v>
      </c>
      <c r="D255" s="14">
        <v>274.70000000000101</v>
      </c>
      <c r="E255" s="14">
        <f>AVERAGE(B$2:B255)</f>
        <v>0.74233313137211498</v>
      </c>
      <c r="G255" s="14">
        <v>274.70000000000101</v>
      </c>
      <c r="H255" s="14">
        <f>AVERAGE(C$2:C255)</f>
        <v>0.95311395374215691</v>
      </c>
      <c r="O255" s="14">
        <f t="shared" si="16"/>
        <v>0.31850955566292505</v>
      </c>
      <c r="P255" s="14">
        <f t="shared" si="17"/>
        <v>1.1249280288565673</v>
      </c>
      <c r="Q255" s="14">
        <f t="shared" si="18"/>
        <v>0.80641847319364224</v>
      </c>
      <c r="S255" s="14">
        <v>850110.90249999997</v>
      </c>
      <c r="T255" s="14">
        <f t="shared" si="15"/>
        <v>1.0682808664122354</v>
      </c>
      <c r="V255" s="14">
        <v>951704.40400999994</v>
      </c>
      <c r="W255" s="14">
        <f t="shared" si="19"/>
        <v>1.1959470256107474</v>
      </c>
    </row>
    <row r="256" spans="1:23" x14ac:dyDescent="0.25">
      <c r="A256" s="14">
        <v>274.60000000000099</v>
      </c>
      <c r="B256" s="14">
        <v>1.0702590582916938</v>
      </c>
      <c r="C256" s="14">
        <v>1.1974871109466987</v>
      </c>
      <c r="D256" s="14">
        <v>274.60000000000099</v>
      </c>
      <c r="E256" s="14">
        <f>AVERAGE(B$2:B256)</f>
        <v>0.74361911539925052</v>
      </c>
      <c r="G256" s="14">
        <v>274.60000000000099</v>
      </c>
      <c r="H256" s="14">
        <f>AVERAGE(C$2:C256)</f>
        <v>0.95407227984884135</v>
      </c>
      <c r="O256" s="14">
        <f t="shared" si="16"/>
        <v>0.31796301442020636</v>
      </c>
      <c r="P256" s="14">
        <f t="shared" si="17"/>
        <v>1.1245207417284031</v>
      </c>
      <c r="Q256" s="14">
        <f t="shared" si="18"/>
        <v>0.80655772730819675</v>
      </c>
      <c r="S256" s="14">
        <v>851685.09758000006</v>
      </c>
      <c r="T256" s="14">
        <f t="shared" si="15"/>
        <v>1.0702590582916938</v>
      </c>
      <c r="V256" s="14">
        <v>952929.96497999993</v>
      </c>
      <c r="W256" s="14">
        <f t="shared" si="19"/>
        <v>1.1974871109466987</v>
      </c>
    </row>
    <row r="257" spans="1:23" x14ac:dyDescent="0.25">
      <c r="A257" s="14">
        <v>274.50000000000102</v>
      </c>
      <c r="B257" s="14">
        <v>1.0727173477698537</v>
      </c>
      <c r="C257" s="14">
        <v>1.1989898939539589</v>
      </c>
      <c r="D257" s="14">
        <v>274.50000000000102</v>
      </c>
      <c r="E257" s="14">
        <f>AVERAGE(B$2:B257)</f>
        <v>0.74490465536944828</v>
      </c>
      <c r="G257" s="14">
        <v>274.50000000000102</v>
      </c>
      <c r="H257" s="14">
        <f>AVERAGE(C$2:C257)</f>
        <v>0.95502898927893942</v>
      </c>
      <c r="O257" s="14">
        <f t="shared" si="16"/>
        <v>0.31741666190100642</v>
      </c>
      <c r="P257" s="14">
        <f t="shared" si="17"/>
        <v>1.1241141416853131</v>
      </c>
      <c r="Q257" s="14">
        <f t="shared" si="18"/>
        <v>0.80669747978430673</v>
      </c>
      <c r="S257" s="14">
        <v>853641.34219</v>
      </c>
      <c r="T257" s="14">
        <f t="shared" si="15"/>
        <v>1.0727173477698537</v>
      </c>
      <c r="V257" s="14">
        <v>954125.84169999999</v>
      </c>
      <c r="W257" s="14">
        <f t="shared" si="19"/>
        <v>1.1989898939539589</v>
      </c>
    </row>
    <row r="258" spans="1:23" x14ac:dyDescent="0.25">
      <c r="A258" s="14">
        <v>274.400000000001</v>
      </c>
      <c r="B258" s="14">
        <v>1.0744501980391712</v>
      </c>
      <c r="C258" s="14">
        <v>1.2005112809702592</v>
      </c>
      <c r="D258" s="14">
        <v>274.400000000001</v>
      </c>
      <c r="E258" s="14">
        <f>AVERAGE(B$2:B258)</f>
        <v>0.74618693374559497</v>
      </c>
      <c r="G258" s="14">
        <v>274.400000000001</v>
      </c>
      <c r="H258" s="14">
        <f>AVERAGE(C$2:C258)</f>
        <v>0.95598417329330254</v>
      </c>
      <c r="O258" s="14">
        <f t="shared" si="16"/>
        <v>0.31687169555428468</v>
      </c>
      <c r="P258" s="14">
        <f t="shared" si="17"/>
        <v>1.1237081899415751</v>
      </c>
      <c r="Q258" s="14">
        <f t="shared" si="18"/>
        <v>0.80683649438729033</v>
      </c>
      <c r="S258" s="14">
        <v>855020.30061999999</v>
      </c>
      <c r="T258" s="14">
        <f t="shared" ref="T258:T321" si="20">S258*4*PI()*10^-7</f>
        <v>1.0744501980391712</v>
      </c>
      <c r="V258" s="14">
        <v>955336.52301999996</v>
      </c>
      <c r="W258" s="14">
        <f t="shared" si="19"/>
        <v>1.2005112809702592</v>
      </c>
    </row>
    <row r="259" spans="1:23" x14ac:dyDescent="0.25">
      <c r="A259" s="14">
        <v>274.30000000000098</v>
      </c>
      <c r="B259" s="14">
        <v>1.0765740412414828</v>
      </c>
      <c r="C259" s="14">
        <v>1.2021684494557376</v>
      </c>
      <c r="D259" s="14">
        <v>274.30000000000098</v>
      </c>
      <c r="E259" s="14">
        <f>AVERAGE(B$2:B259)</f>
        <v>0.74746750392968764</v>
      </c>
      <c r="G259" s="14">
        <v>274.30000000000098</v>
      </c>
      <c r="H259" s="14">
        <f>AVERAGE(C$2:C259)</f>
        <v>0.95693837591408715</v>
      </c>
      <c r="O259" s="14">
        <f t="shared" ref="O259:O322" si="21">N$1-L$1*E259</f>
        <v>0.31632745518657074</v>
      </c>
      <c r="P259" s="14">
        <f t="shared" ref="P259:P322" si="22">M$1-L$1*H259</f>
        <v>1.1233026552886052</v>
      </c>
      <c r="Q259" s="14">
        <f t="shared" ref="Q259:Q322" si="23">P259-O259</f>
        <v>0.8069752001020345</v>
      </c>
      <c r="S259" s="14">
        <v>856710.40133999998</v>
      </c>
      <c r="T259" s="14">
        <f t="shared" si="20"/>
        <v>1.0765740412414828</v>
      </c>
      <c r="V259" s="14">
        <v>956655.25580000004</v>
      </c>
      <c r="W259" s="14">
        <f t="shared" ref="W259:W322" si="24">V259*4*PI()*10^-7</f>
        <v>1.2021684494557376</v>
      </c>
    </row>
    <row r="260" spans="1:23" x14ac:dyDescent="0.25">
      <c r="A260" s="14">
        <v>274.20000000000101</v>
      </c>
      <c r="B260" s="14">
        <v>1.078384029649029</v>
      </c>
      <c r="C260" s="14">
        <v>1.2039672029876005</v>
      </c>
      <c r="D260" s="14">
        <v>274.20000000000101</v>
      </c>
      <c r="E260" s="14">
        <f>AVERAGE(B$2:B260)</f>
        <v>0.74874517391315987</v>
      </c>
      <c r="G260" s="14">
        <v>274.20000000000101</v>
      </c>
      <c r="H260" s="14">
        <f>AVERAGE(C$2:C260)</f>
        <v>0.95789215516919723</v>
      </c>
      <c r="O260" s="14">
        <f t="shared" si="21"/>
        <v>0.31578444739968037</v>
      </c>
      <c r="P260" s="14">
        <f t="shared" si="22"/>
        <v>1.1228973005653988</v>
      </c>
      <c r="Q260" s="14">
        <f t="shared" si="23"/>
        <v>0.80711285316571846</v>
      </c>
      <c r="S260" s="14">
        <v>858150.74435000005</v>
      </c>
      <c r="T260" s="14">
        <f t="shared" si="20"/>
        <v>1.078384029649029</v>
      </c>
      <c r="V260" s="14">
        <v>958086.65838000004</v>
      </c>
      <c r="W260" s="14">
        <f t="shared" si="24"/>
        <v>1.2039672029876005</v>
      </c>
    </row>
    <row r="261" spans="1:23" x14ac:dyDescent="0.25">
      <c r="A261" s="14">
        <v>274.10000000000099</v>
      </c>
      <c r="B261" s="14">
        <v>1.0806905922154713</v>
      </c>
      <c r="C261" s="14">
        <v>1.2055949048670855</v>
      </c>
      <c r="D261" s="14">
        <v>274.10000000000099</v>
      </c>
      <c r="E261" s="14">
        <f>AVERAGE(B$2:B261)</f>
        <v>0.75002188706047646</v>
      </c>
      <c r="G261" s="14">
        <v>274.10000000000099</v>
      </c>
      <c r="H261" s="14">
        <f>AVERAGE(C$2:C261)</f>
        <v>0.95884485805265074</v>
      </c>
      <c r="O261" s="14">
        <f t="shared" si="21"/>
        <v>0.31524184626669122</v>
      </c>
      <c r="P261" s="14">
        <f t="shared" si="22"/>
        <v>1.1224924032984989</v>
      </c>
      <c r="Q261" s="14">
        <f t="shared" si="23"/>
        <v>0.80725055703180759</v>
      </c>
      <c r="S261" s="14">
        <v>859986.24852000002</v>
      </c>
      <c r="T261" s="14">
        <f t="shared" si="20"/>
        <v>1.0806905922154713</v>
      </c>
      <c r="V261" s="14">
        <v>959381.94238000002</v>
      </c>
      <c r="W261" s="14">
        <f t="shared" si="24"/>
        <v>1.2055949048670855</v>
      </c>
    </row>
    <row r="262" spans="1:23" x14ac:dyDescent="0.25">
      <c r="A262" s="14">
        <v>274.00000000000102</v>
      </c>
      <c r="B262" s="14">
        <v>1.0827645470898066</v>
      </c>
      <c r="C262" s="14">
        <v>1.2071631076709148</v>
      </c>
      <c r="D262" s="14">
        <v>274.00000000000102</v>
      </c>
      <c r="E262" s="14">
        <f>AVERAGE(B$2:B262)</f>
        <v>0.75129676315254279</v>
      </c>
      <c r="G262" s="14">
        <v>274.00000000000102</v>
      </c>
      <c r="H262" s="14">
        <f>AVERAGE(C$2:C262)</f>
        <v>0.95979626897072834</v>
      </c>
      <c r="O262" s="14">
        <f t="shared" si="21"/>
        <v>0.3147000258793709</v>
      </c>
      <c r="P262" s="14">
        <f t="shared" si="22"/>
        <v>1.1220880551149055</v>
      </c>
      <c r="Q262" s="14">
        <f t="shared" si="23"/>
        <v>0.80738802923553465</v>
      </c>
      <c r="S262" s="14">
        <v>861636.64937</v>
      </c>
      <c r="T262" s="14">
        <f t="shared" si="20"/>
        <v>1.0827645470898066</v>
      </c>
      <c r="V262" s="14">
        <v>960629.87852000003</v>
      </c>
      <c r="W262" s="14">
        <f t="shared" si="24"/>
        <v>1.2071631076709148</v>
      </c>
    </row>
    <row r="263" spans="1:23" x14ac:dyDescent="0.25">
      <c r="A263" s="14">
        <v>273.900000000001</v>
      </c>
      <c r="B263" s="14">
        <v>1.0848917467571428</v>
      </c>
      <c r="C263" s="14">
        <v>1.2087259585957295</v>
      </c>
      <c r="D263" s="14">
        <v>273.900000000001</v>
      </c>
      <c r="E263" s="14">
        <f>AVERAGE(B$2:B263)</f>
        <v>0.7525700264487436</v>
      </c>
      <c r="G263" s="14">
        <v>273.900000000001</v>
      </c>
      <c r="H263" s="14">
        <f>AVERAGE(C$2:C263)</f>
        <v>0.96074638228990772</v>
      </c>
      <c r="O263" s="14">
        <f t="shared" si="21"/>
        <v>0.31415889092782434</v>
      </c>
      <c r="P263" s="14">
        <f t="shared" si="22"/>
        <v>1.1216842584088573</v>
      </c>
      <c r="Q263" s="14">
        <f t="shared" si="23"/>
        <v>0.80752536748103299</v>
      </c>
      <c r="S263" s="14">
        <v>863329.42108</v>
      </c>
      <c r="T263" s="14">
        <f t="shared" si="20"/>
        <v>1.0848917467571428</v>
      </c>
      <c r="V263" s="14">
        <v>961873.55576999998</v>
      </c>
      <c r="W263" s="14">
        <f t="shared" si="24"/>
        <v>1.2087259585957295</v>
      </c>
    </row>
    <row r="264" spans="1:23" x14ac:dyDescent="0.25">
      <c r="A264" s="14">
        <v>273.80000000000098</v>
      </c>
      <c r="B264" s="14">
        <v>1.0868861183665544</v>
      </c>
      <c r="C264" s="14">
        <v>1.210378571382303</v>
      </c>
      <c r="D264" s="14">
        <v>273.80000000000098</v>
      </c>
      <c r="E264" s="14">
        <f>AVERAGE(B$2:B264)</f>
        <v>0.75384119029633978</v>
      </c>
      <c r="G264" s="14">
        <v>273.80000000000098</v>
      </c>
      <c r="H264" s="14">
        <f>AVERAGE(C$2:C264)</f>
        <v>0.96169555411155183</v>
      </c>
      <c r="O264" s="14">
        <f t="shared" si="21"/>
        <v>0.31361864823872049</v>
      </c>
      <c r="P264" s="14">
        <f t="shared" si="22"/>
        <v>1.1212808618378203</v>
      </c>
      <c r="Q264" s="14">
        <f t="shared" si="23"/>
        <v>0.80766221359909984</v>
      </c>
      <c r="S264" s="14">
        <v>864916.49157999991</v>
      </c>
      <c r="T264" s="14">
        <f t="shared" si="20"/>
        <v>1.0868861183665544</v>
      </c>
      <c r="V264" s="14">
        <v>963188.66324000002</v>
      </c>
      <c r="W264" s="14">
        <f t="shared" si="24"/>
        <v>1.210378571382303</v>
      </c>
    </row>
    <row r="265" spans="1:23" x14ac:dyDescent="0.25">
      <c r="A265" s="14">
        <v>273.70000000000101</v>
      </c>
      <c r="B265" s="14">
        <v>1.0893135583473343</v>
      </c>
      <c r="C265" s="14">
        <v>1.211943348229078</v>
      </c>
      <c r="D265" s="14">
        <v>273.70000000000101</v>
      </c>
      <c r="E265" s="14">
        <f>AVERAGE(B$2:B265)</f>
        <v>0.75511191896319962</v>
      </c>
      <c r="G265" s="14">
        <v>273.70000000000101</v>
      </c>
      <c r="H265" s="14">
        <f>AVERAGE(C$2:C265)</f>
        <v>0.96264346242260312</v>
      </c>
      <c r="O265" s="14">
        <f t="shared" si="21"/>
        <v>0.31307859050076331</v>
      </c>
      <c r="P265" s="14">
        <f t="shared" si="22"/>
        <v>1.1208780022568507</v>
      </c>
      <c r="Q265" s="14">
        <f t="shared" si="23"/>
        <v>0.80779941175608738</v>
      </c>
      <c r="S265" s="14">
        <v>866848.18694000004</v>
      </c>
      <c r="T265" s="14">
        <f t="shared" si="20"/>
        <v>1.0893135583473343</v>
      </c>
      <c r="V265" s="14">
        <v>964433.87309000001</v>
      </c>
      <c r="W265" s="14">
        <f t="shared" si="24"/>
        <v>1.211943348229078</v>
      </c>
    </row>
    <row r="266" spans="1:23" x14ac:dyDescent="0.25">
      <c r="A266" s="14">
        <v>273.60000000000099</v>
      </c>
      <c r="B266" s="14">
        <v>1.0908893754921098</v>
      </c>
      <c r="C266" s="14">
        <v>1.2135451861679272</v>
      </c>
      <c r="D266" s="14">
        <v>273.60000000000099</v>
      </c>
      <c r="E266" s="14">
        <f>AVERAGE(B$2:B266)</f>
        <v>0.75637900370481814</v>
      </c>
      <c r="G266" s="14">
        <v>273.60000000000099</v>
      </c>
      <c r="H266" s="14">
        <f>AVERAGE(C$2:C266)</f>
        <v>0.9635902613801326</v>
      </c>
      <c r="O266" s="14">
        <f t="shared" si="21"/>
        <v>0.31254008142545497</v>
      </c>
      <c r="P266" s="14">
        <f t="shared" si="22"/>
        <v>1.1204756141494296</v>
      </c>
      <c r="Q266" s="14">
        <f t="shared" si="23"/>
        <v>0.80793553272397467</v>
      </c>
      <c r="S266" s="14">
        <v>868102.18238000001</v>
      </c>
      <c r="T266" s="14">
        <f t="shared" si="20"/>
        <v>1.0908893754921098</v>
      </c>
      <c r="V266" s="14">
        <v>965708.57522</v>
      </c>
      <c r="W266" s="14">
        <f t="shared" si="24"/>
        <v>1.2135451861679272</v>
      </c>
    </row>
    <row r="267" spans="1:23" x14ac:dyDescent="0.25">
      <c r="A267" s="14">
        <v>273.50000000000102</v>
      </c>
      <c r="B267" s="14">
        <v>1.0926604622615435</v>
      </c>
      <c r="C267" s="14">
        <v>1.2151599377113436</v>
      </c>
      <c r="D267" s="14">
        <v>273.50000000000102</v>
      </c>
      <c r="E267" s="14">
        <f>AVERAGE(B$2:B267)</f>
        <v>0.75764321971442983</v>
      </c>
      <c r="G267" s="14">
        <v>273.50000000000102</v>
      </c>
      <c r="H267" s="14">
        <f>AVERAGE(C$2:C267)</f>
        <v>0.96453601204303174</v>
      </c>
      <c r="O267" s="14">
        <f t="shared" si="21"/>
        <v>0.31200279155685756</v>
      </c>
      <c r="P267" s="14">
        <f t="shared" si="22"/>
        <v>1.1200736715656214</v>
      </c>
      <c r="Q267" s="14">
        <f t="shared" si="23"/>
        <v>0.80807088000876393</v>
      </c>
      <c r="S267" s="14">
        <v>869511.56845000002</v>
      </c>
      <c r="T267" s="14">
        <f t="shared" si="20"/>
        <v>1.0926604622615435</v>
      </c>
      <c r="V267" s="14">
        <v>966993.55366999994</v>
      </c>
      <c r="W267" s="14">
        <f t="shared" si="24"/>
        <v>1.2151599377113436</v>
      </c>
    </row>
    <row r="268" spans="1:23" x14ac:dyDescent="0.25">
      <c r="A268" s="14">
        <v>273.400000000001</v>
      </c>
      <c r="B268" s="14">
        <v>1.0944790091088936</v>
      </c>
      <c r="C268" s="14">
        <v>1.2166973525678759</v>
      </c>
      <c r="D268" s="14">
        <v>273.400000000001</v>
      </c>
      <c r="E268" s="14">
        <f>AVERAGE(B$2:B268)</f>
        <v>0.75890477697807945</v>
      </c>
      <c r="G268" s="14">
        <v>273.400000000001</v>
      </c>
      <c r="H268" s="14">
        <f>AVERAGE(C$2:C268)</f>
        <v>0.96548043653937943</v>
      </c>
      <c r="O268" s="14">
        <f t="shared" si="21"/>
        <v>0.31146663165122351</v>
      </c>
      <c r="P268" s="14">
        <f t="shared" si="22"/>
        <v>1.1196722926005673</v>
      </c>
      <c r="Q268" s="14">
        <f t="shared" si="23"/>
        <v>0.80820566094934376</v>
      </c>
      <c r="S268" s="14">
        <v>870958.72204999998</v>
      </c>
      <c r="T268" s="14">
        <f t="shared" si="20"/>
        <v>1.0944790091088936</v>
      </c>
      <c r="V268" s="14">
        <v>968216.9895400001</v>
      </c>
      <c r="W268" s="14">
        <f t="shared" si="24"/>
        <v>1.2166973525678759</v>
      </c>
    </row>
    <row r="269" spans="1:23" x14ac:dyDescent="0.25">
      <c r="A269" s="14">
        <v>273.30000000000098</v>
      </c>
      <c r="B269" s="14">
        <v>1.0962134328763076</v>
      </c>
      <c r="C269" s="14">
        <v>1.2182374537877196</v>
      </c>
      <c r="D269" s="14">
        <v>273.30000000000098</v>
      </c>
      <c r="E269" s="14">
        <f>AVERAGE(B$2:B269)</f>
        <v>0.76016339136575939</v>
      </c>
      <c r="G269" s="14">
        <v>273.30000000000098</v>
      </c>
      <c r="H269" s="14">
        <f>AVERAGE(C$2:C269)</f>
        <v>0.96642355973806715</v>
      </c>
      <c r="O269" s="14">
        <f t="shared" si="21"/>
        <v>0.31093172246337114</v>
      </c>
      <c r="P269" s="14">
        <f t="shared" si="22"/>
        <v>1.1192714666850263</v>
      </c>
      <c r="Q269" s="14">
        <f t="shared" si="23"/>
        <v>0.80833974422165511</v>
      </c>
      <c r="S269" s="14">
        <v>872338.93262999994</v>
      </c>
      <c r="T269" s="14">
        <f t="shared" si="20"/>
        <v>1.0962134328763076</v>
      </c>
      <c r="V269" s="14">
        <v>969442.56314999994</v>
      </c>
      <c r="W269" s="14">
        <f t="shared" si="24"/>
        <v>1.2182374537877196</v>
      </c>
    </row>
    <row r="270" spans="1:23" x14ac:dyDescent="0.25">
      <c r="A270" s="14">
        <v>273.20000000000101</v>
      </c>
      <c r="B270" s="14">
        <v>1.0983871147694317</v>
      </c>
      <c r="C270" s="14">
        <v>1.2198103919769874</v>
      </c>
      <c r="D270" s="14">
        <v>273.20000000000101</v>
      </c>
      <c r="E270" s="14">
        <f>AVERAGE(B$2:B270)</f>
        <v>0.76142072862748311</v>
      </c>
      <c r="G270" s="14">
        <v>273.20000000000101</v>
      </c>
      <c r="H270" s="14">
        <f>AVERAGE(C$2:C270)</f>
        <v>0.96736551822222672</v>
      </c>
      <c r="O270" s="14">
        <f t="shared" si="21"/>
        <v>0.3103973560520949</v>
      </c>
      <c r="P270" s="14">
        <f t="shared" si="22"/>
        <v>1.1188711357713768</v>
      </c>
      <c r="Q270" s="14">
        <f t="shared" si="23"/>
        <v>0.8084737797192818</v>
      </c>
      <c r="S270" s="14">
        <v>874068.6937200001</v>
      </c>
      <c r="T270" s="14">
        <f t="shared" si="20"/>
        <v>1.0983871147694317</v>
      </c>
      <c r="V270" s="14">
        <v>970694.26758999994</v>
      </c>
      <c r="W270" s="14">
        <f t="shared" si="24"/>
        <v>1.2198103919769874</v>
      </c>
    </row>
    <row r="271" spans="1:23" x14ac:dyDescent="0.25">
      <c r="A271" s="14">
        <v>273.10000000000099</v>
      </c>
      <c r="B271" s="14">
        <v>1.1006138538270764</v>
      </c>
      <c r="C271" s="14">
        <v>1.2215166307699807</v>
      </c>
      <c r="D271" s="14">
        <v>273.10000000000099</v>
      </c>
      <c r="E271" s="14">
        <f>AVERAGE(B$2:B271)</f>
        <v>0.76267699946155565</v>
      </c>
      <c r="G271" s="14">
        <v>273.10000000000099</v>
      </c>
      <c r="H271" s="14">
        <f>AVERAGE(C$2:C271)</f>
        <v>0.96830681863907031</v>
      </c>
      <c r="O271" s="14">
        <f t="shared" si="21"/>
        <v>0.3098634428709377</v>
      </c>
      <c r="P271" s="14">
        <f t="shared" si="22"/>
        <v>1.118471084535329</v>
      </c>
      <c r="Q271" s="14">
        <f t="shared" si="23"/>
        <v>0.80860764166439125</v>
      </c>
      <c r="S271" s="14">
        <v>875840.67635999992</v>
      </c>
      <c r="T271" s="14">
        <f t="shared" si="20"/>
        <v>1.1006138538270764</v>
      </c>
      <c r="V271" s="14">
        <v>972052.04928000004</v>
      </c>
      <c r="W271" s="14">
        <f t="shared" si="24"/>
        <v>1.2215166307699807</v>
      </c>
    </row>
    <row r="272" spans="1:23" x14ac:dyDescent="0.25">
      <c r="A272" s="14">
        <v>273.00000000000102</v>
      </c>
      <c r="B272" s="14">
        <v>1.1025217574969279</v>
      </c>
      <c r="C272" s="14">
        <v>1.2230845367435697</v>
      </c>
      <c r="D272" s="14">
        <v>273.00000000000102</v>
      </c>
      <c r="E272" s="14">
        <f>AVERAGE(B$2:B272)</f>
        <v>0.7639310391591031</v>
      </c>
      <c r="G272" s="14">
        <v>273.00000000000102</v>
      </c>
      <c r="H272" s="14">
        <f>AVERAGE(C$2:C272)</f>
        <v>0.96924695782026771</v>
      </c>
      <c r="O272" s="14">
        <f t="shared" si="21"/>
        <v>0.30933047791938789</v>
      </c>
      <c r="P272" s="14">
        <f t="shared" si="22"/>
        <v>1.1180715268226529</v>
      </c>
      <c r="Q272" s="14">
        <f t="shared" si="23"/>
        <v>0.80874104890326493</v>
      </c>
      <c r="S272" s="14">
        <v>877358.93786000006</v>
      </c>
      <c r="T272" s="14">
        <f t="shared" si="20"/>
        <v>1.1025217574969279</v>
      </c>
      <c r="V272" s="14">
        <v>973299.74921000004</v>
      </c>
      <c r="W272" s="14">
        <f t="shared" si="24"/>
        <v>1.2230845367435697</v>
      </c>
    </row>
    <row r="273" spans="1:23" x14ac:dyDescent="0.25">
      <c r="A273" s="14">
        <v>272.900000000001</v>
      </c>
      <c r="B273" s="14">
        <v>1.1040186416236273</v>
      </c>
      <c r="C273" s="14">
        <v>1.2245288223531425</v>
      </c>
      <c r="D273" s="14">
        <v>272.900000000001</v>
      </c>
      <c r="E273" s="14">
        <f>AVERAGE(B$2:B273)</f>
        <v>0.76518136122698743</v>
      </c>
      <c r="G273" s="14">
        <v>272.900000000001</v>
      </c>
      <c r="H273" s="14">
        <f>AVERAGE(C$2:C273)</f>
        <v>0.97018549408693266</v>
      </c>
      <c r="O273" s="14">
        <f t="shared" si="21"/>
        <v>0.30879909295475327</v>
      </c>
      <c r="P273" s="14">
        <f t="shared" si="22"/>
        <v>1.1176726503461991</v>
      </c>
      <c r="Q273" s="14">
        <f t="shared" si="23"/>
        <v>0.80887355739144584</v>
      </c>
      <c r="S273" s="14">
        <v>878550.12040000001</v>
      </c>
      <c r="T273" s="14">
        <f t="shared" si="20"/>
        <v>1.1040186416236273</v>
      </c>
      <c r="V273" s="14">
        <v>974449.07518000004</v>
      </c>
      <c r="W273" s="14">
        <f t="shared" si="24"/>
        <v>1.2245288223531425</v>
      </c>
    </row>
    <row r="274" spans="1:23" x14ac:dyDescent="0.25">
      <c r="A274" s="14">
        <v>272.80000000000098</v>
      </c>
      <c r="B274" s="14">
        <v>1.106069128046858</v>
      </c>
      <c r="C274" s="14">
        <v>1.2260343423536215</v>
      </c>
      <c r="D274" s="14">
        <v>272.80000000000098</v>
      </c>
      <c r="E274" s="14">
        <f>AVERAGE(B$2:B274)</f>
        <v>0.76643003436552182</v>
      </c>
      <c r="G274" s="14">
        <v>272.80000000000098</v>
      </c>
      <c r="H274" s="14">
        <f>AVERAGE(C$2:C274)</f>
        <v>0.97112266935530878</v>
      </c>
      <c r="O274" s="14">
        <f t="shared" si="21"/>
        <v>0.30826840878256789</v>
      </c>
      <c r="P274" s="14">
        <f t="shared" si="22"/>
        <v>1.1172743522919344</v>
      </c>
      <c r="Q274" s="14">
        <f t="shared" si="23"/>
        <v>0.8090059435093665</v>
      </c>
      <c r="S274" s="14">
        <v>880181.84565000003</v>
      </c>
      <c r="T274" s="14">
        <f t="shared" si="20"/>
        <v>1.106069128046858</v>
      </c>
      <c r="V274" s="14">
        <v>975647.12992999994</v>
      </c>
      <c r="W274" s="14">
        <f t="shared" si="24"/>
        <v>1.2260343423536215</v>
      </c>
    </row>
    <row r="275" spans="1:23" x14ac:dyDescent="0.25">
      <c r="A275" s="14">
        <v>272.70000000000101</v>
      </c>
      <c r="B275" s="14">
        <v>1.1081391645634731</v>
      </c>
      <c r="C275" s="14">
        <v>1.2276645588518311</v>
      </c>
      <c r="D275" s="14">
        <v>272.70000000000101</v>
      </c>
      <c r="E275" s="14">
        <f>AVERAGE(B$2:B275)</f>
        <v>0.76767714797938302</v>
      </c>
      <c r="G275" s="14">
        <v>272.70000000000101</v>
      </c>
      <c r="H275" s="14">
        <f>AVERAGE(C$2:C275)</f>
        <v>0.97205895362354422</v>
      </c>
      <c r="O275" s="14">
        <f t="shared" si="21"/>
        <v>0.30773838740598103</v>
      </c>
      <c r="P275" s="14">
        <f t="shared" si="22"/>
        <v>1.1168764329113654</v>
      </c>
      <c r="Q275" s="14">
        <f t="shared" si="23"/>
        <v>0.80913804550538437</v>
      </c>
      <c r="S275" s="14">
        <v>881829.12837000005</v>
      </c>
      <c r="T275" s="14">
        <f t="shared" si="20"/>
        <v>1.1081391645634731</v>
      </c>
      <c r="V275" s="14">
        <v>976944.41499999992</v>
      </c>
      <c r="W275" s="14">
        <f t="shared" si="24"/>
        <v>1.2276645588518311</v>
      </c>
    </row>
    <row r="276" spans="1:23" x14ac:dyDescent="0.25">
      <c r="A276" s="14">
        <v>272.60000000000099</v>
      </c>
      <c r="B276" s="14">
        <v>1.1099274724505594</v>
      </c>
      <c r="C276" s="14">
        <v>1.2292895763534908</v>
      </c>
      <c r="D276" s="14">
        <v>272.60000000000099</v>
      </c>
      <c r="E276" s="14">
        <f>AVERAGE(B$2:B276)</f>
        <v>0.76892169461382365</v>
      </c>
      <c r="G276" s="14">
        <v>272.60000000000099</v>
      </c>
      <c r="H276" s="14">
        <f>AVERAGE(C$2:C276)</f>
        <v>0.97299433770619859</v>
      </c>
      <c r="O276" s="14">
        <f t="shared" si="21"/>
        <v>0.30720945699171792</v>
      </c>
      <c r="P276" s="14">
        <f t="shared" si="22"/>
        <v>1.1164788961082903</v>
      </c>
      <c r="Q276" s="14">
        <f t="shared" si="23"/>
        <v>0.80926943911657245</v>
      </c>
      <c r="S276" s="14">
        <v>883252.21857000003</v>
      </c>
      <c r="T276" s="14">
        <f t="shared" si="20"/>
        <v>1.1099274724505594</v>
      </c>
      <c r="V276" s="14">
        <v>978237.56283999991</v>
      </c>
      <c r="W276" s="14">
        <f t="shared" si="24"/>
        <v>1.2292895763534908</v>
      </c>
    </row>
    <row r="277" spans="1:23" x14ac:dyDescent="0.25">
      <c r="A277" s="14">
        <v>272.50000000000102</v>
      </c>
      <c r="B277" s="14">
        <v>1.1117688643062353</v>
      </c>
      <c r="C277" s="14">
        <v>1.2309383581437523</v>
      </c>
      <c r="D277" s="14">
        <v>272.50000000000102</v>
      </c>
      <c r="E277" s="14">
        <f>AVERAGE(B$2:B277)</f>
        <v>0.77016389450401357</v>
      </c>
      <c r="G277" s="14">
        <v>272.50000000000102</v>
      </c>
      <c r="H277" s="14">
        <f>AVERAGE(C$2:C277)</f>
        <v>0.97392891749039256</v>
      </c>
      <c r="O277" s="14">
        <f t="shared" si="21"/>
        <v>0.30668152394016857</v>
      </c>
      <c r="P277" s="14">
        <f t="shared" si="22"/>
        <v>1.1160817011308295</v>
      </c>
      <c r="Q277" s="14">
        <f t="shared" si="23"/>
        <v>0.80940017719066093</v>
      </c>
      <c r="S277" s="14">
        <v>884717.55165000004</v>
      </c>
      <c r="T277" s="14">
        <f t="shared" si="20"/>
        <v>1.1117688643062353</v>
      </c>
      <c r="V277" s="14">
        <v>979549.62170000002</v>
      </c>
      <c r="W277" s="14">
        <f t="shared" si="24"/>
        <v>1.2309383581437523</v>
      </c>
    </row>
    <row r="278" spans="1:23" x14ac:dyDescent="0.25">
      <c r="A278" s="14">
        <v>272.400000000001</v>
      </c>
      <c r="B278" s="14">
        <v>1.1136375655367605</v>
      </c>
      <c r="C278" s="14">
        <v>1.2324778835724945</v>
      </c>
      <c r="D278" s="14">
        <v>272.400000000001</v>
      </c>
      <c r="E278" s="14">
        <f>AVERAGE(B$2:B278)</f>
        <v>0.7714038716557563</v>
      </c>
      <c r="G278" s="14">
        <v>272.400000000001</v>
      </c>
      <c r="H278" s="14">
        <f>AVERAGE(C$2:C278)</f>
        <v>0.97486230725964196</v>
      </c>
      <c r="O278" s="14">
        <f t="shared" si="21"/>
        <v>0.30615453554905625</v>
      </c>
      <c r="P278" s="14">
        <f t="shared" si="22"/>
        <v>1.1156850119078983</v>
      </c>
      <c r="Q278" s="14">
        <f t="shared" si="23"/>
        <v>0.80953047635884201</v>
      </c>
      <c r="S278" s="14">
        <v>886204.61684000003</v>
      </c>
      <c r="T278" s="14">
        <f t="shared" si="20"/>
        <v>1.1136375655367605</v>
      </c>
      <c r="V278" s="14">
        <v>980774.73710999999</v>
      </c>
      <c r="W278" s="14">
        <f t="shared" si="24"/>
        <v>1.2324778835724945</v>
      </c>
    </row>
    <row r="279" spans="1:23" x14ac:dyDescent="0.25">
      <c r="A279" s="14">
        <v>272.30000000000098</v>
      </c>
      <c r="B279" s="14">
        <v>1.1157711267030257</v>
      </c>
      <c r="C279" s="14">
        <v>1.2339851110914128</v>
      </c>
      <c r="D279" s="14">
        <v>272.30000000000098</v>
      </c>
      <c r="E279" s="14">
        <f>AVERAGE(B$2:B279)</f>
        <v>0.77264260278901986</v>
      </c>
      <c r="G279" s="14">
        <v>272.30000000000098</v>
      </c>
      <c r="H279" s="14">
        <f>AVERAGE(C$2:C279)</f>
        <v>0.97579440367630288</v>
      </c>
      <c r="O279" s="14">
        <f t="shared" si="21"/>
        <v>0.30562807671388997</v>
      </c>
      <c r="P279" s="14">
        <f t="shared" si="22"/>
        <v>1.1152888723578369</v>
      </c>
      <c r="Q279" s="14">
        <f t="shared" si="23"/>
        <v>0.809660795643947</v>
      </c>
      <c r="S279" s="14">
        <v>887902.45087000006</v>
      </c>
      <c r="T279" s="14">
        <f t="shared" si="20"/>
        <v>1.1157711267030257</v>
      </c>
      <c r="V279" s="14">
        <v>981974.15065999993</v>
      </c>
      <c r="W279" s="14">
        <f t="shared" si="24"/>
        <v>1.2339851110914128</v>
      </c>
    </row>
    <row r="280" spans="1:23" x14ac:dyDescent="0.25">
      <c r="A280" s="14">
        <v>272.20000000000101</v>
      </c>
      <c r="B280" s="14">
        <v>1.1182059804906095</v>
      </c>
      <c r="C280" s="14">
        <v>1.2354693297993649</v>
      </c>
      <c r="D280" s="14">
        <v>272.20000000000101</v>
      </c>
      <c r="E280" s="14">
        <f>AVERAGE(B$2:B280)</f>
        <v>0.77388118120372096</v>
      </c>
      <c r="G280" s="14">
        <v>272.20000000000101</v>
      </c>
      <c r="H280" s="14">
        <f>AVERAGE(C$2:C280)</f>
        <v>0.97672513817853601</v>
      </c>
      <c r="O280" s="14">
        <f t="shared" si="21"/>
        <v>0.30510168278387895</v>
      </c>
      <c r="P280" s="14">
        <f t="shared" si="22"/>
        <v>1.1148933116193223</v>
      </c>
      <c r="Q280" s="14">
        <f t="shared" si="23"/>
        <v>0.80979162883544331</v>
      </c>
      <c r="S280" s="14">
        <v>889840.04594999994</v>
      </c>
      <c r="T280" s="14">
        <f t="shared" si="20"/>
        <v>1.1182059804906095</v>
      </c>
      <c r="V280" s="14">
        <v>983155.25437999994</v>
      </c>
      <c r="W280" s="14">
        <f t="shared" si="24"/>
        <v>1.2354693297993649</v>
      </c>
    </row>
    <row r="281" spans="1:23" x14ac:dyDescent="0.25">
      <c r="A281" s="14">
        <v>272.10000000000002</v>
      </c>
      <c r="B281" s="14">
        <v>1.1196550610502178</v>
      </c>
      <c r="C281" s="14">
        <v>1.2369663955980843</v>
      </c>
      <c r="D281" s="14">
        <v>272.10000000000002</v>
      </c>
      <c r="E281" s="14">
        <f>AVERAGE(B$2:B281)</f>
        <v>0.77511608791745845</v>
      </c>
      <c r="G281" s="14">
        <v>272.10000000000002</v>
      </c>
      <c r="H281" s="14">
        <f>AVERAGE(C$2:C281)</f>
        <v>0.97765457124074873</v>
      </c>
      <c r="O281" s="14">
        <f t="shared" si="21"/>
        <v>0.3045768493211562</v>
      </c>
      <c r="P281" s="14">
        <f t="shared" si="22"/>
        <v>1.1144983039908238</v>
      </c>
      <c r="Q281" s="14">
        <f t="shared" si="23"/>
        <v>0.80992145466966758</v>
      </c>
      <c r="S281" s="14">
        <v>890993.1876200001</v>
      </c>
      <c r="T281" s="14">
        <f t="shared" si="20"/>
        <v>1.1196550610502178</v>
      </c>
      <c r="V281" s="14">
        <v>984346.58149000001</v>
      </c>
      <c r="W281" s="14">
        <f t="shared" si="24"/>
        <v>1.2369663955980843</v>
      </c>
    </row>
    <row r="282" spans="1:23" x14ac:dyDescent="0.25">
      <c r="A282" s="14">
        <v>272</v>
      </c>
      <c r="B282" s="14">
        <v>1.1215101041187168</v>
      </c>
      <c r="C282" s="14">
        <v>1.2385470533590859</v>
      </c>
      <c r="D282" s="14">
        <v>272</v>
      </c>
      <c r="E282" s="14">
        <f>AVERAGE(B$2:B282)</f>
        <v>0.77634880683632412</v>
      </c>
      <c r="G282" s="14">
        <v>272</v>
      </c>
      <c r="H282" s="14">
        <f>AVERAGE(C$2:C282)</f>
        <v>0.97858301423761107</v>
      </c>
      <c r="O282" s="14">
        <f t="shared" si="21"/>
        <v>0.30405294566790442</v>
      </c>
      <c r="P282" s="14">
        <f t="shared" si="22"/>
        <v>1.1141037171385837</v>
      </c>
      <c r="Q282" s="14">
        <f t="shared" si="23"/>
        <v>0.81005077147067928</v>
      </c>
      <c r="S282" s="14">
        <v>892469.38399</v>
      </c>
      <c r="T282" s="14">
        <f t="shared" si="20"/>
        <v>1.1215101041187168</v>
      </c>
      <c r="V282" s="14">
        <v>985604.42896999989</v>
      </c>
      <c r="W282" s="14">
        <f t="shared" si="24"/>
        <v>1.2385470533590859</v>
      </c>
    </row>
    <row r="283" spans="1:23" x14ac:dyDescent="0.25">
      <c r="A283" s="14">
        <v>271.89999999999998</v>
      </c>
      <c r="B283" s="14">
        <v>1.123429972330561</v>
      </c>
      <c r="C283" s="14">
        <v>1.240203656973639</v>
      </c>
      <c r="D283" s="14">
        <v>271.89999999999998</v>
      </c>
      <c r="E283" s="14">
        <f>AVERAGE(B$2:B283)</f>
        <v>0.7775795911111264</v>
      </c>
      <c r="G283" s="14">
        <v>271.89999999999998</v>
      </c>
      <c r="H283" s="14">
        <f>AVERAGE(C$2:C283)</f>
        <v>0.97951074701327068</v>
      </c>
      <c r="O283" s="14">
        <f t="shared" si="21"/>
        <v>0.30352986423541778</v>
      </c>
      <c r="P283" s="14">
        <f t="shared" si="22"/>
        <v>1.1137094321292673</v>
      </c>
      <c r="Q283" s="14">
        <f t="shared" si="23"/>
        <v>0.81017956789384948</v>
      </c>
      <c r="S283" s="14">
        <v>893997.16657</v>
      </c>
      <c r="T283" s="14">
        <f t="shared" si="20"/>
        <v>1.123429972330561</v>
      </c>
      <c r="V283" s="14">
        <v>986922.71224000002</v>
      </c>
      <c r="W283" s="14">
        <f t="shared" si="24"/>
        <v>1.240203656973639</v>
      </c>
    </row>
    <row r="284" spans="1:23" x14ac:dyDescent="0.25">
      <c r="A284" s="14">
        <v>271.8</v>
      </c>
      <c r="B284" s="14">
        <v>1.1253368931845664</v>
      </c>
      <c r="C284" s="14">
        <v>1.241857542457095</v>
      </c>
      <c r="D284" s="14">
        <v>271.8</v>
      </c>
      <c r="E284" s="14">
        <f>AVERAGE(B$2:B284)</f>
        <v>0.77880841550007851</v>
      </c>
      <c r="G284" s="14">
        <v>271.8</v>
      </c>
      <c r="H284" s="14">
        <f>AVERAGE(C$2:C284)</f>
        <v>0.98043776749187062</v>
      </c>
      <c r="O284" s="14">
        <f t="shared" si="21"/>
        <v>0.30300761575141683</v>
      </c>
      <c r="P284" s="14">
        <f t="shared" si="22"/>
        <v>1.1133154498451108</v>
      </c>
      <c r="Q284" s="14">
        <f t="shared" si="23"/>
        <v>0.810307834093694</v>
      </c>
      <c r="S284" s="14">
        <v>895514.64596999995</v>
      </c>
      <c r="T284" s="14">
        <f t="shared" si="20"/>
        <v>1.1253368931845664</v>
      </c>
      <c r="V284" s="14">
        <v>988238.83248999994</v>
      </c>
      <c r="W284" s="14">
        <f t="shared" si="24"/>
        <v>1.241857542457095</v>
      </c>
    </row>
    <row r="285" spans="1:23" x14ac:dyDescent="0.25">
      <c r="A285" s="14">
        <v>271.7</v>
      </c>
      <c r="B285" s="14">
        <v>1.1272905851526538</v>
      </c>
      <c r="C285" s="14">
        <v>1.2433286708521765</v>
      </c>
      <c r="D285" s="14">
        <v>271.7</v>
      </c>
      <c r="E285" s="14">
        <f>AVERAGE(B$2:B285)</f>
        <v>0.78003546539322144</v>
      </c>
      <c r="G285" s="14">
        <v>271.7</v>
      </c>
      <c r="H285" s="14">
        <f>AVERAGE(C$2:C285)</f>
        <v>0.98136343968680129</v>
      </c>
      <c r="O285" s="14">
        <f t="shared" si="21"/>
        <v>0.30248612142541814</v>
      </c>
      <c r="P285" s="14">
        <f t="shared" si="22"/>
        <v>1.1129220405794495</v>
      </c>
      <c r="Q285" s="14">
        <f t="shared" si="23"/>
        <v>0.81043591915403135</v>
      </c>
      <c r="S285" s="14">
        <v>897069.34464000002</v>
      </c>
      <c r="T285" s="14">
        <f t="shared" si="20"/>
        <v>1.1272905851526538</v>
      </c>
      <c r="V285" s="14">
        <v>989409.51927000005</v>
      </c>
      <c r="W285" s="14">
        <f t="shared" si="24"/>
        <v>1.2433286708521765</v>
      </c>
    </row>
    <row r="286" spans="1:23" x14ac:dyDescent="0.25">
      <c r="A286" s="14">
        <v>271.60000000000002</v>
      </c>
      <c r="B286" s="14">
        <v>1.1290148432288956</v>
      </c>
      <c r="C286" s="14">
        <v>1.2448350992127555</v>
      </c>
      <c r="D286" s="14">
        <v>271.60000000000002</v>
      </c>
      <c r="E286" s="14">
        <f>AVERAGE(B$2:B286)</f>
        <v>0.78125995443825891</v>
      </c>
      <c r="G286" s="14">
        <v>271.60000000000002</v>
      </c>
      <c r="H286" s="14">
        <f>AVERAGE(C$2:C286)</f>
        <v>0.98228790165005031</v>
      </c>
      <c r="O286" s="14">
        <f t="shared" si="21"/>
        <v>0.30196571545594364</v>
      </c>
      <c r="P286" s="14">
        <f t="shared" si="22"/>
        <v>1.1125291456604001</v>
      </c>
      <c r="Q286" s="14">
        <f t="shared" si="23"/>
        <v>0.81056343020445643</v>
      </c>
      <c r="S286" s="14">
        <v>898441.46562000003</v>
      </c>
      <c r="T286" s="14">
        <f t="shared" si="20"/>
        <v>1.1290148432288956</v>
      </c>
      <c r="V286" s="14">
        <v>990608.29686999996</v>
      </c>
      <c r="W286" s="14">
        <f t="shared" si="24"/>
        <v>1.2448350992127555</v>
      </c>
    </row>
    <row r="287" spans="1:23" x14ac:dyDescent="0.25">
      <c r="A287" s="14">
        <v>271.5</v>
      </c>
      <c r="B287" s="14">
        <v>1.1308117502582604</v>
      </c>
      <c r="C287" s="14">
        <v>1.2463002701554222</v>
      </c>
      <c r="D287" s="14">
        <v>271.5</v>
      </c>
      <c r="E287" s="14">
        <f>AVERAGE(B$2:B287)</f>
        <v>0.78248216351455258</v>
      </c>
      <c r="G287" s="14">
        <v>271.5</v>
      </c>
      <c r="H287" s="14">
        <f>AVERAGE(C$2:C287)</f>
        <v>0.98321102181964948</v>
      </c>
      <c r="O287" s="14">
        <f t="shared" si="21"/>
        <v>0.30144627846969463</v>
      </c>
      <c r="P287" s="14">
        <f t="shared" si="22"/>
        <v>1.1121368210015976</v>
      </c>
      <c r="Q287" s="14">
        <f t="shared" si="23"/>
        <v>0.81069054253190298</v>
      </c>
      <c r="S287" s="14">
        <v>899871.39879999997</v>
      </c>
      <c r="T287" s="14">
        <f t="shared" si="20"/>
        <v>1.1308117502582604</v>
      </c>
      <c r="V287" s="14">
        <v>991774.24286</v>
      </c>
      <c r="W287" s="14">
        <f t="shared" si="24"/>
        <v>1.2463002701554222</v>
      </c>
    </row>
    <row r="288" spans="1:23" x14ac:dyDescent="0.25">
      <c r="A288" s="14">
        <v>271.39999999999998</v>
      </c>
      <c r="B288" s="14">
        <v>1.1329551743289976</v>
      </c>
      <c r="C288" s="14">
        <v>1.2478548286956312</v>
      </c>
      <c r="D288" s="14">
        <v>271.39999999999998</v>
      </c>
      <c r="E288" s="14">
        <f>AVERAGE(B$2:B288)</f>
        <v>0.78370332383097918</v>
      </c>
      <c r="G288" s="14">
        <v>271.39999999999998</v>
      </c>
      <c r="H288" s="14">
        <f>AVERAGE(C$2:C288)</f>
        <v>0.98413312567636013</v>
      </c>
      <c r="O288" s="14">
        <f t="shared" si="21"/>
        <v>0.30092728720478351</v>
      </c>
      <c r="P288" s="14">
        <f t="shared" si="22"/>
        <v>1.1117449282742167</v>
      </c>
      <c r="Q288" s="14">
        <f t="shared" si="23"/>
        <v>0.81081764106943321</v>
      </c>
      <c r="S288" s="14">
        <v>901577.08147999994</v>
      </c>
      <c r="T288" s="14">
        <f t="shared" si="20"/>
        <v>1.1329551743289976</v>
      </c>
      <c r="V288" s="14">
        <v>993011.32123999996</v>
      </c>
      <c r="W288" s="14">
        <f t="shared" si="24"/>
        <v>1.2478548286956312</v>
      </c>
    </row>
    <row r="289" spans="1:23" x14ac:dyDescent="0.25">
      <c r="A289" s="14">
        <v>271.3</v>
      </c>
      <c r="B289" s="14">
        <v>1.1346892258176822</v>
      </c>
      <c r="C289" s="14">
        <v>1.2493297215732244</v>
      </c>
      <c r="D289" s="14">
        <v>271.3</v>
      </c>
      <c r="E289" s="14">
        <f>AVERAGE(B$2:B289)</f>
        <v>0.7849220248795441</v>
      </c>
      <c r="G289" s="14">
        <v>271.3</v>
      </c>
      <c r="H289" s="14">
        <f>AVERAGE(C$2:C289)</f>
        <v>0.98505394718989103</v>
      </c>
      <c r="O289" s="14">
        <f t="shared" si="21"/>
        <v>0.30040934112494855</v>
      </c>
      <c r="P289" s="14">
        <f t="shared" si="22"/>
        <v>1.111353580540724</v>
      </c>
      <c r="Q289" s="14">
        <f t="shared" si="23"/>
        <v>0.81094423941577543</v>
      </c>
      <c r="S289" s="14">
        <v>902956.99580999999</v>
      </c>
      <c r="T289" s="14">
        <f t="shared" si="20"/>
        <v>1.1346892258176822</v>
      </c>
      <c r="V289" s="14">
        <v>994185.0037</v>
      </c>
      <c r="W289" s="14">
        <f t="shared" si="24"/>
        <v>1.2493297215732244</v>
      </c>
    </row>
    <row r="290" spans="1:23" x14ac:dyDescent="0.25">
      <c r="A290" s="14">
        <v>271.2</v>
      </c>
      <c r="B290" s="14">
        <v>1.1364011192763899</v>
      </c>
      <c r="C290" s="14">
        <v>1.2508565180476494</v>
      </c>
      <c r="D290" s="14">
        <v>271.2</v>
      </c>
      <c r="E290" s="14">
        <f>AVERAGE(B$2:B290)</f>
        <v>0.78613821551759555</v>
      </c>
      <c r="G290" s="14">
        <v>271.2</v>
      </c>
      <c r="H290" s="14">
        <f>AVERAGE(C$2:C290)</f>
        <v>0.9859736792689836</v>
      </c>
      <c r="O290" s="14">
        <f t="shared" si="21"/>
        <v>0.29989246196573843</v>
      </c>
      <c r="P290" s="14">
        <f t="shared" si="22"/>
        <v>1.1109626958151997</v>
      </c>
      <c r="Q290" s="14">
        <f t="shared" si="23"/>
        <v>0.81107023384946131</v>
      </c>
      <c r="S290" s="14">
        <v>904319.27734000003</v>
      </c>
      <c r="T290" s="14">
        <f t="shared" si="20"/>
        <v>1.1364011192763899</v>
      </c>
      <c r="V290" s="14">
        <v>995399.98973000003</v>
      </c>
      <c r="W290" s="14">
        <f t="shared" si="24"/>
        <v>1.2508565180476494</v>
      </c>
    </row>
    <row r="291" spans="1:23" x14ac:dyDescent="0.25">
      <c r="A291" s="14">
        <v>271.10000000000002</v>
      </c>
      <c r="B291" s="14">
        <v>1.1381297364883678</v>
      </c>
      <c r="C291" s="14">
        <v>1.2524433198968021</v>
      </c>
      <c r="D291" s="14">
        <v>271.10000000000002</v>
      </c>
      <c r="E291" s="14">
        <f>AVERAGE(B$2:B291)</f>
        <v>0.78735197938301205</v>
      </c>
      <c r="G291" s="14">
        <v>271.10000000000002</v>
      </c>
      <c r="H291" s="14">
        <f>AVERAGE(C$2:C291)</f>
        <v>0.98689254009873484</v>
      </c>
      <c r="O291" s="14">
        <f t="shared" si="21"/>
        <v>0.29937661418118283</v>
      </c>
      <c r="P291" s="14">
        <f t="shared" si="22"/>
        <v>1.1105721813693117</v>
      </c>
      <c r="Q291" s="14">
        <f t="shared" si="23"/>
        <v>0.8111955671881288</v>
      </c>
      <c r="S291" s="14">
        <v>905694.86721000005</v>
      </c>
      <c r="T291" s="14">
        <f t="shared" si="20"/>
        <v>1.1381297364883678</v>
      </c>
      <c r="V291" s="14">
        <v>996662.72652000003</v>
      </c>
      <c r="W291" s="14">
        <f t="shared" si="24"/>
        <v>1.2524433198968021</v>
      </c>
    </row>
    <row r="292" spans="1:23" x14ac:dyDescent="0.25">
      <c r="A292" s="14">
        <v>271</v>
      </c>
      <c r="B292" s="14">
        <v>1.1397303732078499</v>
      </c>
      <c r="C292" s="14">
        <v>1.2538731233674276</v>
      </c>
      <c r="D292" s="14">
        <v>271</v>
      </c>
      <c r="E292" s="14">
        <f>AVERAGE(B$2:B292)</f>
        <v>0.78856290169856125</v>
      </c>
      <c r="G292" s="14">
        <v>271</v>
      </c>
      <c r="H292" s="14">
        <f>AVERAGE(C$2:C292)</f>
        <v>0.98780999914776824</v>
      </c>
      <c r="O292" s="14">
        <f t="shared" si="21"/>
        <v>0.29886197405097048</v>
      </c>
      <c r="P292" s="14">
        <f t="shared" si="22"/>
        <v>1.1101822626780826</v>
      </c>
      <c r="Q292" s="14">
        <f t="shared" si="23"/>
        <v>0.81132028862711214</v>
      </c>
      <c r="S292" s="14">
        <v>906968.61343999999</v>
      </c>
      <c r="T292" s="14">
        <f t="shared" si="20"/>
        <v>1.1397303732078499</v>
      </c>
      <c r="V292" s="14">
        <v>997800.52797000005</v>
      </c>
      <c r="W292" s="14">
        <f t="shared" si="24"/>
        <v>1.2538731233674276</v>
      </c>
    </row>
    <row r="293" spans="1:23" x14ac:dyDescent="0.25">
      <c r="A293" s="14">
        <v>270.89999999999998</v>
      </c>
      <c r="B293" s="14">
        <v>1.141488470924227</v>
      </c>
      <c r="C293" s="14">
        <v>1.2554693314591443</v>
      </c>
      <c r="D293" s="14">
        <v>270.89999999999998</v>
      </c>
      <c r="E293" s="14">
        <f>AVERAGE(B$2:B293)</f>
        <v>0.78977155090823814</v>
      </c>
      <c r="G293" s="14">
        <v>270.89999999999998</v>
      </c>
      <c r="H293" s="14">
        <f>AVERAGE(C$2:C293)</f>
        <v>0.98872664069677973</v>
      </c>
      <c r="O293" s="14">
        <f t="shared" si="21"/>
        <v>0.29834829998727375</v>
      </c>
      <c r="P293" s="14">
        <f t="shared" si="22"/>
        <v>1.1097926914231113</v>
      </c>
      <c r="Q293" s="14">
        <f t="shared" si="23"/>
        <v>0.81144439143583758</v>
      </c>
      <c r="S293" s="14">
        <v>908367.66315000004</v>
      </c>
      <c r="T293" s="14">
        <f t="shared" si="20"/>
        <v>1.141488470924227</v>
      </c>
      <c r="V293" s="14">
        <v>999070.75001000008</v>
      </c>
      <c r="W293" s="14">
        <f t="shared" si="24"/>
        <v>1.2554693314591443</v>
      </c>
    </row>
    <row r="294" spans="1:23" x14ac:dyDescent="0.25">
      <c r="A294" s="14">
        <v>270.8</v>
      </c>
      <c r="B294" s="14">
        <v>1.1434212864939099</v>
      </c>
      <c r="C294" s="14">
        <v>1.2569906062954541</v>
      </c>
      <c r="D294" s="14">
        <v>270.8</v>
      </c>
      <c r="E294" s="14">
        <f>AVERAGE(B$2:B294)</f>
        <v>0.79097854659283096</v>
      </c>
      <c r="G294" s="14">
        <v>270.8</v>
      </c>
      <c r="H294" s="14">
        <f>AVERAGE(C$2:C294)</f>
        <v>0.98964221737117797</v>
      </c>
      <c r="O294" s="14">
        <f t="shared" si="21"/>
        <v>0.29783532866920626</v>
      </c>
      <c r="P294" s="14">
        <f t="shared" si="22"/>
        <v>1.1094035727382201</v>
      </c>
      <c r="Q294" s="14">
        <f t="shared" si="23"/>
        <v>0.81156824406901384</v>
      </c>
      <c r="S294" s="14">
        <v>909905.74891000008</v>
      </c>
      <c r="T294" s="14">
        <f t="shared" si="20"/>
        <v>1.1434212864939099</v>
      </c>
      <c r="V294" s="14">
        <v>1000281.3420600001</v>
      </c>
      <c r="W294" s="14">
        <f t="shared" si="24"/>
        <v>1.2569906062954541</v>
      </c>
    </row>
    <row r="295" spans="1:23" x14ac:dyDescent="0.25">
      <c r="A295" s="14">
        <v>270.7</v>
      </c>
      <c r="B295" s="14">
        <v>1.1455504637058571</v>
      </c>
      <c r="C295" s="14">
        <v>1.2584726588375719</v>
      </c>
      <c r="D295" s="14">
        <v>270.7</v>
      </c>
      <c r="E295" s="14">
        <f>AVERAGE(B$2:B295)</f>
        <v>0.79218457352178684</v>
      </c>
      <c r="G295" s="14">
        <v>270.7</v>
      </c>
      <c r="H295" s="14">
        <f>AVERAGE(C$2:C295)</f>
        <v>0.99055660662786638</v>
      </c>
      <c r="O295" s="14">
        <f t="shared" si="21"/>
        <v>0.29732276907080135</v>
      </c>
      <c r="P295" s="14">
        <f t="shared" si="22"/>
        <v>1.1090149587040379</v>
      </c>
      <c r="Q295" s="14">
        <f t="shared" si="23"/>
        <v>0.81169218963323653</v>
      </c>
      <c r="S295" s="14">
        <v>911600.0943</v>
      </c>
      <c r="T295" s="14">
        <f t="shared" si="20"/>
        <v>1.1455504637058571</v>
      </c>
      <c r="V295" s="14">
        <v>1001460.722</v>
      </c>
      <c r="W295" s="14">
        <f t="shared" si="24"/>
        <v>1.2584726588375719</v>
      </c>
    </row>
    <row r="296" spans="1:23" x14ac:dyDescent="0.25">
      <c r="A296" s="14">
        <v>270.60000000000002</v>
      </c>
      <c r="B296" s="14">
        <v>1.1469948773793126</v>
      </c>
      <c r="C296" s="14">
        <v>1.2599684062732175</v>
      </c>
      <c r="D296" s="14">
        <v>270.60000000000002</v>
      </c>
      <c r="E296" s="14">
        <f>AVERAGE(B$2:B296)</f>
        <v>0.79338732031452419</v>
      </c>
      <c r="G296" s="14">
        <v>270.60000000000002</v>
      </c>
      <c r="H296" s="14">
        <f>AVERAGE(C$2:C296)</f>
        <v>0.99146986696564721</v>
      </c>
      <c r="O296" s="14">
        <f t="shared" si="21"/>
        <v>0.29681160352526748</v>
      </c>
      <c r="P296" s="14">
        <f t="shared" si="22"/>
        <v>1.108626824458663</v>
      </c>
      <c r="Q296" s="14">
        <f t="shared" si="23"/>
        <v>0.81181522093339553</v>
      </c>
      <c r="S296" s="14">
        <v>912749.52217999997</v>
      </c>
      <c r="T296" s="14">
        <f t="shared" si="20"/>
        <v>1.1469948773793126</v>
      </c>
      <c r="V296" s="14">
        <v>1002650.99999</v>
      </c>
      <c r="W296" s="14">
        <f t="shared" si="24"/>
        <v>1.2599684062732175</v>
      </c>
    </row>
    <row r="297" spans="1:23" x14ac:dyDescent="0.25">
      <c r="A297" s="14">
        <v>270.5</v>
      </c>
      <c r="B297" s="14">
        <v>1.1490564209771799</v>
      </c>
      <c r="C297" s="14">
        <v>1.2614338641186915</v>
      </c>
      <c r="D297" s="14">
        <v>270.5</v>
      </c>
      <c r="E297" s="14">
        <f>AVERAGE(B$2:B297)</f>
        <v>0.79458890511406022</v>
      </c>
      <c r="G297" s="14">
        <v>270.5</v>
      </c>
      <c r="H297" s="14">
        <f>AVERAGE(C$2:C297)</f>
        <v>0.99238190749656974</v>
      </c>
      <c r="O297" s="14">
        <f t="shared" si="21"/>
        <v>0.29630093182506517</v>
      </c>
      <c r="P297" s="14">
        <f t="shared" si="22"/>
        <v>1.1082392086293353</v>
      </c>
      <c r="Q297" s="14">
        <f t="shared" si="23"/>
        <v>0.81193827680427022</v>
      </c>
      <c r="S297" s="14">
        <v>914390.04645000002</v>
      </c>
      <c r="T297" s="14">
        <f t="shared" si="20"/>
        <v>1.1490564209771799</v>
      </c>
      <c r="V297" s="14">
        <v>1003817.17429</v>
      </c>
      <c r="W297" s="14">
        <f t="shared" si="24"/>
        <v>1.2614338641186915</v>
      </c>
    </row>
    <row r="298" spans="1:23" x14ac:dyDescent="0.25">
      <c r="A298" s="14">
        <v>270.39999999999998</v>
      </c>
      <c r="B298" s="14">
        <v>1.1504844851615812</v>
      </c>
      <c r="C298" s="14">
        <v>1.2630305656038177</v>
      </c>
      <c r="D298" s="14">
        <v>270.39999999999998</v>
      </c>
      <c r="E298" s="14">
        <f>AVERAGE(B$2:B298)</f>
        <v>0.79578720673038184</v>
      </c>
      <c r="G298" s="14">
        <v>270.39999999999998</v>
      </c>
      <c r="H298" s="14">
        <f>AVERAGE(C$2:C298)</f>
        <v>0.99329318243969178</v>
      </c>
      <c r="O298" s="14">
        <f t="shared" si="21"/>
        <v>0.29579165547270247</v>
      </c>
      <c r="P298" s="14">
        <f t="shared" si="22"/>
        <v>1.1078519181736508</v>
      </c>
      <c r="Q298" s="14">
        <f t="shared" si="23"/>
        <v>0.81206026270094833</v>
      </c>
      <c r="S298" s="14">
        <v>915526.46381999995</v>
      </c>
      <c r="T298" s="14">
        <f t="shared" si="20"/>
        <v>1.1504844851615812</v>
      </c>
      <c r="V298" s="14">
        <v>1005087.7889599999</v>
      </c>
      <c r="W298" s="14">
        <f t="shared" si="24"/>
        <v>1.2630305656038177</v>
      </c>
    </row>
    <row r="299" spans="1:23" x14ac:dyDescent="0.25">
      <c r="A299" s="14">
        <v>270.3</v>
      </c>
      <c r="B299" s="14">
        <v>1.1524287569886986</v>
      </c>
      <c r="C299" s="14">
        <v>1.2644787606364214</v>
      </c>
      <c r="D299" s="14">
        <v>270.3</v>
      </c>
      <c r="E299" s="14">
        <f>AVERAGE(B$2:B299)</f>
        <v>0.79698399045608093</v>
      </c>
      <c r="G299" s="14">
        <v>270.3</v>
      </c>
      <c r="H299" s="14">
        <f>AVERAGE(C$2:C299)</f>
        <v>0.9942032011584726</v>
      </c>
      <c r="O299" s="14">
        <f t="shared" si="21"/>
        <v>0.29528302422153052</v>
      </c>
      <c r="P299" s="14">
        <f t="shared" si="22"/>
        <v>1.1074651616113882</v>
      </c>
      <c r="Q299" s="14">
        <f t="shared" si="23"/>
        <v>0.81218213738985767</v>
      </c>
      <c r="S299" s="14">
        <v>917073.66618000006</v>
      </c>
      <c r="T299" s="14">
        <f t="shared" si="20"/>
        <v>1.1524287569886986</v>
      </c>
      <c r="V299" s="14">
        <v>1006240.22595</v>
      </c>
      <c r="W299" s="14">
        <f t="shared" si="24"/>
        <v>1.2644787606364214</v>
      </c>
    </row>
    <row r="300" spans="1:23" x14ac:dyDescent="0.25">
      <c r="A300" s="14">
        <v>270.2</v>
      </c>
      <c r="B300" s="14">
        <v>1.1553586094515953</v>
      </c>
      <c r="C300" s="14">
        <v>1.2660191775486278</v>
      </c>
      <c r="D300" s="14">
        <v>270.2</v>
      </c>
      <c r="E300" s="14">
        <f>AVERAGE(B$2:B300)</f>
        <v>0.79818256777713614</v>
      </c>
      <c r="G300" s="14">
        <v>270.2</v>
      </c>
      <c r="H300" s="14">
        <f>AVERAGE(C$2:C300)</f>
        <v>0.99511228469155011</v>
      </c>
      <c r="O300" s="14">
        <f t="shared" si="21"/>
        <v>0.29477363069507823</v>
      </c>
      <c r="P300" s="14">
        <f t="shared" si="22"/>
        <v>1.1070788025016176</v>
      </c>
      <c r="Q300" s="14">
        <f t="shared" si="23"/>
        <v>0.81230517180653938</v>
      </c>
      <c r="S300" s="14">
        <v>919405.16868999996</v>
      </c>
      <c r="T300" s="14">
        <f t="shared" si="20"/>
        <v>1.1553586094515953</v>
      </c>
      <c r="V300" s="14">
        <v>1007466.05078</v>
      </c>
      <c r="W300" s="14">
        <f t="shared" si="24"/>
        <v>1.2660191775486278</v>
      </c>
    </row>
    <row r="301" spans="1:23" x14ac:dyDescent="0.25">
      <c r="A301" s="14">
        <v>270.10000000000002</v>
      </c>
      <c r="B301" s="14">
        <v>1.1563988267064524</v>
      </c>
      <c r="C301" s="14">
        <v>1.2674619512101872</v>
      </c>
      <c r="D301" s="14">
        <v>270.10000000000002</v>
      </c>
      <c r="E301" s="14">
        <f>AVERAGE(B$2:B301)</f>
        <v>0.79937662197356718</v>
      </c>
      <c r="G301" s="14">
        <v>270.10000000000002</v>
      </c>
      <c r="H301" s="14">
        <f>AVERAGE(C$2:C301)</f>
        <v>0.99602011691327885</v>
      </c>
      <c r="O301" s="14">
        <f t="shared" si="21"/>
        <v>0.29426615948966633</v>
      </c>
      <c r="P301" s="14">
        <f t="shared" si="22"/>
        <v>1.1066929751972545</v>
      </c>
      <c r="Q301" s="14">
        <f t="shared" si="23"/>
        <v>0.81242681570758823</v>
      </c>
      <c r="S301" s="14">
        <v>920232.94727999996</v>
      </c>
      <c r="T301" s="14">
        <f t="shared" si="20"/>
        <v>1.1563988267064524</v>
      </c>
      <c r="V301" s="14">
        <v>1008614.1735800001</v>
      </c>
      <c r="W301" s="14">
        <f t="shared" si="24"/>
        <v>1.2674619512101872</v>
      </c>
    </row>
    <row r="302" spans="1:23" x14ac:dyDescent="0.25">
      <c r="A302" s="14">
        <v>270</v>
      </c>
      <c r="B302" s="14">
        <v>1.1577497974260729</v>
      </c>
      <c r="C302" s="14">
        <v>1.2689976029546568</v>
      </c>
      <c r="D302" s="14">
        <v>270</v>
      </c>
      <c r="E302" s="14">
        <f>AVERAGE(B$2:B302)</f>
        <v>0.80056723052988787</v>
      </c>
      <c r="G302" s="14">
        <v>270</v>
      </c>
      <c r="H302" s="14">
        <f>AVERAGE(C$2:C302)</f>
        <v>0.99692701886026014</v>
      </c>
      <c r="O302" s="14">
        <f t="shared" si="21"/>
        <v>0.29376015267602618</v>
      </c>
      <c r="P302" s="14">
        <f t="shared" si="22"/>
        <v>1.1063075432582348</v>
      </c>
      <c r="Q302" s="14">
        <f t="shared" si="23"/>
        <v>0.8125473905822086</v>
      </c>
      <c r="S302" s="14">
        <v>921308.01561999996</v>
      </c>
      <c r="T302" s="14">
        <f t="shared" si="20"/>
        <v>1.1577497974260729</v>
      </c>
      <c r="V302" s="14">
        <v>1009836.20641</v>
      </c>
      <c r="W302" s="14">
        <f t="shared" si="24"/>
        <v>1.2689976029546568</v>
      </c>
    </row>
    <row r="303" spans="1:23" x14ac:dyDescent="0.25">
      <c r="A303" s="14">
        <v>269.89999999999998</v>
      </c>
      <c r="B303" s="14">
        <v>1.159759432463392</v>
      </c>
      <c r="C303" s="14">
        <v>1.270503696760751</v>
      </c>
      <c r="D303" s="14">
        <v>269.89999999999998</v>
      </c>
      <c r="E303" s="14">
        <f>AVERAGE(B$2:B303)</f>
        <v>0.80175660868198562</v>
      </c>
      <c r="G303" s="14">
        <v>269.89999999999998</v>
      </c>
      <c r="H303" s="14">
        <f>AVERAGE(C$2:C303)</f>
        <v>0.99783290189966567</v>
      </c>
      <c r="O303" s="14">
        <f t="shared" si="21"/>
        <v>0.293254668782297</v>
      </c>
      <c r="P303" s="14">
        <f t="shared" si="22"/>
        <v>1.1059225443533749</v>
      </c>
      <c r="Q303" s="14">
        <f t="shared" si="23"/>
        <v>0.81266787557107789</v>
      </c>
      <c r="S303" s="14">
        <v>922907.23236999998</v>
      </c>
      <c r="T303" s="14">
        <f t="shared" si="20"/>
        <v>1.159759432463392</v>
      </c>
      <c r="V303" s="14">
        <v>1011034.7177800001</v>
      </c>
      <c r="W303" s="14">
        <f t="shared" si="24"/>
        <v>1.270503696760751</v>
      </c>
    </row>
    <row r="304" spans="1:23" x14ac:dyDescent="0.25">
      <c r="A304" s="14">
        <v>269.8</v>
      </c>
      <c r="B304" s="14">
        <v>1.1616775097663616</v>
      </c>
      <c r="C304" s="14">
        <v>1.2718802574238621</v>
      </c>
      <c r="D304" s="14">
        <v>269.8</v>
      </c>
      <c r="E304" s="14">
        <f>AVERAGE(B$2:B304)</f>
        <v>0.80294446644133988</v>
      </c>
      <c r="G304" s="14">
        <v>269.8</v>
      </c>
      <c r="H304" s="14">
        <f>AVERAGE(C$2:C304)</f>
        <v>0.99873734861756724</v>
      </c>
      <c r="O304" s="14">
        <f t="shared" si="21"/>
        <v>0.29274983105315616</v>
      </c>
      <c r="P304" s="14">
        <f t="shared" si="22"/>
        <v>1.1055381558829551</v>
      </c>
      <c r="Q304" s="14">
        <f t="shared" si="23"/>
        <v>0.8127883248297989</v>
      </c>
      <c r="S304" s="14">
        <v>924433.58979</v>
      </c>
      <c r="T304" s="14">
        <f t="shared" si="20"/>
        <v>1.1616775097663616</v>
      </c>
      <c r="V304" s="14">
        <v>1012130.14995</v>
      </c>
      <c r="W304" s="14">
        <f t="shared" si="24"/>
        <v>1.2718802574238621</v>
      </c>
    </row>
    <row r="305" spans="1:23" x14ac:dyDescent="0.25">
      <c r="A305" s="14">
        <v>269.7</v>
      </c>
      <c r="B305" s="14">
        <v>1.1634629714584683</v>
      </c>
      <c r="C305" s="14">
        <v>1.2733727119300529</v>
      </c>
      <c r="D305" s="14">
        <v>269.7</v>
      </c>
      <c r="E305" s="14">
        <f>AVERAGE(B$2:B305)</f>
        <v>0.80413038257626468</v>
      </c>
      <c r="G305" s="14">
        <v>269.7</v>
      </c>
      <c r="H305" s="14">
        <f>AVERAGE(C$2:C305)</f>
        <v>0.99964075441793721</v>
      </c>
      <c r="O305" s="14">
        <f t="shared" si="21"/>
        <v>0.29224581851142523</v>
      </c>
      <c r="P305" s="14">
        <f t="shared" si="22"/>
        <v>1.1051542098008929</v>
      </c>
      <c r="Q305" s="14">
        <f t="shared" si="23"/>
        <v>0.81290839128946768</v>
      </c>
      <c r="S305" s="14">
        <v>925854.41506000003</v>
      </c>
      <c r="T305" s="14">
        <f t="shared" si="20"/>
        <v>1.1634629714584683</v>
      </c>
      <c r="V305" s="14">
        <v>1013317.8075100001</v>
      </c>
      <c r="W305" s="14">
        <f t="shared" si="24"/>
        <v>1.2733727119300529</v>
      </c>
    </row>
    <row r="306" spans="1:23" x14ac:dyDescent="0.25">
      <c r="A306" s="14">
        <v>269.60000000000002</v>
      </c>
      <c r="B306" s="14">
        <v>1.1654854108985939</v>
      </c>
      <c r="C306" s="14">
        <v>1.2748647752953917</v>
      </c>
      <c r="D306" s="14">
        <v>269.60000000000002</v>
      </c>
      <c r="E306" s="14">
        <f>AVERAGE(B$2:B306)</f>
        <v>0.80531515316092805</v>
      </c>
      <c r="G306" s="14">
        <v>269.60000000000002</v>
      </c>
      <c r="H306" s="14">
        <f>AVERAGE(C$2:C306)</f>
        <v>1.0005431282568797</v>
      </c>
      <c r="O306" s="14">
        <f t="shared" si="21"/>
        <v>0.29174229282680159</v>
      </c>
      <c r="P306" s="14">
        <f t="shared" si="22"/>
        <v>1.1047707023008573</v>
      </c>
      <c r="Q306" s="14">
        <f t="shared" si="23"/>
        <v>0.81302840947405564</v>
      </c>
      <c r="S306" s="14">
        <v>927463.82123</v>
      </c>
      <c r="T306" s="14">
        <f t="shared" si="20"/>
        <v>1.1654854108985939</v>
      </c>
      <c r="V306" s="14">
        <v>1014505.15381</v>
      </c>
      <c r="W306" s="14">
        <f t="shared" si="24"/>
        <v>1.2748647752953917</v>
      </c>
    </row>
    <row r="307" spans="1:23" x14ac:dyDescent="0.25">
      <c r="A307" s="14">
        <v>269.5</v>
      </c>
      <c r="B307" s="14">
        <v>1.1668349967413407</v>
      </c>
      <c r="C307" s="14">
        <v>1.2763711699026992</v>
      </c>
      <c r="D307" s="14">
        <v>269.5</v>
      </c>
      <c r="E307" s="14">
        <f>AVERAGE(B$2:B307)</f>
        <v>0.80649659055824963</v>
      </c>
      <c r="G307" s="14">
        <v>269.5</v>
      </c>
      <c r="H307" s="14">
        <f>AVERAGE(C$2:C307)</f>
        <v>1.0014445270857875</v>
      </c>
      <c r="O307" s="14">
        <f t="shared" si="21"/>
        <v>0.29124018374169519</v>
      </c>
      <c r="P307" s="14">
        <f t="shared" si="22"/>
        <v>1.1043876091785938</v>
      </c>
      <c r="Q307" s="14">
        <f t="shared" si="23"/>
        <v>0.81314742543689866</v>
      </c>
      <c r="S307" s="14">
        <v>928537.78752000001</v>
      </c>
      <c r="T307" s="14">
        <f t="shared" si="20"/>
        <v>1.1668349967413407</v>
      </c>
      <c r="V307" s="14">
        <v>1015703.9045499999</v>
      </c>
      <c r="W307" s="14">
        <f t="shared" si="24"/>
        <v>1.2763711699026992</v>
      </c>
    </row>
    <row r="308" spans="1:23" x14ac:dyDescent="0.25">
      <c r="A308" s="14">
        <v>269.39999999999998</v>
      </c>
      <c r="B308" s="14">
        <v>1.1685533986249825</v>
      </c>
      <c r="C308" s="14">
        <v>1.27783620285405</v>
      </c>
      <c r="D308" s="14">
        <v>269.39999999999998</v>
      </c>
      <c r="E308" s="14">
        <f>AVERAGE(B$2:B308)</f>
        <v>0.80767592869527483</v>
      </c>
      <c r="G308" s="14">
        <v>269.39999999999998</v>
      </c>
      <c r="H308" s="14">
        <f>AVERAGE(C$2:C308)</f>
        <v>1.0023448257039254</v>
      </c>
      <c r="O308" s="14">
        <f t="shared" si="21"/>
        <v>0.29073896683900086</v>
      </c>
      <c r="P308" s="14">
        <f t="shared" si="22"/>
        <v>1.1040049836442229</v>
      </c>
      <c r="Q308" s="14">
        <f t="shared" si="23"/>
        <v>0.81326601680522215</v>
      </c>
      <c r="S308" s="14">
        <v>929905.2482899999</v>
      </c>
      <c r="T308" s="14">
        <f t="shared" si="20"/>
        <v>1.1685533986249825</v>
      </c>
      <c r="V308" s="14">
        <v>1016869.74073</v>
      </c>
      <c r="W308" s="14">
        <f t="shared" si="24"/>
        <v>1.27783620285405</v>
      </c>
    </row>
    <row r="309" spans="1:23" x14ac:dyDescent="0.25">
      <c r="A309" s="14">
        <v>269.3</v>
      </c>
      <c r="B309" s="14">
        <v>1.1703082560272986</v>
      </c>
      <c r="C309" s="14">
        <v>1.2792009915673643</v>
      </c>
      <c r="D309" s="14">
        <v>269.3</v>
      </c>
      <c r="E309" s="14">
        <f>AVERAGE(B$2:B309)</f>
        <v>0.80885330638141784</v>
      </c>
      <c r="G309" s="14">
        <v>269.3</v>
      </c>
      <c r="H309" s="14">
        <f>AVERAGE(C$2:C309)</f>
        <v>1.0032437093593261</v>
      </c>
      <c r="O309" s="14">
        <f t="shared" si="21"/>
        <v>0.29023858312493001</v>
      </c>
      <c r="P309" s="14">
        <f t="shared" si="22"/>
        <v>1.1036229594668492</v>
      </c>
      <c r="Q309" s="14">
        <f t="shared" si="23"/>
        <v>0.81338437634191918</v>
      </c>
      <c r="S309" s="14">
        <v>931301.71944000002</v>
      </c>
      <c r="T309" s="14">
        <f t="shared" si="20"/>
        <v>1.1703082560272986</v>
      </c>
      <c r="V309" s="14">
        <v>1017955.8050799998</v>
      </c>
      <c r="W309" s="14">
        <f t="shared" si="24"/>
        <v>1.2792009915673643</v>
      </c>
    </row>
    <row r="310" spans="1:23" x14ac:dyDescent="0.25">
      <c r="A310" s="14">
        <v>269.2</v>
      </c>
      <c r="B310" s="14">
        <v>1.1719402783255317</v>
      </c>
      <c r="C310" s="14">
        <v>1.2807558052425962</v>
      </c>
      <c r="D310" s="14">
        <v>269.2</v>
      </c>
      <c r="E310" s="14">
        <f>AVERAGE(B$2:B310)</f>
        <v>0.81002834512557353</v>
      </c>
      <c r="G310" s="14">
        <v>269.2</v>
      </c>
      <c r="H310" s="14">
        <f>AVERAGE(C$2:C310)</f>
        <v>1.0041418067570065</v>
      </c>
      <c r="O310" s="14">
        <f t="shared" si="21"/>
        <v>0.28973919345762289</v>
      </c>
      <c r="P310" s="14">
        <f t="shared" si="22"/>
        <v>1.1032412694478029</v>
      </c>
      <c r="Q310" s="14">
        <f t="shared" si="23"/>
        <v>0.81350207599017998</v>
      </c>
      <c r="S310" s="14">
        <v>932600.44151999999</v>
      </c>
      <c r="T310" s="14">
        <f t="shared" si="20"/>
        <v>1.1719402783255317</v>
      </c>
      <c r="V310" s="14">
        <v>1019193.08649</v>
      </c>
      <c r="W310" s="14">
        <f t="shared" si="24"/>
        <v>1.2807558052425962</v>
      </c>
    </row>
    <row r="311" spans="1:23" x14ac:dyDescent="0.25">
      <c r="A311" s="14">
        <v>269.10000000000002</v>
      </c>
      <c r="B311" s="14">
        <v>1.1736974855511881</v>
      </c>
      <c r="C311" s="14">
        <v>1.2822212928703685</v>
      </c>
      <c r="D311" s="14">
        <v>269.10000000000002</v>
      </c>
      <c r="E311" s="14">
        <f>AVERAGE(B$2:B311)</f>
        <v>0.81120147138501097</v>
      </c>
      <c r="G311" s="14">
        <v>269.10000000000002</v>
      </c>
      <c r="H311" s="14">
        <f>AVERAGE(C$2:C311)</f>
        <v>1.0050388373573722</v>
      </c>
      <c r="O311" s="14">
        <f t="shared" si="21"/>
        <v>0.28924061659339306</v>
      </c>
      <c r="P311" s="14">
        <f t="shared" si="22"/>
        <v>1.1028600328159821</v>
      </c>
      <c r="Q311" s="14">
        <f t="shared" si="23"/>
        <v>0.81361941622258904</v>
      </c>
      <c r="S311" s="14">
        <v>933998.78260000004</v>
      </c>
      <c r="T311" s="14">
        <f t="shared" si="20"/>
        <v>1.1736974855511881</v>
      </c>
      <c r="V311" s="14">
        <v>1020359.28449</v>
      </c>
      <c r="W311" s="14">
        <f t="shared" si="24"/>
        <v>1.2822212928703685</v>
      </c>
    </row>
    <row r="312" spans="1:23" x14ac:dyDescent="0.25">
      <c r="A312" s="14">
        <v>269</v>
      </c>
      <c r="B312" s="14">
        <v>1.1755009565991106</v>
      </c>
      <c r="C312" s="14">
        <v>1.2836492974901734</v>
      </c>
      <c r="D312" s="14">
        <v>269</v>
      </c>
      <c r="E312" s="14">
        <f>AVERAGE(B$2:B312)</f>
        <v>0.81237285236640688</v>
      </c>
      <c r="G312" s="14">
        <v>269</v>
      </c>
      <c r="H312" s="14">
        <f>AVERAGE(C$2:C312)</f>
        <v>1.0059346909269311</v>
      </c>
      <c r="O312" s="14">
        <f t="shared" si="21"/>
        <v>0.28874278146965893</v>
      </c>
      <c r="P312" s="14">
        <f t="shared" si="22"/>
        <v>1.1024792964204519</v>
      </c>
      <c r="Q312" s="14">
        <f t="shared" si="23"/>
        <v>0.81373651495079302</v>
      </c>
      <c r="S312" s="14">
        <v>935433.93926000001</v>
      </c>
      <c r="T312" s="14">
        <f t="shared" si="20"/>
        <v>1.1755009565991106</v>
      </c>
      <c r="V312" s="14">
        <v>1021495.65446</v>
      </c>
      <c r="W312" s="14">
        <f t="shared" si="24"/>
        <v>1.2836492974901734</v>
      </c>
    </row>
    <row r="313" spans="1:23" x14ac:dyDescent="0.25">
      <c r="A313" s="14">
        <v>268.89999999999998</v>
      </c>
      <c r="B313" s="14">
        <v>1.1770960002029618</v>
      </c>
      <c r="C313" s="14">
        <v>1.2850204695427685</v>
      </c>
      <c r="D313" s="14">
        <v>268.89999999999998</v>
      </c>
      <c r="E313" s="14">
        <f>AVERAGE(B$2:B313)</f>
        <v>0.8135418368146009</v>
      </c>
      <c r="G313" s="14">
        <v>268.89999999999998</v>
      </c>
      <c r="H313" s="14">
        <f>AVERAGE(C$2:C313)</f>
        <v>1.0068291966276228</v>
      </c>
      <c r="O313" s="14">
        <f t="shared" si="21"/>
        <v>0.28824596486886656</v>
      </c>
      <c r="P313" s="14">
        <f t="shared" si="22"/>
        <v>1.102099132867127</v>
      </c>
      <c r="Q313" s="14">
        <f t="shared" si="23"/>
        <v>0.81385316799826046</v>
      </c>
      <c r="S313" s="14">
        <v>936703.23463000008</v>
      </c>
      <c r="T313" s="14">
        <f t="shared" si="20"/>
        <v>1.1770960002029618</v>
      </c>
      <c r="V313" s="14">
        <v>1022586.7985099999</v>
      </c>
      <c r="W313" s="14">
        <f t="shared" si="24"/>
        <v>1.2850204695427685</v>
      </c>
    </row>
    <row r="314" spans="1:23" x14ac:dyDescent="0.25">
      <c r="A314" s="14">
        <v>268.8</v>
      </c>
      <c r="B314" s="14">
        <v>1.1788454650237887</v>
      </c>
      <c r="C314" s="14">
        <v>1.2865816655645383</v>
      </c>
      <c r="D314" s="14">
        <v>268.8</v>
      </c>
      <c r="E314" s="14">
        <f>AVERAGE(B$2:B314)</f>
        <v>0.81470894105808078</v>
      </c>
      <c r="G314" s="14">
        <v>268.8</v>
      </c>
      <c r="H314" s="14">
        <f>AVERAGE(C$2:C314)</f>
        <v>1.0077229744836513</v>
      </c>
      <c r="O314" s="14">
        <f t="shared" si="21"/>
        <v>0.28774994735219911</v>
      </c>
      <c r="P314" s="14">
        <f t="shared" si="22"/>
        <v>1.1017192786466696</v>
      </c>
      <c r="Q314" s="14">
        <f t="shared" si="23"/>
        <v>0.81396933129447047</v>
      </c>
      <c r="S314" s="14">
        <v>938095.41450000007</v>
      </c>
      <c r="T314" s="14">
        <f t="shared" si="20"/>
        <v>1.1788454650237887</v>
      </c>
      <c r="V314" s="14">
        <v>1023829.1588300001</v>
      </c>
      <c r="W314" s="14">
        <f t="shared" si="24"/>
        <v>1.2865816655645383</v>
      </c>
    </row>
    <row r="315" spans="1:23" x14ac:dyDescent="0.25">
      <c r="A315" s="14">
        <v>268.7</v>
      </c>
      <c r="B315" s="14">
        <v>1.1808217965023429</v>
      </c>
      <c r="C315" s="14">
        <v>1.2880115355489634</v>
      </c>
      <c r="D315" s="14">
        <v>268.7</v>
      </c>
      <c r="E315" s="14">
        <f>AVERAGE(B$2:B315)</f>
        <v>0.81587490556586495</v>
      </c>
      <c r="G315" s="14">
        <v>268.7</v>
      </c>
      <c r="H315" s="14">
        <f>AVERAGE(C$2:C315)</f>
        <v>1.0086156132131585</v>
      </c>
      <c r="O315" s="14">
        <f t="shared" si="21"/>
        <v>0.28725441422145748</v>
      </c>
      <c r="P315" s="14">
        <f t="shared" si="22"/>
        <v>1.1013399085532398</v>
      </c>
      <c r="Q315" s="14">
        <f t="shared" si="23"/>
        <v>0.81408549433178234</v>
      </c>
      <c r="S315" s="14">
        <v>939668.12912000006</v>
      </c>
      <c r="T315" s="14">
        <f t="shared" si="20"/>
        <v>1.1808217965023429</v>
      </c>
      <c r="V315" s="14">
        <v>1024967.01321</v>
      </c>
      <c r="W315" s="14">
        <f t="shared" si="24"/>
        <v>1.2880115355489634</v>
      </c>
    </row>
    <row r="316" spans="1:23" x14ac:dyDescent="0.25">
      <c r="A316" s="14">
        <v>268.60000000000002</v>
      </c>
      <c r="B316" s="14">
        <v>1.1826802426948007</v>
      </c>
      <c r="C316" s="14">
        <v>1.289522154278921</v>
      </c>
      <c r="D316" s="14">
        <v>268.60000000000002</v>
      </c>
      <c r="E316" s="14">
        <f>AVERAGE(B$2:B316)</f>
        <v>0.81703936695357593</v>
      </c>
      <c r="G316" s="14">
        <v>268.60000000000002</v>
      </c>
      <c r="H316" s="14">
        <f>AVERAGE(C$2:C316)</f>
        <v>1.0095073800101928</v>
      </c>
      <c r="O316" s="14">
        <f t="shared" si="21"/>
        <v>0.28675951991444565</v>
      </c>
      <c r="P316" s="14">
        <f t="shared" si="22"/>
        <v>1.1009609090297761</v>
      </c>
      <c r="Q316" s="14">
        <f t="shared" si="23"/>
        <v>0.81420138911533035</v>
      </c>
      <c r="S316" s="14">
        <v>941147.03360999993</v>
      </c>
      <c r="T316" s="14">
        <f t="shared" si="20"/>
        <v>1.1826802426948007</v>
      </c>
      <c r="V316" s="14">
        <v>1026169.1253999999</v>
      </c>
      <c r="W316" s="14">
        <f t="shared" si="24"/>
        <v>1.289522154278921</v>
      </c>
    </row>
    <row r="317" spans="1:23" x14ac:dyDescent="0.25">
      <c r="A317" s="14">
        <v>268.5</v>
      </c>
      <c r="B317" s="14">
        <v>1.1841947162469091</v>
      </c>
      <c r="C317" s="14">
        <v>1.2909372532361048</v>
      </c>
      <c r="D317" s="14">
        <v>268.5</v>
      </c>
      <c r="E317" s="14">
        <f>AVERAGE(B$2:B317)</f>
        <v>0.81820125097032692</v>
      </c>
      <c r="G317" s="14">
        <v>268.5</v>
      </c>
      <c r="H317" s="14">
        <f>AVERAGE(C$2:C317)</f>
        <v>1.0103979808748318</v>
      </c>
      <c r="O317" s="14">
        <f t="shared" si="21"/>
        <v>0.28626572098614594</v>
      </c>
      <c r="P317" s="14">
        <f t="shared" si="22"/>
        <v>1.1005824050257953</v>
      </c>
      <c r="Q317" s="14">
        <f t="shared" si="23"/>
        <v>0.81431668403964941</v>
      </c>
      <c r="S317" s="14">
        <v>942352.2133699999</v>
      </c>
      <c r="T317" s="14">
        <f t="shared" si="20"/>
        <v>1.1841947162469091</v>
      </c>
      <c r="V317" s="14">
        <v>1027295.2253699999</v>
      </c>
      <c r="W317" s="14">
        <f t="shared" si="24"/>
        <v>1.2909372532361048</v>
      </c>
    </row>
    <row r="318" spans="1:23" x14ac:dyDescent="0.25">
      <c r="A318" s="14">
        <v>268.39999999999998</v>
      </c>
      <c r="B318" s="14">
        <v>1.1862374930258388</v>
      </c>
      <c r="C318" s="14">
        <v>1.2924559667947562</v>
      </c>
      <c r="D318" s="14">
        <v>268.39999999999998</v>
      </c>
      <c r="E318" s="14">
        <f>AVERAGE(B$2:B318)</f>
        <v>0.81936224857933482</v>
      </c>
      <c r="G318" s="14">
        <v>268.39999999999998</v>
      </c>
      <c r="H318" s="14">
        <f>AVERAGE(C$2:C318)</f>
        <v>1.0112877537010776</v>
      </c>
      <c r="O318" s="14">
        <f t="shared" si="21"/>
        <v>0.28577229877978</v>
      </c>
      <c r="P318" s="14">
        <f t="shared" si="22"/>
        <v>1.1002042529368639</v>
      </c>
      <c r="Q318" s="14">
        <f t="shared" si="23"/>
        <v>0.81443195415708391</v>
      </c>
      <c r="S318" s="14">
        <v>943977.80348</v>
      </c>
      <c r="T318" s="14">
        <f t="shared" si="20"/>
        <v>1.1862374930258388</v>
      </c>
      <c r="V318" s="14">
        <v>1028503.77922</v>
      </c>
      <c r="W318" s="14">
        <f t="shared" si="24"/>
        <v>1.2924559667947562</v>
      </c>
    </row>
    <row r="319" spans="1:23" x14ac:dyDescent="0.25">
      <c r="A319" s="14">
        <v>268.3</v>
      </c>
      <c r="B319" s="14">
        <v>1.1877391591969109</v>
      </c>
      <c r="C319" s="14">
        <v>1.2937668535190192</v>
      </c>
      <c r="D319" s="14">
        <v>268.3</v>
      </c>
      <c r="E319" s="14">
        <f>AVERAGE(B$2:B319)</f>
        <v>0.82052066653725164</v>
      </c>
      <c r="G319" s="14">
        <v>268.3</v>
      </c>
      <c r="H319" s="14">
        <f>AVERAGE(C$2:C319)</f>
        <v>1.0121760527571089</v>
      </c>
      <c r="O319" s="14">
        <f t="shared" si="21"/>
        <v>0.28527997292117835</v>
      </c>
      <c r="P319" s="14">
        <f t="shared" si="22"/>
        <v>1.0998267271980173</v>
      </c>
      <c r="Q319" s="14">
        <f t="shared" si="23"/>
        <v>0.81454675427683898</v>
      </c>
      <c r="S319" s="14">
        <v>945172.79145000002</v>
      </c>
      <c r="T319" s="14">
        <f t="shared" si="20"/>
        <v>1.1877391591969109</v>
      </c>
      <c r="V319" s="14">
        <v>1029546.9497300001</v>
      </c>
      <c r="W319" s="14">
        <f t="shared" si="24"/>
        <v>1.2937668535190192</v>
      </c>
    </row>
    <row r="320" spans="1:23" x14ac:dyDescent="0.25">
      <c r="A320" s="14">
        <v>268.2</v>
      </c>
      <c r="B320" s="14">
        <v>1.189625480627887</v>
      </c>
      <c r="C320" s="14">
        <v>1.2953122450677943</v>
      </c>
      <c r="D320" s="14">
        <v>268.2</v>
      </c>
      <c r="E320" s="14">
        <f>AVERAGE(B$2:B320)</f>
        <v>0.82167773491998097</v>
      </c>
      <c r="G320" s="14">
        <v>268.2</v>
      </c>
      <c r="H320" s="14">
        <f>AVERAGE(C$2:C320)</f>
        <v>1.0130636270276752</v>
      </c>
      <c r="O320" s="14">
        <f t="shared" si="21"/>
        <v>0.28478822062996523</v>
      </c>
      <c r="P320" s="14">
        <f t="shared" si="22"/>
        <v>1.0994495094918837</v>
      </c>
      <c r="Q320" s="14">
        <f t="shared" si="23"/>
        <v>0.81466128886191846</v>
      </c>
      <c r="S320" s="14">
        <v>946673.87835000001</v>
      </c>
      <c r="T320" s="14">
        <f t="shared" si="20"/>
        <v>1.189625480627887</v>
      </c>
      <c r="V320" s="14">
        <v>1030776.73325</v>
      </c>
      <c r="W320" s="14">
        <f t="shared" si="24"/>
        <v>1.2953122450677943</v>
      </c>
    </row>
    <row r="321" spans="1:23" x14ac:dyDescent="0.25">
      <c r="A321" s="14">
        <v>268.10000000000002</v>
      </c>
      <c r="B321" s="14">
        <v>1.1916467109066993</v>
      </c>
      <c r="C321" s="14">
        <v>1.29665925374899</v>
      </c>
      <c r="D321" s="14">
        <v>268.10000000000002</v>
      </c>
      <c r="E321" s="14">
        <f>AVERAGE(B$2:B321)</f>
        <v>0.8228338879699395</v>
      </c>
      <c r="G321" s="14">
        <v>268.10000000000002</v>
      </c>
      <c r="H321" s="14">
        <f>AVERAGE(C$2:C321)</f>
        <v>1.0139498633611794</v>
      </c>
      <c r="O321" s="14">
        <f t="shared" si="21"/>
        <v>0.2842968573537783</v>
      </c>
      <c r="P321" s="14">
        <f t="shared" si="22"/>
        <v>1.0990728604069533</v>
      </c>
      <c r="Q321" s="14">
        <f t="shared" si="23"/>
        <v>0.81477600305317499</v>
      </c>
      <c r="S321" s="14">
        <v>948282.3223</v>
      </c>
      <c r="T321" s="14">
        <f t="shared" si="20"/>
        <v>1.1916467109066993</v>
      </c>
      <c r="V321" s="14">
        <v>1031848.6487</v>
      </c>
      <c r="W321" s="14">
        <f t="shared" si="24"/>
        <v>1.29665925374899</v>
      </c>
    </row>
    <row r="322" spans="1:23" x14ac:dyDescent="0.25">
      <c r="A322" s="14">
        <v>268</v>
      </c>
      <c r="B322" s="14">
        <v>1.1931603316923314</v>
      </c>
      <c r="C322" s="14">
        <v>1.2982187353031174</v>
      </c>
      <c r="D322" s="14">
        <v>268</v>
      </c>
      <c r="E322" s="14">
        <f>AVERAGE(B$2:B322)</f>
        <v>0.82398755290365422</v>
      </c>
      <c r="G322" s="14">
        <v>268</v>
      </c>
      <c r="H322" s="14">
        <f>AVERAGE(C$2:C322)</f>
        <v>1.0148354361709673</v>
      </c>
      <c r="O322" s="14">
        <f t="shared" si="21"/>
        <v>0.28380655152318579</v>
      </c>
      <c r="P322" s="14">
        <f t="shared" si="22"/>
        <v>1.0986964933185863</v>
      </c>
      <c r="Q322" s="14">
        <f t="shared" si="23"/>
        <v>0.81488994179540053</v>
      </c>
      <c r="S322" s="14">
        <v>949486.82344999991</v>
      </c>
      <c r="T322" s="14">
        <f t="shared" ref="T322:T352" si="25">S322*4*PI()*10^-7</f>
        <v>1.1931603316923314</v>
      </c>
      <c r="V322" s="14">
        <v>1033089.6446900001</v>
      </c>
      <c r="W322" s="14">
        <f t="shared" si="24"/>
        <v>1.2982187353031174</v>
      </c>
    </row>
    <row r="323" spans="1:23" x14ac:dyDescent="0.25">
      <c r="A323" s="14">
        <v>267.89999999999998</v>
      </c>
      <c r="B323" s="14">
        <v>1.1942064607334126</v>
      </c>
      <c r="C323" s="14">
        <v>1.2995719367168848</v>
      </c>
      <c r="D323" s="14">
        <v>267.89999999999998</v>
      </c>
      <c r="E323" s="14">
        <f>AVERAGE(B$2:B323)</f>
        <v>0.82513730106461625</v>
      </c>
      <c r="G323" s="14">
        <v>267.89999999999998</v>
      </c>
      <c r="H323" s="14">
        <f>AVERAGE(C$2:C323)</f>
        <v>1.0157197110173832</v>
      </c>
      <c r="O323" s="14">
        <f t="shared" ref="O323:O352" si="26">N$1-L$1*E323</f>
        <v>0.28331791031501663</v>
      </c>
      <c r="P323" s="14">
        <f t="shared" ref="P323:P352" si="27">M$1-L$1*H323</f>
        <v>1.0983206778626653</v>
      </c>
      <c r="Q323" s="14">
        <f t="shared" ref="Q323:Q352" si="28">P323-O323</f>
        <v>0.81500276754764867</v>
      </c>
      <c r="S323" s="14">
        <v>950319.3064900001</v>
      </c>
      <c r="T323" s="14">
        <f t="shared" si="25"/>
        <v>1.1942064607334126</v>
      </c>
      <c r="V323" s="14">
        <v>1034166.4881600001</v>
      </c>
      <c r="W323" s="14">
        <f t="shared" ref="W323:W352" si="29">V323*4*PI()*10^-7</f>
        <v>1.2995719367168848</v>
      </c>
    </row>
    <row r="324" spans="1:23" x14ac:dyDescent="0.25">
      <c r="A324" s="14">
        <v>267.79999999999899</v>
      </c>
      <c r="B324" s="14">
        <v>1.1959006108915027</v>
      </c>
      <c r="C324" s="14">
        <v>1.301019353438758</v>
      </c>
      <c r="D324" s="14">
        <v>267.79999999999899</v>
      </c>
      <c r="E324" s="14">
        <f>AVERAGE(B$2:B324)</f>
        <v>0.82628517508884802</v>
      </c>
      <c r="G324" s="14">
        <v>267.79999999999899</v>
      </c>
      <c r="H324" s="14">
        <f>AVERAGE(C$2:C324)</f>
        <v>1.0166029916440746</v>
      </c>
      <c r="O324" s="14">
        <f t="shared" si="26"/>
        <v>0.28283006561208862</v>
      </c>
      <c r="P324" s="14">
        <f t="shared" si="27"/>
        <v>1.0979452849486053</v>
      </c>
      <c r="Q324" s="14">
        <f t="shared" si="28"/>
        <v>0.81511521933651676</v>
      </c>
      <c r="S324" s="14">
        <v>951667.46834999998</v>
      </c>
      <c r="T324" s="14">
        <f t="shared" si="25"/>
        <v>1.1959006108915027</v>
      </c>
      <c r="V324" s="14">
        <v>1035318.30579</v>
      </c>
      <c r="W324" s="14">
        <f t="shared" si="29"/>
        <v>1.301019353438758</v>
      </c>
    </row>
    <row r="325" spans="1:23" x14ac:dyDescent="0.25">
      <c r="A325" s="14">
        <v>267.69999999999902</v>
      </c>
      <c r="B325" s="14">
        <v>1.1976276208521126</v>
      </c>
      <c r="C325" s="14">
        <v>1.3025355394730218</v>
      </c>
      <c r="D325" s="14">
        <v>267.69999999999902</v>
      </c>
      <c r="E325" s="14">
        <f>AVERAGE(B$2:B325)</f>
        <v>0.82743129374861124</v>
      </c>
      <c r="G325" s="14">
        <v>267.69999999999902</v>
      </c>
      <c r="H325" s="14">
        <f>AVERAGE(C$2:C325)</f>
        <v>1.0174854995077443</v>
      </c>
      <c r="O325" s="14">
        <f t="shared" si="26"/>
        <v>0.28234296693637229</v>
      </c>
      <c r="P325" s="14">
        <f t="shared" si="27"/>
        <v>1.0975702204576461</v>
      </c>
      <c r="Q325" s="14">
        <f t="shared" si="28"/>
        <v>0.81522725352127379</v>
      </c>
      <c r="S325" s="14">
        <v>953041.77921000007</v>
      </c>
      <c r="T325" s="14">
        <f t="shared" si="25"/>
        <v>1.1976276208521126</v>
      </c>
      <c r="V325" s="14">
        <v>1036524.8483000001</v>
      </c>
      <c r="W325" s="14">
        <f t="shared" si="29"/>
        <v>1.3025355394730218</v>
      </c>
    </row>
    <row r="326" spans="1:23" x14ac:dyDescent="0.25">
      <c r="A326" s="14">
        <v>267.599999999999</v>
      </c>
      <c r="B326" s="14">
        <v>1.199066893108129</v>
      </c>
      <c r="C326" s="14">
        <v>1.3038599969979026</v>
      </c>
      <c r="D326" s="14">
        <v>267.599999999999</v>
      </c>
      <c r="E326" s="14">
        <f>AVERAGE(B$2:B326)</f>
        <v>0.82857478790048666</v>
      </c>
      <c r="G326" s="14">
        <v>267.599999999999</v>
      </c>
      <c r="H326" s="14">
        <f>AVERAGE(C$2:C326)</f>
        <v>1.0183666518077139</v>
      </c>
      <c r="O326" s="14">
        <f t="shared" si="26"/>
        <v>0.28185698367249024</v>
      </c>
      <c r="P326" s="14">
        <f t="shared" si="27"/>
        <v>1.0971957320791843</v>
      </c>
      <c r="Q326" s="14">
        <f t="shared" si="28"/>
        <v>0.81533874840669407</v>
      </c>
      <c r="S326" s="14">
        <v>954187.11568000005</v>
      </c>
      <c r="T326" s="14">
        <f t="shared" si="25"/>
        <v>1.199066893108129</v>
      </c>
      <c r="V326" s="14">
        <v>1037578.81811</v>
      </c>
      <c r="W326" s="14">
        <f t="shared" si="29"/>
        <v>1.3038599969979026</v>
      </c>
    </row>
    <row r="327" spans="1:23" x14ac:dyDescent="0.25">
      <c r="A327" s="14">
        <v>267.49999999999898</v>
      </c>
      <c r="B327" s="14">
        <v>1.2011103648073536</v>
      </c>
      <c r="C327" s="14">
        <v>1.3052934805678615</v>
      </c>
      <c r="D327" s="14">
        <v>267.49999999999898</v>
      </c>
      <c r="E327" s="14">
        <f>AVERAGE(B$2:B327)</f>
        <v>0.82971753506891266</v>
      </c>
      <c r="G327" s="14">
        <v>267.49999999999898</v>
      </c>
      <c r="H327" s="14">
        <f>AVERAGE(C$2:C327)</f>
        <v>1.0192467954542175</v>
      </c>
      <c r="O327" s="14">
        <f t="shared" si="26"/>
        <v>0.28137131787543052</v>
      </c>
      <c r="P327" s="14">
        <f t="shared" si="27"/>
        <v>1.0968216723769013</v>
      </c>
      <c r="Q327" s="14">
        <f t="shared" si="28"/>
        <v>0.81545035450147085</v>
      </c>
      <c r="S327" s="14">
        <v>955813.25878999999</v>
      </c>
      <c r="T327" s="14">
        <f t="shared" si="25"/>
        <v>1.2011103648073536</v>
      </c>
      <c r="V327" s="14">
        <v>1038719.5480899999</v>
      </c>
      <c r="W327" s="14">
        <f t="shared" si="29"/>
        <v>1.3052934805678615</v>
      </c>
    </row>
    <row r="328" spans="1:23" x14ac:dyDescent="0.25">
      <c r="A328" s="14">
        <v>267.39999999999901</v>
      </c>
      <c r="B328" s="14">
        <v>1.2027711786461508</v>
      </c>
      <c r="C328" s="14">
        <v>1.3067032891961139</v>
      </c>
      <c r="D328" s="14">
        <v>267.39999999999901</v>
      </c>
      <c r="E328" s="14">
        <f>AVERAGE(B$2:B328)</f>
        <v>0.83085837189942413</v>
      </c>
      <c r="G328" s="14">
        <v>267.39999999999901</v>
      </c>
      <c r="H328" s="14">
        <f>AVERAGE(C$2:C328)</f>
        <v>1.0201258673005229</v>
      </c>
      <c r="O328" s="14">
        <f t="shared" si="26"/>
        <v>0.28088646396905981</v>
      </c>
      <c r="P328" s="14">
        <f t="shared" si="27"/>
        <v>1.0964480681880615</v>
      </c>
      <c r="Q328" s="14">
        <f t="shared" si="28"/>
        <v>0.8155616042190017</v>
      </c>
      <c r="S328" s="14">
        <v>957134.89245000004</v>
      </c>
      <c r="T328" s="14">
        <f t="shared" si="25"/>
        <v>1.2027711786461508</v>
      </c>
      <c r="V328" s="14">
        <v>1039841.4381499999</v>
      </c>
      <c r="W328" s="14">
        <f t="shared" si="29"/>
        <v>1.3067032891961139</v>
      </c>
    </row>
    <row r="329" spans="1:23" x14ac:dyDescent="0.25">
      <c r="A329" s="14">
        <v>267.29999999999899</v>
      </c>
      <c r="B329" s="14">
        <v>1.2041877031826824</v>
      </c>
      <c r="C329" s="14">
        <v>1.3081188606990986</v>
      </c>
      <c r="D329" s="14">
        <v>267.29999999999899</v>
      </c>
      <c r="E329" s="14">
        <f>AVERAGE(B$2:B329)</f>
        <v>0.83199657108016578</v>
      </c>
      <c r="G329" s="14">
        <v>267.29999999999899</v>
      </c>
      <c r="H329" s="14">
        <f>AVERAGE(C$2:C329)</f>
        <v>1.0210038947194211</v>
      </c>
      <c r="O329" s="14">
        <f t="shared" si="26"/>
        <v>0.28040273105980312</v>
      </c>
      <c r="P329" s="14">
        <f t="shared" si="27"/>
        <v>1.0960749078792711</v>
      </c>
      <c r="Q329" s="14">
        <f t="shared" si="28"/>
        <v>0.81567217681946791</v>
      </c>
      <c r="S329" s="14">
        <v>958262.12686000008</v>
      </c>
      <c r="T329" s="14">
        <f t="shared" si="25"/>
        <v>1.2041877031826824</v>
      </c>
      <c r="V329" s="14">
        <v>1040967.91416</v>
      </c>
      <c r="W329" s="14">
        <f t="shared" si="29"/>
        <v>1.3081188606990986</v>
      </c>
    </row>
    <row r="330" spans="1:23" x14ac:dyDescent="0.25">
      <c r="A330" s="14">
        <v>267.19999999999902</v>
      </c>
      <c r="B330" s="14">
        <v>1.2060731629124928</v>
      </c>
      <c r="C330" s="14">
        <v>1.3096269389990067</v>
      </c>
      <c r="D330" s="14">
        <v>267.19999999999902</v>
      </c>
      <c r="E330" s="14">
        <f>AVERAGE(B$2:B330)</f>
        <v>0.83313358199758936</v>
      </c>
      <c r="G330" s="14">
        <v>267.19999999999902</v>
      </c>
      <c r="H330" s="14">
        <f>AVERAGE(C$2:C330)</f>
        <v>1.0218811684102405</v>
      </c>
      <c r="O330" s="14">
        <f t="shared" si="26"/>
        <v>0.27991950316063735</v>
      </c>
      <c r="P330" s="14">
        <f t="shared" si="27"/>
        <v>1.0957020679037599</v>
      </c>
      <c r="Q330" s="14">
        <f t="shared" si="28"/>
        <v>0.8157825647431225</v>
      </c>
      <c r="S330" s="14">
        <v>959762.52804</v>
      </c>
      <c r="T330" s="14">
        <f t="shared" si="25"/>
        <v>1.2060731629124928</v>
      </c>
      <c r="V330" s="14">
        <v>1042168.0047400001</v>
      </c>
      <c r="W330" s="14">
        <f t="shared" si="29"/>
        <v>1.3096269389990067</v>
      </c>
    </row>
    <row r="331" spans="1:23" x14ac:dyDescent="0.25">
      <c r="A331" s="14">
        <v>267.099999999999</v>
      </c>
      <c r="B331" s="14">
        <v>1.207719203738562</v>
      </c>
      <c r="C331" s="14">
        <v>1.3110597107720348</v>
      </c>
      <c r="D331" s="14">
        <v>267.099999999999</v>
      </c>
      <c r="E331" s="14">
        <f>AVERAGE(B$2:B331)</f>
        <v>0.834268689942259</v>
      </c>
      <c r="G331" s="14">
        <v>267.099999999999</v>
      </c>
      <c r="H331" s="14">
        <f>AVERAGE(C$2:C331)</f>
        <v>1.022757467023458</v>
      </c>
      <c r="O331" s="14">
        <f t="shared" si="26"/>
        <v>0.27943708402197864</v>
      </c>
      <c r="P331" s="14">
        <f t="shared" si="27"/>
        <v>1.0953296423347367</v>
      </c>
      <c r="Q331" s="14">
        <f t="shared" si="28"/>
        <v>0.81589255831275809</v>
      </c>
      <c r="S331" s="14">
        <v>961072.40570999996</v>
      </c>
      <c r="T331" s="14">
        <f t="shared" si="25"/>
        <v>1.207719203738562</v>
      </c>
      <c r="V331" s="14">
        <v>1043308.1682899999</v>
      </c>
      <c r="W331" s="14">
        <f t="shared" si="29"/>
        <v>1.3110597107720348</v>
      </c>
    </row>
    <row r="332" spans="1:23" x14ac:dyDescent="0.25">
      <c r="A332" s="14">
        <v>266.99999999999898</v>
      </c>
      <c r="B332" s="14">
        <v>1.2091546162087115</v>
      </c>
      <c r="C332" s="14">
        <v>1.3123410991225193</v>
      </c>
      <c r="D332" s="14">
        <v>266.99999999999898</v>
      </c>
      <c r="E332" s="14">
        <f>AVERAGE(B$2:B332)</f>
        <v>0.83540127582221801</v>
      </c>
      <c r="G332" s="14">
        <v>266.99999999999898</v>
      </c>
      <c r="H332" s="14">
        <f>AVERAGE(C$2:C332)</f>
        <v>1.0236323420449054</v>
      </c>
      <c r="O332" s="14">
        <f t="shared" si="26"/>
        <v>0.27895573675696073</v>
      </c>
      <c r="P332" s="14">
        <f t="shared" si="27"/>
        <v>1.0949578217900364</v>
      </c>
      <c r="Q332" s="14">
        <f t="shared" si="28"/>
        <v>0.8160020850330757</v>
      </c>
      <c r="S332" s="14">
        <v>962214.67066000006</v>
      </c>
      <c r="T332" s="14">
        <f t="shared" si="25"/>
        <v>1.2091546162087115</v>
      </c>
      <c r="V332" s="14">
        <v>1044327.8647399999</v>
      </c>
      <c r="W332" s="14">
        <f t="shared" si="29"/>
        <v>1.3123410991225193</v>
      </c>
    </row>
    <row r="333" spans="1:23" x14ac:dyDescent="0.25">
      <c r="A333" s="14">
        <v>266.89999999999901</v>
      </c>
      <c r="B333" s="14">
        <v>1.2114547418277355</v>
      </c>
      <c r="C333" s="14">
        <v>1.313772420497618</v>
      </c>
      <c r="D333" s="14">
        <v>266.89999999999901</v>
      </c>
      <c r="E333" s="14">
        <f>AVERAGE(B$2:B333)</f>
        <v>0.83653396698488514</v>
      </c>
      <c r="G333" s="14">
        <v>266.89999999999901</v>
      </c>
      <c r="H333" s="14">
        <f>AVERAGE(C$2:C333)</f>
        <v>1.0245062579438595</v>
      </c>
      <c r="O333" s="14">
        <f t="shared" si="26"/>
        <v>0.27847434474695304</v>
      </c>
      <c r="P333" s="14">
        <f t="shared" si="27"/>
        <v>1.0945864088709274</v>
      </c>
      <c r="Q333" s="14">
        <f t="shared" si="28"/>
        <v>0.8161120641239743</v>
      </c>
      <c r="S333" s="14">
        <v>964045.05247</v>
      </c>
      <c r="T333" s="14">
        <f t="shared" si="25"/>
        <v>1.2114547418277355</v>
      </c>
      <c r="V333" s="14">
        <v>1045466.8741</v>
      </c>
      <c r="W333" s="14">
        <f t="shared" si="29"/>
        <v>1.313772420497618</v>
      </c>
    </row>
    <row r="334" spans="1:23" x14ac:dyDescent="0.25">
      <c r="A334" s="14">
        <v>266.79999999999899</v>
      </c>
      <c r="B334" s="14">
        <v>1.2126464388012341</v>
      </c>
      <c r="C334" s="14">
        <v>1.3151518700436697</v>
      </c>
      <c r="D334" s="14">
        <v>266.79999999999899</v>
      </c>
      <c r="E334" s="14">
        <f>AVERAGE(B$2:B334)</f>
        <v>0.83766343386721653</v>
      </c>
      <c r="G334" s="14">
        <v>266.79999999999899</v>
      </c>
      <c r="H334" s="14">
        <f>AVERAGE(C$2:C334)</f>
        <v>1.0253790675898049</v>
      </c>
      <c r="O334" s="14">
        <f t="shared" si="26"/>
        <v>0.27799432305115174</v>
      </c>
      <c r="P334" s="14">
        <f t="shared" si="27"/>
        <v>1.0942154661076535</v>
      </c>
      <c r="Q334" s="14">
        <f t="shared" si="28"/>
        <v>0.81622114305650184</v>
      </c>
      <c r="S334" s="14">
        <v>964993.37478999991</v>
      </c>
      <c r="T334" s="14">
        <f t="shared" si="25"/>
        <v>1.2126464388012341</v>
      </c>
      <c r="V334" s="14">
        <v>1046564.60517</v>
      </c>
      <c r="W334" s="14">
        <f t="shared" si="29"/>
        <v>1.3151518700436697</v>
      </c>
    </row>
    <row r="335" spans="1:23" x14ac:dyDescent="0.25">
      <c r="A335" s="14">
        <v>266.69999999999902</v>
      </c>
      <c r="B335" s="14">
        <v>1.2137732510667916</v>
      </c>
      <c r="C335" s="14">
        <v>1.3165432245671176</v>
      </c>
      <c r="D335" s="14">
        <v>266.69999999999902</v>
      </c>
      <c r="E335" s="14">
        <f>AVERAGE(B$2:B335)</f>
        <v>0.8387895111642214</v>
      </c>
      <c r="G335" s="14">
        <v>266.69999999999902</v>
      </c>
      <c r="H335" s="14">
        <f>AVERAGE(C$2:C335)</f>
        <v>1.0262508165627908</v>
      </c>
      <c r="O335" s="14">
        <f t="shared" si="26"/>
        <v>0.27751574192392481</v>
      </c>
      <c r="P335" s="14">
        <f t="shared" si="27"/>
        <v>1.0938449741287635</v>
      </c>
      <c r="Q335" s="14">
        <f t="shared" si="28"/>
        <v>0.81632923220483866</v>
      </c>
      <c r="S335" s="14">
        <v>965890.06350000005</v>
      </c>
      <c r="T335" s="14">
        <f t="shared" si="25"/>
        <v>1.2137732510667916</v>
      </c>
      <c r="V335" s="14">
        <v>1047671.80992</v>
      </c>
      <c r="W335" s="14">
        <f t="shared" si="29"/>
        <v>1.3165432245671176</v>
      </c>
    </row>
    <row r="336" spans="1:23" x14ac:dyDescent="0.25">
      <c r="A336" s="14">
        <v>266.599999999999</v>
      </c>
      <c r="B336" s="14">
        <v>1.215973999112661</v>
      </c>
      <c r="C336" s="14">
        <v>1.3179399121074578</v>
      </c>
      <c r="D336" s="14">
        <v>266.599999999999</v>
      </c>
      <c r="E336" s="14">
        <f>AVERAGE(B$2:B336)</f>
        <v>0.83991543500884347</v>
      </c>
      <c r="G336" s="14">
        <v>266.599999999999</v>
      </c>
      <c r="H336" s="14">
        <f>AVERAGE(C$2:C336)</f>
        <v>1.0271215302808345</v>
      </c>
      <c r="O336" s="14">
        <f t="shared" si="26"/>
        <v>0.2770372260137256</v>
      </c>
      <c r="P336" s="14">
        <f t="shared" si="27"/>
        <v>1.0934749221316389</v>
      </c>
      <c r="Q336" s="14">
        <f t="shared" si="28"/>
        <v>0.81643769611791328</v>
      </c>
      <c r="S336" s="14">
        <v>967641.36314999999</v>
      </c>
      <c r="T336" s="14">
        <f t="shared" si="25"/>
        <v>1.215973999112661</v>
      </c>
      <c r="V336" s="14">
        <v>1048783.2585499999</v>
      </c>
      <c r="W336" s="14">
        <f t="shared" si="29"/>
        <v>1.3179399121074578</v>
      </c>
    </row>
    <row r="337" spans="1:23" x14ac:dyDescent="0.25">
      <c r="A337" s="14">
        <v>266.49999999999898</v>
      </c>
      <c r="B337" s="14">
        <v>1.2174041371377715</v>
      </c>
      <c r="C337" s="14">
        <v>1.3193444373559822</v>
      </c>
      <c r="D337" s="14">
        <v>266.49999999999898</v>
      </c>
      <c r="E337" s="14">
        <f>AVERAGE(B$2:B337)</f>
        <v>0.84103891328898905</v>
      </c>
      <c r="G337" s="14">
        <v>266.49999999999898</v>
      </c>
      <c r="H337" s="14">
        <f>AVERAGE(C$2:C337)</f>
        <v>1.0279912413137964</v>
      </c>
      <c r="O337" s="14">
        <f t="shared" si="26"/>
        <v>0.27655974946468487</v>
      </c>
      <c r="P337" s="14">
        <f t="shared" si="27"/>
        <v>1.093105296274139</v>
      </c>
      <c r="Q337" s="14">
        <f t="shared" si="28"/>
        <v>0.81654554680945413</v>
      </c>
      <c r="S337" s="14">
        <v>968779.43082999997</v>
      </c>
      <c r="T337" s="14">
        <f t="shared" si="25"/>
        <v>1.2174041371377715</v>
      </c>
      <c r="V337" s="14">
        <v>1049900.94423</v>
      </c>
      <c r="W337" s="14">
        <f t="shared" si="29"/>
        <v>1.3193444373559822</v>
      </c>
    </row>
    <row r="338" spans="1:23" x14ac:dyDescent="0.25">
      <c r="A338" s="14">
        <v>266.39999999999901</v>
      </c>
      <c r="B338" s="14">
        <v>1.219047412181067</v>
      </c>
      <c r="C338" s="14">
        <v>1.3206853535716776</v>
      </c>
      <c r="D338" s="14">
        <v>266.39999999999901</v>
      </c>
      <c r="E338" s="14">
        <f>AVERAGE(B$2:B338)</f>
        <v>0.8421606002293216</v>
      </c>
      <c r="G338" s="14">
        <v>266.39999999999901</v>
      </c>
      <c r="H338" s="14">
        <f>AVERAGE(C$2:C338)</f>
        <v>1.0288597698368167</v>
      </c>
      <c r="O338" s="14">
        <f t="shared" si="26"/>
        <v>0.27608303423232211</v>
      </c>
      <c r="P338" s="14">
        <f t="shared" si="27"/>
        <v>1.0927361729815539</v>
      </c>
      <c r="Q338" s="14">
        <f t="shared" si="28"/>
        <v>0.81665313874923173</v>
      </c>
      <c r="S338" s="14">
        <v>970087.10756000003</v>
      </c>
      <c r="T338" s="14">
        <f t="shared" si="25"/>
        <v>1.219047412181067</v>
      </c>
      <c r="V338" s="14">
        <v>1050968.0114500001</v>
      </c>
      <c r="W338" s="14">
        <f t="shared" si="29"/>
        <v>1.3206853535716776</v>
      </c>
    </row>
    <row r="339" spans="1:23" x14ac:dyDescent="0.25">
      <c r="A339" s="14">
        <v>266.29999999999899</v>
      </c>
      <c r="B339" s="14">
        <v>1.2204803060615186</v>
      </c>
      <c r="C339" s="14">
        <v>1.3220999502007622</v>
      </c>
      <c r="D339" s="14">
        <v>266.29999999999899</v>
      </c>
      <c r="E339" s="14">
        <f>AVERAGE(B$2:B339)</f>
        <v>0.843279889299831</v>
      </c>
      <c r="G339" s="14">
        <v>266.29999999999899</v>
      </c>
      <c r="H339" s="14">
        <f>AVERAGE(C$2:C339)</f>
        <v>1.0297273443349348</v>
      </c>
      <c r="O339" s="14">
        <f t="shared" si="26"/>
        <v>0.27560733809096316</v>
      </c>
      <c r="P339" s="14">
        <f t="shared" si="27"/>
        <v>1.0923674551480915</v>
      </c>
      <c r="Q339" s="14">
        <f t="shared" si="28"/>
        <v>0.81676011705712837</v>
      </c>
      <c r="S339" s="14">
        <v>971227.36828000005</v>
      </c>
      <c r="T339" s="14">
        <f t="shared" si="25"/>
        <v>1.2204803060615186</v>
      </c>
      <c r="V339" s="14">
        <v>1052093.7116799999</v>
      </c>
      <c r="W339" s="14">
        <f t="shared" si="29"/>
        <v>1.3220999502007622</v>
      </c>
    </row>
    <row r="340" spans="1:23" x14ac:dyDescent="0.25">
      <c r="A340" s="14">
        <v>266.19999999999902</v>
      </c>
      <c r="B340" s="14">
        <v>1.222276177659644</v>
      </c>
      <c r="C340" s="14">
        <v>1.3235481214075273</v>
      </c>
      <c r="D340" s="14">
        <v>266.19999999999902</v>
      </c>
      <c r="E340" s="14">
        <f>AVERAGE(B$2:B340)</f>
        <v>0.84439787245133491</v>
      </c>
      <c r="G340" s="14">
        <v>266.19999999999902</v>
      </c>
      <c r="H340" s="14">
        <f>AVERAGE(C$2:C340)</f>
        <v>1.0305940722909013</v>
      </c>
      <c r="O340" s="14">
        <f t="shared" si="26"/>
        <v>0.2751321969631822</v>
      </c>
      <c r="P340" s="14">
        <f t="shared" si="27"/>
        <v>1.0919990970937477</v>
      </c>
      <c r="Q340" s="14">
        <f t="shared" si="28"/>
        <v>0.81686690013056551</v>
      </c>
      <c r="S340" s="14">
        <v>972656.47749000008</v>
      </c>
      <c r="T340" s="14">
        <f t="shared" si="25"/>
        <v>1.222276177659644</v>
      </c>
      <c r="V340" s="14">
        <v>1053246.12971</v>
      </c>
      <c r="W340" s="14">
        <f t="shared" si="29"/>
        <v>1.3235481214075273</v>
      </c>
    </row>
    <row r="341" spans="1:23" x14ac:dyDescent="0.25">
      <c r="A341" s="14">
        <v>266.099999999999</v>
      </c>
      <c r="B341" s="14">
        <v>1.2241081602945261</v>
      </c>
      <c r="C341" s="14">
        <v>1.3249525195849117</v>
      </c>
      <c r="D341" s="14">
        <v>266.099999999999</v>
      </c>
      <c r="E341" s="14">
        <f>AVERAGE(B$2:B341)</f>
        <v>0.84551466741557957</v>
      </c>
      <c r="G341" s="14">
        <v>266.099999999999</v>
      </c>
      <c r="H341" s="14">
        <f>AVERAGE(C$2:C341)</f>
        <v>1.0314598324300013</v>
      </c>
      <c r="O341" s="14">
        <f t="shared" si="26"/>
        <v>0.27465756081316728</v>
      </c>
      <c r="P341" s="14">
        <f t="shared" si="27"/>
        <v>1.0916311503600904</v>
      </c>
      <c r="Q341" s="14">
        <f t="shared" si="28"/>
        <v>0.81697358954692312</v>
      </c>
      <c r="S341" s="14">
        <v>974114.32295000006</v>
      </c>
      <c r="T341" s="14">
        <f t="shared" si="25"/>
        <v>1.2241081602945261</v>
      </c>
      <c r="V341" s="14">
        <v>1054363.7142699999</v>
      </c>
      <c r="W341" s="14">
        <f t="shared" si="29"/>
        <v>1.3249525195849117</v>
      </c>
    </row>
    <row r="342" spans="1:23" x14ac:dyDescent="0.25">
      <c r="A342" s="14">
        <v>265.99999999999898</v>
      </c>
      <c r="B342" s="14">
        <v>1.2255962090060464</v>
      </c>
      <c r="C342" s="14">
        <v>1.3263350585480465</v>
      </c>
      <c r="D342" s="14">
        <v>265.99999999999898</v>
      </c>
      <c r="E342" s="14">
        <f>AVERAGE(B$2:B342)</f>
        <v>0.84662927604194449</v>
      </c>
      <c r="G342" s="14">
        <v>265.99999999999898</v>
      </c>
      <c r="H342" s="14">
        <f>AVERAGE(C$2:C342)</f>
        <v>1.0323245691634855</v>
      </c>
      <c r="O342" s="14">
        <f t="shared" si="26"/>
        <v>0.27418385385340405</v>
      </c>
      <c r="P342" s="14">
        <f t="shared" si="27"/>
        <v>1.0912636385722529</v>
      </c>
      <c r="Q342" s="14">
        <f t="shared" si="28"/>
        <v>0.8170797847188489</v>
      </c>
      <c r="S342" s="14">
        <v>975298.47449000005</v>
      </c>
      <c r="T342" s="14">
        <f t="shared" si="25"/>
        <v>1.2255962090060464</v>
      </c>
      <c r="V342" s="14">
        <v>1055463.9038200001</v>
      </c>
      <c r="W342" s="14">
        <f t="shared" si="29"/>
        <v>1.3263350585480465</v>
      </c>
    </row>
    <row r="343" spans="1:23" x14ac:dyDescent="0.25">
      <c r="A343" s="14">
        <v>265.89999999999901</v>
      </c>
      <c r="B343" s="14">
        <v>1.2272535968877893</v>
      </c>
      <c r="C343" s="14">
        <v>1.3276368596858243</v>
      </c>
      <c r="D343" s="14">
        <v>265.89999999999901</v>
      </c>
      <c r="E343" s="14">
        <f>AVERAGE(B$2:B343)</f>
        <v>0.84774221265260497</v>
      </c>
      <c r="G343" s="14">
        <v>265.89999999999901</v>
      </c>
      <c r="H343" s="14">
        <f>AVERAGE(C$2:C343)</f>
        <v>1.0331880553930828</v>
      </c>
      <c r="O343" s="14">
        <f t="shared" si="26"/>
        <v>0.27371085749775537</v>
      </c>
      <c r="P343" s="14">
        <f t="shared" si="27"/>
        <v>1.0908966582466531</v>
      </c>
      <c r="Q343" s="14">
        <f t="shared" si="28"/>
        <v>0.81718580074889768</v>
      </c>
      <c r="S343" s="14">
        <v>976617.38185999996</v>
      </c>
      <c r="T343" s="14">
        <f t="shared" si="25"/>
        <v>1.2272535968877893</v>
      </c>
      <c r="V343" s="14">
        <v>1056499.8442500001</v>
      </c>
      <c r="W343" s="14">
        <f t="shared" si="29"/>
        <v>1.3276368596858243</v>
      </c>
    </row>
    <row r="344" spans="1:23" x14ac:dyDescent="0.25">
      <c r="A344" s="14">
        <v>265.79999999999899</v>
      </c>
      <c r="B344" s="14">
        <v>1.2285167147909759</v>
      </c>
      <c r="C344" s="14">
        <v>1.3290170170578335</v>
      </c>
      <c r="D344" s="14">
        <v>265.79999999999899</v>
      </c>
      <c r="E344" s="14">
        <f>AVERAGE(B$2:B344)</f>
        <v>0.84885234239644858</v>
      </c>
      <c r="G344" s="14">
        <v>265.79999999999899</v>
      </c>
      <c r="H344" s="14">
        <f>AVERAGE(C$2:C344)</f>
        <v>1.0340505304999772</v>
      </c>
      <c r="O344" s="14">
        <f t="shared" si="26"/>
        <v>0.27323905405620663</v>
      </c>
      <c r="P344" s="14">
        <f t="shared" si="27"/>
        <v>1.0905301076466536</v>
      </c>
      <c r="Q344" s="14">
        <f t="shared" si="28"/>
        <v>0.81729105359044696</v>
      </c>
      <c r="S344" s="14">
        <v>977622.53915000008</v>
      </c>
      <c r="T344" s="14">
        <f t="shared" si="25"/>
        <v>1.2285167147909759</v>
      </c>
      <c r="V344" s="14">
        <v>1057598.1385900001</v>
      </c>
      <c r="W344" s="14">
        <f t="shared" si="29"/>
        <v>1.3290170170578335</v>
      </c>
    </row>
    <row r="345" spans="1:23" x14ac:dyDescent="0.25">
      <c r="A345" s="14">
        <v>265.69999999999902</v>
      </c>
      <c r="B345" s="14">
        <v>1.2302788400668343</v>
      </c>
      <c r="C345" s="14">
        <v>1.3304394781991709</v>
      </c>
      <c r="D345" s="14">
        <v>265.69999999999902</v>
      </c>
      <c r="E345" s="14">
        <f>AVERAGE(B$2:B345)</f>
        <v>0.84996114035479275</v>
      </c>
      <c r="G345" s="14">
        <v>265.69999999999902</v>
      </c>
      <c r="H345" s="14">
        <f>AVERAGE(C$2:C345)</f>
        <v>1.0349121262781724</v>
      </c>
      <c r="O345" s="14">
        <f t="shared" si="26"/>
        <v>0.27276781662145622</v>
      </c>
      <c r="P345" s="14">
        <f t="shared" si="27"/>
        <v>1.0901639307600053</v>
      </c>
      <c r="Q345" s="14">
        <f t="shared" si="28"/>
        <v>0.81739611413854907</v>
      </c>
      <c r="S345" s="14">
        <v>979024.79389000009</v>
      </c>
      <c r="T345" s="14">
        <f t="shared" si="25"/>
        <v>1.2302788400668343</v>
      </c>
      <c r="V345" s="14">
        <v>1058730.0972</v>
      </c>
      <c r="W345" s="14">
        <f t="shared" si="29"/>
        <v>1.3304394781991709</v>
      </c>
    </row>
    <row r="346" spans="1:23" x14ac:dyDescent="0.25">
      <c r="A346" s="14">
        <v>265.599999999999</v>
      </c>
      <c r="B346" s="14">
        <v>1.2318754541905519</v>
      </c>
      <c r="C346" s="14">
        <v>1.3318920144981314</v>
      </c>
      <c r="D346" s="14">
        <v>265.599999999999</v>
      </c>
      <c r="E346" s="14">
        <f>AVERAGE(B$2:B346)</f>
        <v>0.851068138365911</v>
      </c>
      <c r="G346" s="14">
        <v>265.599999999999</v>
      </c>
      <c r="H346" s="14">
        <f>AVERAGE(C$2:C346)</f>
        <v>1.0357729375483753</v>
      </c>
      <c r="O346" s="14">
        <f t="shared" si="26"/>
        <v>0.27229734416152113</v>
      </c>
      <c r="P346" s="14">
        <f t="shared" si="27"/>
        <v>1.0897980872880528</v>
      </c>
      <c r="Q346" s="14">
        <f t="shared" si="28"/>
        <v>0.81750074312653176</v>
      </c>
      <c r="S346" s="14">
        <v>980295.33903999999</v>
      </c>
      <c r="T346" s="14">
        <f t="shared" si="25"/>
        <v>1.2318754541905519</v>
      </c>
      <c r="V346" s="14">
        <v>1059885.9888599999</v>
      </c>
      <c r="W346" s="14">
        <f t="shared" si="29"/>
        <v>1.3318920144981314</v>
      </c>
    </row>
    <row r="347" spans="1:23" x14ac:dyDescent="0.25">
      <c r="A347" s="14">
        <v>265.49999999999898</v>
      </c>
      <c r="B347" s="14">
        <v>1.2332406171680821</v>
      </c>
      <c r="C347" s="14">
        <v>1.3332108540887988</v>
      </c>
      <c r="D347" s="14">
        <v>265.49999999999898</v>
      </c>
      <c r="E347" s="14">
        <f>AVERAGE(B$2:B347)</f>
        <v>0.85217268310233341</v>
      </c>
      <c r="G347" s="14">
        <v>265.49999999999898</v>
      </c>
      <c r="H347" s="14">
        <f>AVERAGE(C$2:C347)</f>
        <v>1.0366325847060065</v>
      </c>
      <c r="O347" s="14">
        <f t="shared" si="26"/>
        <v>0.27182791433957587</v>
      </c>
      <c r="P347" s="14">
        <f t="shared" si="27"/>
        <v>1.0894327385621607</v>
      </c>
      <c r="Q347" s="14">
        <f t="shared" si="28"/>
        <v>0.81760482422258485</v>
      </c>
      <c r="S347" s="14">
        <v>981381.70122000005</v>
      </c>
      <c r="T347" s="14">
        <f t="shared" si="25"/>
        <v>1.2332406171680821</v>
      </c>
      <c r="V347" s="14">
        <v>1060935.4880599999</v>
      </c>
      <c r="W347" s="14">
        <f t="shared" si="29"/>
        <v>1.3332108540887988</v>
      </c>
    </row>
    <row r="348" spans="1:23" x14ac:dyDescent="0.25">
      <c r="A348" s="14">
        <v>265.39999999999901</v>
      </c>
      <c r="B348" s="14">
        <v>1.2347721817884738</v>
      </c>
      <c r="C348" s="14">
        <v>1.3346180498167424</v>
      </c>
      <c r="D348" s="14">
        <v>265.39999999999901</v>
      </c>
      <c r="E348" s="14">
        <f>AVERAGE(B$2:B348)</f>
        <v>0.85327527531756719</v>
      </c>
      <c r="G348" s="14">
        <v>265.39999999999901</v>
      </c>
      <c r="H348" s="14">
        <f>AVERAGE(C$2:C348)</f>
        <v>1.037491332444078</v>
      </c>
      <c r="O348" s="14">
        <f t="shared" si="26"/>
        <v>0.27135931433614652</v>
      </c>
      <c r="P348" s="14">
        <f t="shared" si="27"/>
        <v>1.0890677720882047</v>
      </c>
      <c r="Q348" s="14">
        <f t="shared" si="28"/>
        <v>0.81770845775205814</v>
      </c>
      <c r="S348" s="14">
        <v>982600.48161999998</v>
      </c>
      <c r="T348" s="14">
        <f t="shared" si="25"/>
        <v>1.2347721817884738</v>
      </c>
      <c r="V348" s="14">
        <v>1062055.2988400001</v>
      </c>
      <c r="W348" s="14">
        <f t="shared" si="29"/>
        <v>1.3346180498167424</v>
      </c>
    </row>
    <row r="349" spans="1:23" x14ac:dyDescent="0.25">
      <c r="A349" s="14">
        <v>265.29999999999899</v>
      </c>
      <c r="B349" s="14">
        <v>1.2362285957426804</v>
      </c>
      <c r="C349" s="14">
        <v>1.3359809483468543</v>
      </c>
      <c r="D349" s="14">
        <v>265.29999999999899</v>
      </c>
      <c r="E349" s="14">
        <f>AVERAGE(B$2:B349)</f>
        <v>0.85437571589350136</v>
      </c>
      <c r="G349" s="14">
        <v>265.29999999999899</v>
      </c>
      <c r="H349" s="14">
        <f>AVERAGE(C$2:C349)</f>
        <v>1.0383490612254076</v>
      </c>
      <c r="O349" s="14">
        <f t="shared" si="26"/>
        <v>0.27089162877612533</v>
      </c>
      <c r="P349" s="14">
        <f t="shared" si="27"/>
        <v>1.0887032386693041</v>
      </c>
      <c r="Q349" s="14">
        <f t="shared" si="28"/>
        <v>0.81781160989317869</v>
      </c>
      <c r="S349" s="14">
        <v>983759.45902000007</v>
      </c>
      <c r="T349" s="14">
        <f t="shared" si="25"/>
        <v>1.2362285957426804</v>
      </c>
      <c r="V349" s="14">
        <v>1063139.8590299999</v>
      </c>
      <c r="W349" s="14">
        <f t="shared" si="29"/>
        <v>1.3359809483468543</v>
      </c>
    </row>
    <row r="350" spans="1:23" x14ac:dyDescent="0.25">
      <c r="A350" s="14">
        <v>265.19999999999902</v>
      </c>
      <c r="B350" s="14">
        <v>1.2376408792799263</v>
      </c>
      <c r="C350" s="14">
        <v>1.3373376998105857</v>
      </c>
      <c r="D350" s="14">
        <v>265.19999999999902</v>
      </c>
      <c r="E350" s="14">
        <f>AVERAGE(B$2:B350)</f>
        <v>0.8554738968774166</v>
      </c>
      <c r="G350" s="14">
        <v>265.19999999999902</v>
      </c>
      <c r="H350" s="14">
        <f>AVERAGE(C$2:C350)</f>
        <v>1.0392057621955657</v>
      </c>
      <c r="O350" s="14">
        <f t="shared" si="26"/>
        <v>0.27042490353925286</v>
      </c>
      <c r="P350" s="14">
        <f t="shared" si="27"/>
        <v>1.0883391420685775</v>
      </c>
      <c r="Q350" s="14">
        <f t="shared" si="28"/>
        <v>0.81791423852932466</v>
      </c>
      <c r="S350" s="14">
        <v>984883.31854999997</v>
      </c>
      <c r="T350" s="14">
        <f t="shared" si="25"/>
        <v>1.2376408792799263</v>
      </c>
      <c r="V350" s="14">
        <v>1064219.5275399999</v>
      </c>
      <c r="W350" s="14">
        <f t="shared" si="29"/>
        <v>1.3373376998105857</v>
      </c>
    </row>
    <row r="351" spans="1:23" x14ac:dyDescent="0.25">
      <c r="A351" s="14">
        <v>265.099999999999</v>
      </c>
      <c r="B351" s="14">
        <v>1.2394457361974658</v>
      </c>
      <c r="C351" s="14">
        <v>1.338612678017721</v>
      </c>
      <c r="D351" s="14">
        <v>265.099999999999</v>
      </c>
      <c r="E351" s="14">
        <f>AVERAGE(B$2:B351)</f>
        <v>0.85657095927547389</v>
      </c>
      <c r="G351" s="14">
        <v>265.099999999999</v>
      </c>
      <c r="H351" s="14">
        <f>AVERAGE(C$2:C351)</f>
        <v>1.0400612105264861</v>
      </c>
      <c r="O351" s="14">
        <f t="shared" si="26"/>
        <v>0.26995865369965749</v>
      </c>
      <c r="P351" s="14">
        <f t="shared" si="27"/>
        <v>1.0879755778376095</v>
      </c>
      <c r="Q351" s="14">
        <f t="shared" si="28"/>
        <v>0.81801692413795202</v>
      </c>
      <c r="S351" s="14">
        <v>986319.57805000001</v>
      </c>
      <c r="T351" s="14">
        <f t="shared" si="25"/>
        <v>1.2394457361974658</v>
      </c>
      <c r="V351" s="14">
        <v>1065234.1229600001</v>
      </c>
      <c r="W351" s="14">
        <f t="shared" si="29"/>
        <v>1.338612678017721</v>
      </c>
    </row>
    <row r="352" spans="1:23" x14ac:dyDescent="0.25">
      <c r="A352" s="14">
        <v>264.99999999999898</v>
      </c>
      <c r="B352" s="14">
        <v>1.2410683046014575</v>
      </c>
      <c r="C352" s="14">
        <v>1.3399446297616113</v>
      </c>
      <c r="D352" s="14">
        <v>264.99999999999898</v>
      </c>
      <c r="E352" s="14">
        <f>AVERAGE(B$2:B352)</f>
        <v>0.85766639330774164</v>
      </c>
      <c r="G352" s="14">
        <v>264.99999999999898</v>
      </c>
      <c r="H352" s="14">
        <f>AVERAGE(C$2:C352)</f>
        <v>1.0409155792422558</v>
      </c>
      <c r="O352" s="14">
        <f t="shared" si="26"/>
        <v>0.26949309591302967</v>
      </c>
      <c r="P352" s="14">
        <f t="shared" si="27"/>
        <v>1.0876124724414273</v>
      </c>
      <c r="Q352" s="14">
        <f t="shared" si="28"/>
        <v>0.81811937652839761</v>
      </c>
      <c r="S352" s="14">
        <v>987610.77696000005</v>
      </c>
      <c r="T352" s="14">
        <f t="shared" si="25"/>
        <v>1.2410683046014575</v>
      </c>
      <c r="V352" s="14">
        <v>1066294.05648</v>
      </c>
      <c r="W352" s="14">
        <f t="shared" si="29"/>
        <v>1.3399446297616113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DG128"/>
  <sheetViews>
    <sheetView topLeftCell="A81" workbookViewId="0">
      <selection activeCell="L14" sqref="L14:L124"/>
    </sheetView>
  </sheetViews>
  <sheetFormatPr defaultRowHeight="15" x14ac:dyDescent="0.25"/>
  <sheetData>
    <row r="1" spans="1:111" x14ac:dyDescent="0.25">
      <c r="A1" s="14">
        <v>2.9948000000000001</v>
      </c>
      <c r="B1" s="14">
        <v>4.8076999999999996</v>
      </c>
      <c r="C1" s="14">
        <v>6.5509000000000004</v>
      </c>
      <c r="D1" s="14">
        <v>8.6259999999999994</v>
      </c>
      <c r="E1" s="14">
        <v>9.4075000000000006</v>
      </c>
      <c r="F1" s="14">
        <v>2.9786999999999999</v>
      </c>
      <c r="G1" s="14">
        <v>5.8230000000000004</v>
      </c>
      <c r="H1" s="14">
        <v>8.2523999999999997</v>
      </c>
      <c r="I1" s="14">
        <v>12.612299999999999</v>
      </c>
      <c r="J1" s="14">
        <v>14.4017</v>
      </c>
      <c r="K1" s="14">
        <v>3.5430999999999999</v>
      </c>
      <c r="L1" s="14">
        <v>6.1271000000000004</v>
      </c>
      <c r="M1" s="14">
        <v>9.0701000000000001</v>
      </c>
      <c r="N1" s="14">
        <v>13.973800000000001</v>
      </c>
      <c r="O1" s="14">
        <v>18.394300000000001</v>
      </c>
      <c r="P1" s="14">
        <v>19.708500000000001</v>
      </c>
      <c r="Q1" s="14">
        <v>4.7930999999999999</v>
      </c>
      <c r="R1" s="14">
        <v>7.0879000000000003</v>
      </c>
      <c r="S1" s="14">
        <v>11.674200000000001</v>
      </c>
      <c r="T1" s="14">
        <v>17.487200000000001</v>
      </c>
      <c r="U1" s="14">
        <v>22.9099</v>
      </c>
      <c r="V1" s="14">
        <v>27.059100000000001</v>
      </c>
      <c r="W1" s="14">
        <v>4.9112</v>
      </c>
      <c r="X1" s="14">
        <v>7.9278000000000004</v>
      </c>
      <c r="Y1" s="14">
        <v>12.850099999999999</v>
      </c>
      <c r="Z1" s="14">
        <v>22.219899999999999</v>
      </c>
      <c r="AA1" s="14">
        <v>28.335999999999999</v>
      </c>
      <c r="AB1" s="14">
        <v>33.8932</v>
      </c>
      <c r="AC1" s="14">
        <v>39.563499999999998</v>
      </c>
      <c r="AD1" s="14">
        <v>7.7797000000000001</v>
      </c>
      <c r="AE1" s="14">
        <v>12.2478</v>
      </c>
      <c r="AF1" s="14">
        <v>19.326799999999999</v>
      </c>
      <c r="AG1" s="14">
        <v>27.401800000000001</v>
      </c>
      <c r="AH1" s="14">
        <v>34.402700000000003</v>
      </c>
      <c r="AI1" s="14">
        <v>40.0533</v>
      </c>
      <c r="AJ1" s="14">
        <v>46.968299999999999</v>
      </c>
      <c r="AK1" s="14">
        <v>53.713000000000001</v>
      </c>
      <c r="AL1" s="14">
        <v>2.1027</v>
      </c>
      <c r="AM1" s="14">
        <v>3.9407999999999999</v>
      </c>
      <c r="AN1" s="14">
        <v>5.3028000000000004</v>
      </c>
      <c r="AO1" s="14">
        <v>5.4127999999999998</v>
      </c>
      <c r="AP1" s="14">
        <v>2.8393999999999999</v>
      </c>
      <c r="AQ1" s="14">
        <v>4.8605</v>
      </c>
      <c r="AR1" s="14">
        <v>6.9260000000000002</v>
      </c>
      <c r="AS1" s="14">
        <v>8.2445000000000004</v>
      </c>
      <c r="AT1" s="14">
        <v>2.7117</v>
      </c>
      <c r="AU1" s="14">
        <v>4.9856999999999996</v>
      </c>
      <c r="AV1" s="14">
        <v>7.6535000000000002</v>
      </c>
      <c r="AW1" s="14">
        <v>9.3312000000000008</v>
      </c>
      <c r="AX1" s="14">
        <v>10.6244</v>
      </c>
      <c r="AY1" s="14">
        <v>3.6078000000000001</v>
      </c>
      <c r="AZ1" s="14">
        <v>5.6952999999999996</v>
      </c>
      <c r="BA1" s="14">
        <v>8.4574999999999996</v>
      </c>
      <c r="BB1" s="14">
        <v>10.8734</v>
      </c>
      <c r="BC1" s="14">
        <v>12.852600000000001</v>
      </c>
      <c r="BD1" s="14">
        <v>13.930199999999999</v>
      </c>
      <c r="BE1" s="14">
        <v>4.8232999999999997</v>
      </c>
      <c r="BF1" s="14">
        <v>7.4673999999999996</v>
      </c>
      <c r="BG1" s="14">
        <v>10.8378</v>
      </c>
      <c r="BH1" s="14">
        <v>15.546099999999999</v>
      </c>
      <c r="BI1" s="14">
        <v>21.057600000000001</v>
      </c>
      <c r="BJ1" s="14">
        <v>5.7041000000000004</v>
      </c>
      <c r="BK1" s="14">
        <v>8.3498999999999999</v>
      </c>
      <c r="BL1" s="14">
        <v>11.9247</v>
      </c>
      <c r="BM1" s="14">
        <v>17.965499999999999</v>
      </c>
      <c r="BN1" s="14">
        <v>23.683299999999999</v>
      </c>
      <c r="BO1" s="14">
        <v>27.9985</v>
      </c>
      <c r="BP1" s="14">
        <v>6.7176999999999998</v>
      </c>
      <c r="BQ1" s="14">
        <v>9.5751000000000008</v>
      </c>
      <c r="BR1" s="14">
        <v>13.8223</v>
      </c>
      <c r="BS1" s="14">
        <v>20.760100000000001</v>
      </c>
      <c r="BT1" s="14">
        <v>25.807300000000001</v>
      </c>
      <c r="BU1" s="14">
        <v>33.169400000000003</v>
      </c>
      <c r="BV1" s="14">
        <v>6.5536000000000003</v>
      </c>
      <c r="BW1" s="14">
        <v>12.159599999999999</v>
      </c>
      <c r="BX1" s="14">
        <v>15.947699999999999</v>
      </c>
      <c r="BY1" s="14">
        <v>22.996400000000001</v>
      </c>
      <c r="BZ1" s="14">
        <v>29.1859</v>
      </c>
      <c r="CA1" s="14">
        <v>34.5884</v>
      </c>
      <c r="CB1" s="14">
        <v>38.758400000000002</v>
      </c>
      <c r="CC1" s="14">
        <v>1.4930000000000001</v>
      </c>
      <c r="CD1" s="14">
        <v>2.9887000000000001</v>
      </c>
      <c r="CE1" s="14">
        <v>2</v>
      </c>
      <c r="CF1" s="14">
        <v>4.6181999999999999</v>
      </c>
      <c r="CG1" s="14">
        <v>2.0366</v>
      </c>
      <c r="CH1" s="14">
        <v>4.0423999999999998</v>
      </c>
      <c r="CI1" s="14">
        <v>5.7461000000000002</v>
      </c>
      <c r="CJ1" s="14">
        <v>2.6143999999999998</v>
      </c>
      <c r="CK1" s="14">
        <v>4.5034000000000001</v>
      </c>
      <c r="CL1" s="14">
        <v>6.4069000000000003</v>
      </c>
      <c r="CM1" s="14">
        <v>7.4457000000000004</v>
      </c>
      <c r="CN1" s="14">
        <v>3.1905000000000001</v>
      </c>
      <c r="CO1" s="14">
        <v>5.5014000000000003</v>
      </c>
      <c r="CP1" s="14">
        <v>7.7045000000000003</v>
      </c>
      <c r="CQ1" s="14">
        <v>9.5132999999999992</v>
      </c>
      <c r="CR1" s="14">
        <v>10.667299999999999</v>
      </c>
      <c r="CS1" s="14">
        <v>3.8426999999999998</v>
      </c>
      <c r="CT1" s="14">
        <v>6.3910999999999998</v>
      </c>
      <c r="CU1" s="14">
        <v>9.0152000000000001</v>
      </c>
      <c r="CV1" s="14">
        <v>10.9689</v>
      </c>
      <c r="CW1" s="14">
        <v>14.4765</v>
      </c>
      <c r="CX1" s="14">
        <v>4.7423000000000002</v>
      </c>
      <c r="CY1" s="14">
        <v>7.0471000000000004</v>
      </c>
      <c r="CZ1" s="14">
        <v>10.353999999999999</v>
      </c>
      <c r="DA1" s="14">
        <v>14.473599999999999</v>
      </c>
      <c r="DB1" s="14">
        <v>16.835999999999999</v>
      </c>
      <c r="DC1" s="14">
        <v>5.2477999999999998</v>
      </c>
      <c r="DD1" s="14">
        <v>8.7861999999999991</v>
      </c>
      <c r="DE1" s="14">
        <v>11.554399999999999</v>
      </c>
      <c r="DF1" s="14">
        <v>16.422499999999999</v>
      </c>
      <c r="DG1" s="14">
        <v>20.143899999999999</v>
      </c>
    </row>
    <row r="2" spans="1:111" x14ac:dyDescent="0.25">
      <c r="A2" s="14">
        <v>1</v>
      </c>
      <c r="B2" s="14">
        <v>1</v>
      </c>
      <c r="C2" s="14">
        <v>1</v>
      </c>
      <c r="D2" s="14">
        <v>1</v>
      </c>
      <c r="E2" s="14">
        <v>1</v>
      </c>
      <c r="F2" s="14">
        <v>1</v>
      </c>
      <c r="G2" s="14">
        <v>1</v>
      </c>
      <c r="H2" s="14">
        <v>1</v>
      </c>
      <c r="I2" s="14">
        <v>1</v>
      </c>
      <c r="J2" s="14">
        <v>1</v>
      </c>
      <c r="K2" s="14">
        <v>1</v>
      </c>
      <c r="L2" s="14">
        <v>1</v>
      </c>
      <c r="M2" s="14">
        <v>1</v>
      </c>
      <c r="N2" s="14">
        <v>1</v>
      </c>
      <c r="O2" s="14">
        <v>1</v>
      </c>
      <c r="P2" s="14">
        <v>1</v>
      </c>
      <c r="Q2" s="14">
        <v>1</v>
      </c>
      <c r="R2" s="14">
        <v>1</v>
      </c>
      <c r="S2" s="14">
        <v>1</v>
      </c>
      <c r="T2" s="14">
        <v>1</v>
      </c>
      <c r="U2" s="14">
        <v>1</v>
      </c>
      <c r="V2" s="14">
        <v>1</v>
      </c>
      <c r="W2" s="14">
        <v>1</v>
      </c>
      <c r="X2" s="14">
        <v>1</v>
      </c>
      <c r="Y2" s="14">
        <v>1</v>
      </c>
      <c r="Z2" s="14">
        <v>1</v>
      </c>
      <c r="AA2" s="14">
        <v>1</v>
      </c>
      <c r="AB2" s="14">
        <v>1</v>
      </c>
      <c r="AC2" s="14">
        <v>1</v>
      </c>
      <c r="AD2" s="14">
        <v>1</v>
      </c>
      <c r="AE2" s="14">
        <v>1</v>
      </c>
      <c r="AF2" s="14">
        <v>1</v>
      </c>
      <c r="AG2" s="14">
        <v>1</v>
      </c>
      <c r="AH2" s="14">
        <v>1</v>
      </c>
      <c r="AI2" s="14">
        <v>1</v>
      </c>
      <c r="AJ2" s="14">
        <v>1</v>
      </c>
      <c r="AK2" s="14">
        <v>1</v>
      </c>
      <c r="AL2" s="14">
        <v>0.5</v>
      </c>
      <c r="AM2" s="14">
        <v>0.5</v>
      </c>
      <c r="AN2" s="14">
        <v>0.5</v>
      </c>
      <c r="AO2" s="14">
        <v>0.5</v>
      </c>
      <c r="AP2" s="14">
        <v>0.5</v>
      </c>
      <c r="AQ2" s="14">
        <v>0.5</v>
      </c>
      <c r="AR2" s="14">
        <v>0.5</v>
      </c>
      <c r="AS2" s="14">
        <v>0.5</v>
      </c>
      <c r="AT2" s="14">
        <v>0.5</v>
      </c>
      <c r="AU2" s="14">
        <v>0.5</v>
      </c>
      <c r="AV2" s="14">
        <v>0.5</v>
      </c>
      <c r="AW2" s="14">
        <v>0.5</v>
      </c>
      <c r="AX2" s="14">
        <v>0.5</v>
      </c>
      <c r="AY2" s="14">
        <v>0.5</v>
      </c>
      <c r="AZ2" s="14">
        <v>0.5</v>
      </c>
      <c r="BA2" s="14">
        <v>0.5</v>
      </c>
      <c r="BB2" s="14">
        <v>0.5</v>
      </c>
      <c r="BC2" s="14">
        <v>0.5</v>
      </c>
      <c r="BD2" s="14">
        <v>0.5</v>
      </c>
      <c r="BE2" s="14">
        <v>0.5</v>
      </c>
      <c r="BF2" s="14">
        <v>0.5</v>
      </c>
      <c r="BG2" s="14">
        <v>0.5</v>
      </c>
      <c r="BH2" s="14">
        <v>0.5</v>
      </c>
      <c r="BI2" s="14">
        <v>0.5</v>
      </c>
      <c r="BJ2" s="14">
        <v>0.5</v>
      </c>
      <c r="BK2" s="14">
        <v>0.5</v>
      </c>
      <c r="BL2" s="14">
        <v>0.5</v>
      </c>
      <c r="BM2" s="14">
        <v>0.5</v>
      </c>
      <c r="BN2" s="14">
        <v>0.5</v>
      </c>
      <c r="BO2" s="14">
        <v>0.5</v>
      </c>
      <c r="BP2" s="14">
        <v>0.5</v>
      </c>
      <c r="BQ2" s="14">
        <v>0.5</v>
      </c>
      <c r="BR2" s="14">
        <v>0.5</v>
      </c>
      <c r="BS2" s="14">
        <v>0.5</v>
      </c>
      <c r="BT2" s="14">
        <v>0.5</v>
      </c>
      <c r="BU2" s="14">
        <v>0.5</v>
      </c>
      <c r="BV2" s="14">
        <v>0.5</v>
      </c>
      <c r="BW2" s="14">
        <v>0.5</v>
      </c>
      <c r="BX2" s="14">
        <v>0.5</v>
      </c>
      <c r="BY2" s="14">
        <v>0.5</v>
      </c>
      <c r="BZ2" s="14">
        <v>0.5</v>
      </c>
      <c r="CA2" s="14">
        <v>0.5</v>
      </c>
      <c r="CB2" s="14">
        <v>0.5</v>
      </c>
      <c r="CC2" s="14">
        <v>0.25</v>
      </c>
      <c r="CD2" s="14">
        <v>0.25</v>
      </c>
      <c r="CE2" s="14">
        <v>0.25</v>
      </c>
      <c r="CF2" s="14">
        <v>0.25</v>
      </c>
      <c r="CG2" s="14">
        <v>0.25</v>
      </c>
      <c r="CH2" s="14">
        <v>0.25</v>
      </c>
      <c r="CI2" s="14">
        <v>0.25</v>
      </c>
      <c r="CJ2" s="14">
        <v>0.25</v>
      </c>
      <c r="CK2" s="14">
        <v>0.25</v>
      </c>
      <c r="CL2" s="14">
        <v>0.25</v>
      </c>
      <c r="CM2" s="14">
        <v>0.25</v>
      </c>
      <c r="CN2" s="14">
        <v>0.25</v>
      </c>
      <c r="CO2" s="14">
        <v>0.25</v>
      </c>
      <c r="CP2" s="14">
        <v>0.25</v>
      </c>
      <c r="CQ2" s="14">
        <v>0.25</v>
      </c>
      <c r="CR2" s="14">
        <v>0.25</v>
      </c>
      <c r="CS2" s="14">
        <v>0.25</v>
      </c>
      <c r="CT2" s="14">
        <v>0.25</v>
      </c>
      <c r="CU2" s="14">
        <v>0.25</v>
      </c>
      <c r="CV2" s="14">
        <v>0.25</v>
      </c>
      <c r="CW2" s="14">
        <v>0.25</v>
      </c>
      <c r="CX2" s="14">
        <v>0.25</v>
      </c>
      <c r="CY2" s="14">
        <v>0.25</v>
      </c>
      <c r="CZ2" s="14">
        <v>0.25</v>
      </c>
      <c r="DA2" s="14">
        <v>0.25</v>
      </c>
      <c r="DB2" s="14">
        <v>0.25</v>
      </c>
      <c r="DC2" s="14">
        <v>0.25</v>
      </c>
      <c r="DD2" s="14">
        <v>0.25</v>
      </c>
      <c r="DE2" s="14">
        <v>0.25</v>
      </c>
      <c r="DF2" s="14">
        <v>0.25</v>
      </c>
      <c r="DG2" s="14">
        <v>0.25</v>
      </c>
    </row>
    <row r="3" spans="1:111" x14ac:dyDescent="0.25">
      <c r="A3" s="14">
        <v>19.003135135135135</v>
      </c>
      <c r="B3" s="14">
        <v>19.003135135135135</v>
      </c>
      <c r="C3" s="14">
        <v>19.003135135135135</v>
      </c>
      <c r="D3" s="14">
        <v>19.003135135135135</v>
      </c>
      <c r="E3" s="14">
        <v>19.003135135135135</v>
      </c>
      <c r="F3" s="14">
        <v>28.378015135135136</v>
      </c>
      <c r="G3" s="14">
        <v>28.378015135135136</v>
      </c>
      <c r="H3" s="14">
        <v>28.378015135135136</v>
      </c>
      <c r="I3" s="14">
        <v>28.378015135135136</v>
      </c>
      <c r="J3" s="14">
        <v>28.378015135135136</v>
      </c>
      <c r="K3" s="14">
        <v>37.879582702702706</v>
      </c>
      <c r="L3" s="14">
        <v>37.879582702702706</v>
      </c>
      <c r="M3" s="14">
        <v>37.879582702702706</v>
      </c>
      <c r="N3" s="14">
        <v>37.879582702702706</v>
      </c>
      <c r="O3" s="14">
        <v>37.879582702702706</v>
      </c>
      <c r="P3" s="14">
        <v>37.879582702702706</v>
      </c>
      <c r="Q3" s="14">
        <v>51.941902702702706</v>
      </c>
      <c r="R3" s="14">
        <v>51.941902702702706</v>
      </c>
      <c r="S3" s="14">
        <v>51.941902702702706</v>
      </c>
      <c r="T3" s="14">
        <v>51.941902702702706</v>
      </c>
      <c r="U3" s="14">
        <v>51.941902702702706</v>
      </c>
      <c r="V3" s="14">
        <v>51.941902702702706</v>
      </c>
      <c r="W3" s="14">
        <v>77.912854054054051</v>
      </c>
      <c r="X3" s="14">
        <v>77.912854054054051</v>
      </c>
      <c r="Y3" s="14">
        <v>77.912854054054051</v>
      </c>
      <c r="Z3" s="14">
        <v>77.912854054054051</v>
      </c>
      <c r="AA3" s="14">
        <v>77.912854054054051</v>
      </c>
      <c r="AB3" s="14">
        <v>77.912854054054051</v>
      </c>
      <c r="AC3" s="14">
        <v>77.912854054054051</v>
      </c>
      <c r="AD3" s="14">
        <v>103.88380540540541</v>
      </c>
      <c r="AE3" s="14">
        <v>103.88380540540541</v>
      </c>
      <c r="AF3" s="14">
        <v>103.88380540540541</v>
      </c>
      <c r="AG3" s="14">
        <v>103.88380540540541</v>
      </c>
      <c r="AH3" s="14">
        <v>103.88380540540541</v>
      </c>
      <c r="AI3" s="14">
        <v>103.88380540540541</v>
      </c>
      <c r="AJ3" s="14">
        <v>103.88380540540541</v>
      </c>
      <c r="AK3" s="14">
        <v>103.88380540540541</v>
      </c>
      <c r="AL3" s="14">
        <v>19.003135135135135</v>
      </c>
      <c r="AM3" s="14">
        <v>19.003135135135135</v>
      </c>
      <c r="AN3" s="14">
        <v>19.003135135135135</v>
      </c>
      <c r="AO3" s="14">
        <v>19.003135135135135</v>
      </c>
      <c r="AP3" s="14">
        <v>28.378015135135136</v>
      </c>
      <c r="AQ3" s="14">
        <v>28.378015135135136</v>
      </c>
      <c r="AR3" s="14">
        <v>28.378015135135136</v>
      </c>
      <c r="AS3" s="14">
        <v>28.378015135135136</v>
      </c>
      <c r="AT3" s="14">
        <v>37.879582702702706</v>
      </c>
      <c r="AU3" s="14">
        <v>37.879582702702706</v>
      </c>
      <c r="AV3" s="14">
        <v>37.879582702702706</v>
      </c>
      <c r="AW3" s="14">
        <v>37.879582702702706</v>
      </c>
      <c r="AX3" s="14">
        <v>37.879582702702706</v>
      </c>
      <c r="AY3" s="14">
        <v>51.941902702702706</v>
      </c>
      <c r="AZ3" s="14">
        <v>51.941902702702706</v>
      </c>
      <c r="BA3" s="14">
        <v>51.941902702702706</v>
      </c>
      <c r="BB3" s="14">
        <v>51.941902702702706</v>
      </c>
      <c r="BC3" s="14">
        <v>51.941902702702706</v>
      </c>
      <c r="BD3" s="14">
        <v>51.941902702702706</v>
      </c>
      <c r="BE3" s="14">
        <v>77.912854054054051</v>
      </c>
      <c r="BF3" s="14">
        <v>77.912854054054051</v>
      </c>
      <c r="BG3" s="14">
        <v>77.912854054054051</v>
      </c>
      <c r="BH3" s="14">
        <v>77.912854054054051</v>
      </c>
      <c r="BI3" s="14">
        <v>77.912854054054051</v>
      </c>
      <c r="BJ3" s="14">
        <v>103.88380540540541</v>
      </c>
      <c r="BK3" s="14">
        <v>103.88380540540541</v>
      </c>
      <c r="BL3" s="14">
        <v>103.88380540540541</v>
      </c>
      <c r="BM3" s="14">
        <v>103.88380540540541</v>
      </c>
      <c r="BN3" s="14">
        <v>103.88380540540541</v>
      </c>
      <c r="BO3" s="14">
        <v>103.88380540540541</v>
      </c>
      <c r="BP3" s="14">
        <v>129.85475675675676</v>
      </c>
      <c r="BQ3" s="14">
        <v>129.85475675675676</v>
      </c>
      <c r="BR3" s="14">
        <v>129.85475675675676</v>
      </c>
      <c r="BS3" s="14">
        <v>129.85475675675676</v>
      </c>
      <c r="BT3" s="14">
        <v>129.85475675675676</v>
      </c>
      <c r="BU3" s="14">
        <v>129.85475675675676</v>
      </c>
      <c r="BV3" s="14">
        <v>155.8257081081081</v>
      </c>
      <c r="BW3" s="14">
        <v>155.8257081081081</v>
      </c>
      <c r="BX3" s="14">
        <v>155.8257081081081</v>
      </c>
      <c r="BY3" s="14">
        <v>155.8257081081081</v>
      </c>
      <c r="BZ3" s="14">
        <v>155.8257081081081</v>
      </c>
      <c r="CA3" s="14">
        <v>155.8257081081081</v>
      </c>
      <c r="CB3" s="14">
        <v>155.8257081081081</v>
      </c>
      <c r="CC3" s="14">
        <v>18.87644756756757</v>
      </c>
      <c r="CD3" s="14">
        <v>18.87644756756757</v>
      </c>
      <c r="CE3" s="14">
        <v>28.378015135135136</v>
      </c>
      <c r="CF3" s="14">
        <v>28.378015135135136</v>
      </c>
      <c r="CG3" s="14">
        <v>37.879582702702706</v>
      </c>
      <c r="CH3" s="14">
        <v>37.879582702702706</v>
      </c>
      <c r="CI3" s="14">
        <v>37.879582702702706</v>
      </c>
      <c r="CJ3" s="14">
        <v>51.941902702702706</v>
      </c>
      <c r="CK3" s="14">
        <v>51.941902702702706</v>
      </c>
      <c r="CL3" s="14">
        <v>51.941902702702706</v>
      </c>
      <c r="CM3" s="14">
        <v>51.941902702702706</v>
      </c>
      <c r="CN3" s="14">
        <v>77.912854054054051</v>
      </c>
      <c r="CO3" s="14">
        <v>77.912854054054051</v>
      </c>
      <c r="CP3" s="14">
        <v>77.912854054054051</v>
      </c>
      <c r="CQ3" s="14">
        <v>77.912854054054051</v>
      </c>
      <c r="CR3" s="14">
        <v>77.912854054054051</v>
      </c>
      <c r="CS3" s="14">
        <v>103.88380540540541</v>
      </c>
      <c r="CT3" s="14">
        <v>103.88380540540541</v>
      </c>
      <c r="CU3" s="14">
        <v>103.88380540540541</v>
      </c>
      <c r="CV3" s="14">
        <v>103.88380540540541</v>
      </c>
      <c r="CW3" s="14">
        <v>103.88380540540541</v>
      </c>
      <c r="CX3" s="14">
        <v>129.85475675675676</v>
      </c>
      <c r="CY3" s="14">
        <v>129.85475675675676</v>
      </c>
      <c r="CZ3" s="14">
        <v>129.85475675675676</v>
      </c>
      <c r="DA3" s="14">
        <v>129.85475675675676</v>
      </c>
      <c r="DB3" s="14">
        <v>129.85475675675676</v>
      </c>
      <c r="DC3" s="14">
        <v>155.8257081081081</v>
      </c>
      <c r="DD3" s="14">
        <v>155.8257081081081</v>
      </c>
      <c r="DE3" s="14">
        <v>155.8257081081081</v>
      </c>
      <c r="DF3" s="14">
        <v>155.8257081081081</v>
      </c>
      <c r="DG3" s="14">
        <v>155.8257081081081</v>
      </c>
    </row>
    <row r="4" spans="1:111" x14ac:dyDescent="0.25">
      <c r="A4" s="14">
        <v>0.19924754697496314</v>
      </c>
      <c r="B4" s="14">
        <v>0.19924754697496314</v>
      </c>
      <c r="C4" s="14">
        <v>0.19924754697496314</v>
      </c>
      <c r="D4" s="14">
        <v>0.19924754697496314</v>
      </c>
      <c r="E4" s="14">
        <v>0.19924754697496314</v>
      </c>
      <c r="F4" s="14">
        <v>0.19924754697496314</v>
      </c>
      <c r="G4" s="14">
        <v>0.19924754697496314</v>
      </c>
      <c r="H4" s="14">
        <v>0.19924754697496314</v>
      </c>
      <c r="I4" s="14">
        <v>0.19924754697496314</v>
      </c>
      <c r="J4" s="14">
        <v>0.19924754697496314</v>
      </c>
      <c r="K4" s="14">
        <v>0.19924754697496314</v>
      </c>
      <c r="L4" s="14">
        <v>0.19924754697496314</v>
      </c>
      <c r="M4" s="14">
        <v>0.19924754697496314</v>
      </c>
      <c r="N4" s="14">
        <v>0.19924754697496314</v>
      </c>
      <c r="O4" s="14">
        <v>0.19924754697496314</v>
      </c>
      <c r="P4" s="14">
        <v>0.19924754697496314</v>
      </c>
      <c r="Q4" s="14">
        <v>0.19924754697496314</v>
      </c>
      <c r="R4" s="14">
        <v>0.19924754697496314</v>
      </c>
      <c r="S4" s="14">
        <v>0.19924754697496314</v>
      </c>
      <c r="T4" s="14">
        <v>0.19924754697496314</v>
      </c>
      <c r="U4" s="14">
        <v>0.19924754697496314</v>
      </c>
      <c r="V4" s="14">
        <v>0.19924754697496314</v>
      </c>
      <c r="W4" s="14">
        <v>0.19924754697496314</v>
      </c>
      <c r="X4" s="14">
        <v>0.19924754697496314</v>
      </c>
      <c r="Y4" s="14">
        <v>0.19924754697496314</v>
      </c>
      <c r="Z4" s="14">
        <v>0.19924754697496314</v>
      </c>
      <c r="AA4" s="14">
        <v>0.19924754697496314</v>
      </c>
      <c r="AB4" s="14">
        <v>0.19924754697496314</v>
      </c>
      <c r="AC4" s="14">
        <v>0.19924754697496314</v>
      </c>
      <c r="AD4" s="14">
        <v>0.19924754697496314</v>
      </c>
      <c r="AE4" s="14">
        <v>0.19924754697496314</v>
      </c>
      <c r="AF4" s="14">
        <v>0.19924754697496314</v>
      </c>
      <c r="AG4" s="14">
        <v>0.19924754697496314</v>
      </c>
      <c r="AH4" s="14">
        <v>0.19924754697496314</v>
      </c>
      <c r="AI4" s="14">
        <v>0.19924754697496314</v>
      </c>
      <c r="AJ4" s="14">
        <v>0.19924754697496314</v>
      </c>
      <c r="AK4" s="14">
        <v>0.19924754697496314</v>
      </c>
      <c r="AL4" s="14">
        <v>0.19924754697496314</v>
      </c>
      <c r="AM4" s="14">
        <v>0.19924754697496314</v>
      </c>
      <c r="AN4" s="14">
        <v>0.19924754697496314</v>
      </c>
      <c r="AO4" s="14">
        <v>0.19924754697496314</v>
      </c>
      <c r="AP4" s="14">
        <v>0.19924754697496314</v>
      </c>
      <c r="AQ4" s="14">
        <v>0.19924754697496314</v>
      </c>
      <c r="AR4" s="14">
        <v>0.19924754697496314</v>
      </c>
      <c r="AS4" s="14">
        <v>0.19924754697496314</v>
      </c>
      <c r="AT4" s="14">
        <v>0.19924754697496314</v>
      </c>
      <c r="AU4" s="14">
        <v>0.19924754697496314</v>
      </c>
      <c r="AV4" s="14">
        <v>0.19924754697496314</v>
      </c>
      <c r="AW4" s="14">
        <v>0.19924754697496314</v>
      </c>
      <c r="AX4" s="14">
        <v>0.19924754697496314</v>
      </c>
      <c r="AY4" s="14">
        <v>0.19924754697496314</v>
      </c>
      <c r="AZ4" s="14">
        <v>0.19924754697496314</v>
      </c>
      <c r="BA4" s="14">
        <v>0.19924754697496314</v>
      </c>
      <c r="BB4" s="14">
        <v>0.19924754697496314</v>
      </c>
      <c r="BC4" s="14">
        <v>0.19924754697496314</v>
      </c>
      <c r="BD4" s="14">
        <v>0.19924754697496314</v>
      </c>
      <c r="BE4" s="14">
        <v>0.19924754697496314</v>
      </c>
      <c r="BF4" s="14">
        <v>0.19924754697496314</v>
      </c>
      <c r="BG4" s="14">
        <v>0.19924754697496314</v>
      </c>
      <c r="BH4" s="14">
        <v>0.19924754697496314</v>
      </c>
      <c r="BI4" s="14">
        <v>0.19924754697496314</v>
      </c>
      <c r="BJ4" s="14">
        <v>0.19924754697496314</v>
      </c>
      <c r="BK4" s="14">
        <v>0.19924754697496314</v>
      </c>
      <c r="BL4" s="14">
        <v>0.19924754697496314</v>
      </c>
      <c r="BM4" s="14">
        <v>0.19924754697496314</v>
      </c>
      <c r="BN4" s="14">
        <v>0.19924754697496314</v>
      </c>
      <c r="BO4" s="14">
        <v>0.19924754697496314</v>
      </c>
      <c r="BP4" s="14">
        <v>0.19924754697496314</v>
      </c>
      <c r="BQ4" s="14">
        <v>0.19924754697496314</v>
      </c>
      <c r="BR4" s="14">
        <v>0.19924754697496314</v>
      </c>
      <c r="BS4" s="14">
        <v>0.19924754697496314</v>
      </c>
      <c r="BT4" s="14">
        <v>0.19924754697496314</v>
      </c>
      <c r="BU4" s="14">
        <v>0.19924754697496314</v>
      </c>
      <c r="BV4" s="14">
        <v>0.19924754697496314</v>
      </c>
      <c r="BW4" s="14">
        <v>0.19924754697496314</v>
      </c>
      <c r="BX4" s="14">
        <v>0.19924754697496314</v>
      </c>
      <c r="BY4" s="14">
        <v>0.19924754697496314</v>
      </c>
      <c r="BZ4" s="14">
        <v>0.19924754697496314</v>
      </c>
      <c r="CA4" s="14">
        <v>0.19924754697496314</v>
      </c>
      <c r="CB4" s="14">
        <v>0.19924754697496314</v>
      </c>
      <c r="CC4" s="14">
        <v>0.19924754697496314</v>
      </c>
      <c r="CD4" s="14">
        <v>0.19924754697496314</v>
      </c>
      <c r="CE4" s="14">
        <v>0.19924754697496314</v>
      </c>
      <c r="CF4" s="14">
        <v>0.19924754697496314</v>
      </c>
      <c r="CG4" s="14">
        <v>0.19924754697496314</v>
      </c>
      <c r="CH4" s="14">
        <v>0.19924754697496314</v>
      </c>
      <c r="CI4" s="14">
        <v>0.19924754697496314</v>
      </c>
      <c r="CJ4" s="14">
        <v>0.19924754697496314</v>
      </c>
      <c r="CK4" s="14">
        <v>0.19924754697496314</v>
      </c>
      <c r="CL4" s="14">
        <v>0.19924754697496314</v>
      </c>
      <c r="CM4" s="14">
        <v>0.19924754697496314</v>
      </c>
      <c r="CN4" s="14">
        <v>0.19924754697496314</v>
      </c>
      <c r="CO4" s="14">
        <v>0.19924754697496314</v>
      </c>
      <c r="CP4" s="14">
        <v>0.19924754697496314</v>
      </c>
      <c r="CQ4" s="14">
        <v>0.19924754697496314</v>
      </c>
      <c r="CR4" s="14">
        <v>0.19924754697496314</v>
      </c>
      <c r="CS4" s="14">
        <v>0.19924754697496314</v>
      </c>
      <c r="CT4" s="14">
        <v>0.19924754697496314</v>
      </c>
      <c r="CU4" s="14">
        <v>0.19924754697496314</v>
      </c>
      <c r="CV4" s="14">
        <v>0.19924754697496314</v>
      </c>
      <c r="CW4" s="14">
        <v>0.19924754697496314</v>
      </c>
      <c r="CX4" s="14">
        <v>0.19924754697496314</v>
      </c>
      <c r="CY4" s="14">
        <v>0.19924754697496314</v>
      </c>
      <c r="CZ4" s="14">
        <v>0.19924754697496314</v>
      </c>
      <c r="DA4" s="14">
        <v>0.19924754697496314</v>
      </c>
      <c r="DB4" s="14">
        <v>0.19924754697496314</v>
      </c>
      <c r="DC4" s="14">
        <v>0.19924754697496314</v>
      </c>
      <c r="DD4" s="14">
        <v>0.19924754697496314</v>
      </c>
      <c r="DE4" s="14">
        <v>0.19924754697496314</v>
      </c>
      <c r="DF4" s="14">
        <v>0.19924754697496314</v>
      </c>
      <c r="DG4" s="14">
        <v>0.19924754697496314</v>
      </c>
    </row>
    <row r="5" spans="1:111" x14ac:dyDescent="0.25">
      <c r="A5" s="14">
        <v>0.21137800000000001</v>
      </c>
      <c r="B5" s="14">
        <v>0.18849099999999999</v>
      </c>
      <c r="C5" s="14">
        <v>0.160468</v>
      </c>
      <c r="D5" s="14">
        <v>0.142567</v>
      </c>
      <c r="E5" s="14">
        <v>0.131856</v>
      </c>
      <c r="F5" s="14">
        <v>0.55418900000000004</v>
      </c>
      <c r="G5" s="14">
        <v>0.49215199999999998</v>
      </c>
      <c r="H5" s="14">
        <v>0.45484599999999997</v>
      </c>
      <c r="I5" s="14">
        <v>0.36244100000000001</v>
      </c>
      <c r="J5" s="14">
        <v>0.33381</v>
      </c>
      <c r="K5" s="14">
        <v>1.0352300000000001</v>
      </c>
      <c r="L5" s="14">
        <v>1.0121</v>
      </c>
      <c r="M5" s="14">
        <v>0.88230799999999998</v>
      </c>
      <c r="N5" s="14">
        <v>0.73090299999999997</v>
      </c>
      <c r="O5" s="14">
        <v>0.65988599999999997</v>
      </c>
      <c r="P5" s="14">
        <v>0.65731200000000001</v>
      </c>
      <c r="Q5" s="14">
        <v>1.8091740000000001</v>
      </c>
      <c r="R5" s="14">
        <v>1.70234</v>
      </c>
      <c r="S5" s="14">
        <v>1.6234820000000001</v>
      </c>
      <c r="T5" s="14">
        <v>1.4421109999999999</v>
      </c>
      <c r="U5" s="14">
        <v>1.2958350000000001</v>
      </c>
      <c r="V5" s="14">
        <v>1.2250829999999999</v>
      </c>
      <c r="W5" s="14">
        <v>4.0685140000000004</v>
      </c>
      <c r="X5" s="14">
        <v>3.8786810000000003</v>
      </c>
      <c r="Y5" s="14">
        <v>3.7583760000000002</v>
      </c>
      <c r="Z5" s="14">
        <v>3.5761409999999998</v>
      </c>
      <c r="AA5" s="14">
        <v>3.3352330000000001</v>
      </c>
      <c r="AB5" s="14">
        <v>3.1547549999999998</v>
      </c>
      <c r="AC5" s="14">
        <v>3.0634899999999998</v>
      </c>
      <c r="AD5" s="14">
        <v>7.0247469999999996</v>
      </c>
      <c r="AE5" s="14">
        <v>6.8988949999999996</v>
      </c>
      <c r="AF5" s="14">
        <v>6.7897149999999993</v>
      </c>
      <c r="AG5" s="14">
        <v>6.4135740000000006</v>
      </c>
      <c r="AH5" s="14">
        <v>6.196536</v>
      </c>
      <c r="AI5" s="14">
        <v>6.0571440000000001</v>
      </c>
      <c r="AJ5" s="14">
        <v>5.9675410000000007</v>
      </c>
      <c r="AK5" s="14">
        <v>6.0390490000000003</v>
      </c>
      <c r="AL5" s="14">
        <v>3.8989999999999997E-2</v>
      </c>
      <c r="AM5" s="14">
        <v>3.3335000000000004E-2</v>
      </c>
      <c r="AN5" s="14">
        <v>3.0600999999999996E-2</v>
      </c>
      <c r="AO5" s="14">
        <v>3.0096999999999999E-2</v>
      </c>
      <c r="AP5" s="14">
        <v>0.109718</v>
      </c>
      <c r="AQ5" s="14">
        <v>9.3864000000000003E-2</v>
      </c>
      <c r="AR5" s="14">
        <v>8.1110000000000002E-2</v>
      </c>
      <c r="AS5" s="14">
        <v>7.367499999999999E-2</v>
      </c>
      <c r="AT5" s="14">
        <v>0.23352500000000001</v>
      </c>
      <c r="AU5" s="14">
        <v>0.20557500000000001</v>
      </c>
      <c r="AV5" s="14">
        <v>0.17247400000000002</v>
      </c>
      <c r="AW5" s="14">
        <v>0.15343899999999999</v>
      </c>
      <c r="AX5" s="14">
        <v>0.14963100000000001</v>
      </c>
      <c r="AY5" s="14">
        <v>0.39937400000000001</v>
      </c>
      <c r="AZ5" s="14">
        <v>0.36652600000000002</v>
      </c>
      <c r="BA5" s="14">
        <v>0.332258</v>
      </c>
      <c r="BB5" s="14">
        <v>0.29038700000000001</v>
      </c>
      <c r="BC5" s="14">
        <v>0.26928799999999997</v>
      </c>
      <c r="BD5" s="14">
        <v>0.26187499999999997</v>
      </c>
      <c r="BE5" s="14">
        <v>0.92494600000000005</v>
      </c>
      <c r="BF5" s="14">
        <v>0.88341800000000004</v>
      </c>
      <c r="BG5" s="14">
        <v>0.82320899999999997</v>
      </c>
      <c r="BH5" s="14">
        <v>0.700766</v>
      </c>
      <c r="BI5" s="14">
        <v>0.66183999999999998</v>
      </c>
      <c r="BJ5" s="14">
        <v>1.6734329999999999</v>
      </c>
      <c r="BK5" s="14">
        <v>1.5941079999999999</v>
      </c>
      <c r="BL5" s="14">
        <v>1.5352920000000001</v>
      </c>
      <c r="BM5" s="14">
        <v>1.402156</v>
      </c>
      <c r="BN5" s="14">
        <v>1.340273</v>
      </c>
      <c r="BO5" s="14">
        <v>1.3095279999999998</v>
      </c>
      <c r="BP5" s="14">
        <v>2.542878</v>
      </c>
      <c r="BQ5" s="14">
        <v>2.4716829999999996</v>
      </c>
      <c r="BR5" s="14">
        <v>2.4069970000000001</v>
      </c>
      <c r="BS5" s="14">
        <v>2.2900999999999998</v>
      </c>
      <c r="BT5" s="14">
        <v>2.2362729999999997</v>
      </c>
      <c r="BU5" s="14">
        <v>2.2073770000000001</v>
      </c>
      <c r="BV5" s="14">
        <v>3.4222099999999998</v>
      </c>
      <c r="BW5" s="14">
        <v>3.398971</v>
      </c>
      <c r="BX5" s="14">
        <v>3.3302860000000001</v>
      </c>
      <c r="BY5" s="14">
        <v>3.2374749999999999</v>
      </c>
      <c r="BZ5" s="14">
        <v>3.213946</v>
      </c>
      <c r="CA5" s="14">
        <v>3.1456549999999996</v>
      </c>
      <c r="CB5" s="14">
        <v>3.1754040000000003</v>
      </c>
      <c r="CC5" s="14">
        <v>7.9000000000000008E-3</v>
      </c>
      <c r="CD5" s="14">
        <v>7.1999999999999998E-3</v>
      </c>
      <c r="CE5" s="14">
        <v>2.1400000000000002E-2</v>
      </c>
      <c r="CF5" s="14">
        <v>1.7599999999999998E-2</v>
      </c>
      <c r="CG5" s="14">
        <v>4.6100000000000002E-2</v>
      </c>
      <c r="CH5" s="14">
        <v>3.8900000000000004E-2</v>
      </c>
      <c r="CI5" s="14">
        <v>3.4000000000000002E-2</v>
      </c>
      <c r="CJ5" s="14">
        <v>7.85E-2</v>
      </c>
      <c r="CK5" s="14">
        <v>6.8199999999999997E-2</v>
      </c>
      <c r="CL5" s="14">
        <v>5.8700000000000002E-2</v>
      </c>
      <c r="CM5" s="14">
        <v>5.6000000000000001E-2</v>
      </c>
      <c r="CN5" s="14">
        <v>0.19900000000000001</v>
      </c>
      <c r="CO5" s="14">
        <v>0.17849999999999999</v>
      </c>
      <c r="CP5" s="14">
        <v>0.1537</v>
      </c>
      <c r="CQ5" s="14">
        <v>0.14466000000000001</v>
      </c>
      <c r="CR5" s="14">
        <v>0.14143</v>
      </c>
      <c r="CS5" s="14">
        <v>0.360234</v>
      </c>
      <c r="CT5" s="14">
        <v>0.32892900000000003</v>
      </c>
      <c r="CU5" s="14">
        <v>0.29420100000000005</v>
      </c>
      <c r="CV5" s="14">
        <v>0.27753300000000003</v>
      </c>
      <c r="CW5" s="14">
        <v>0.26205499999999998</v>
      </c>
      <c r="CX5" s="14">
        <v>0.57911899999999994</v>
      </c>
      <c r="CY5" s="14">
        <v>0.54808900000000005</v>
      </c>
      <c r="CZ5" s="14">
        <v>0.49539800000000001</v>
      </c>
      <c r="DA5" s="14">
        <v>0.47618899999999997</v>
      </c>
      <c r="DB5" s="14">
        <v>0.46212300000000001</v>
      </c>
      <c r="DC5" s="14">
        <v>0.77171299999999998</v>
      </c>
      <c r="DD5" s="14">
        <v>0.71148999999999996</v>
      </c>
      <c r="DE5" s="14">
        <v>0.69413800000000003</v>
      </c>
      <c r="DF5" s="14">
        <v>0.67239099999999996</v>
      </c>
      <c r="DG5" s="14">
        <v>0.66335699999999997</v>
      </c>
    </row>
    <row r="6" spans="1:111" x14ac:dyDescent="0.25">
      <c r="A6" s="14">
        <v>585.96632766000005</v>
      </c>
      <c r="B6" s="14">
        <v>481.65057307500001</v>
      </c>
      <c r="C6" s="14">
        <v>371.35276615500004</v>
      </c>
      <c r="D6" s="14">
        <v>215.94039999</v>
      </c>
      <c r="E6" s="14">
        <v>0.59061744000000005</v>
      </c>
      <c r="F6" s="14">
        <v>948.66766939839999</v>
      </c>
      <c r="G6" s="14">
        <v>797.43723017280001</v>
      </c>
      <c r="H6" s="14">
        <v>679.38242879359996</v>
      </c>
      <c r="I6" s="14">
        <v>360.436323856</v>
      </c>
      <c r="J6" s="14">
        <v>1.3872947423999999</v>
      </c>
      <c r="K6" s="14">
        <v>1235.5859167197</v>
      </c>
      <c r="L6" s="14">
        <v>1100.8017122920999</v>
      </c>
      <c r="M6" s="14">
        <v>943.06020797170004</v>
      </c>
      <c r="N6" s="14">
        <v>615.03162358819998</v>
      </c>
      <c r="O6" s="14">
        <v>142.88221209989999</v>
      </c>
      <c r="P6" s="14">
        <v>2.4118245969999998</v>
      </c>
      <c r="Q6" s="14">
        <v>1630.447430787</v>
      </c>
      <c r="R6" s="14">
        <v>1471.097204871</v>
      </c>
      <c r="S6" s="14">
        <v>1288.983461738</v>
      </c>
      <c r="T6" s="14">
        <v>942.31207887599999</v>
      </c>
      <c r="U6" s="14">
        <v>416.55386726099999</v>
      </c>
      <c r="V6" s="14">
        <v>3.8789347240000001</v>
      </c>
      <c r="W6" s="14">
        <v>2076.4128161069998</v>
      </c>
      <c r="X6" s="14">
        <v>1914.9017096475</v>
      </c>
      <c r="Y6" s="14">
        <v>1700.5120905884999</v>
      </c>
      <c r="Z6" s="14">
        <v>1323.0054188295001</v>
      </c>
      <c r="AA6" s="14">
        <v>803.35989264300008</v>
      </c>
      <c r="AB6" s="14">
        <v>393.3727479675</v>
      </c>
      <c r="AC6" s="14">
        <v>5.5745673164999996</v>
      </c>
      <c r="AD6" s="14">
        <v>2148.873783126</v>
      </c>
      <c r="AE6" s="14">
        <v>1975.6109618559999</v>
      </c>
      <c r="AF6" s="14">
        <v>1736.2829315440001</v>
      </c>
      <c r="AG6" s="14">
        <v>1259.6672354279999</v>
      </c>
      <c r="AH6" s="14">
        <v>782.91700978400002</v>
      </c>
      <c r="AI6" s="14">
        <v>516.89607895799998</v>
      </c>
      <c r="AJ6" s="14">
        <v>268.464883918</v>
      </c>
      <c r="AK6" s="14">
        <v>7.2533837179999994</v>
      </c>
      <c r="AL6" s="14">
        <v>441.28146090000007</v>
      </c>
      <c r="AM6" s="14">
        <v>278.07007347000001</v>
      </c>
      <c r="AN6" s="14">
        <v>60.558795150000002</v>
      </c>
      <c r="AO6" s="14">
        <v>0.14355285000000001</v>
      </c>
      <c r="AP6" s="14">
        <v>776.36137494719992</v>
      </c>
      <c r="AQ6" s="14">
        <v>584.04496162880002</v>
      </c>
      <c r="AR6" s="14">
        <v>326.66656861439998</v>
      </c>
      <c r="AS6" s="14">
        <v>2.1406600992000002</v>
      </c>
      <c r="AT6" s="14">
        <v>1136.6806690512001</v>
      </c>
      <c r="AU6" s="14">
        <v>922.05280694800001</v>
      </c>
      <c r="AV6" s="14">
        <v>620.53385393999997</v>
      </c>
      <c r="AW6" s="14">
        <v>247.2610752521</v>
      </c>
      <c r="AX6" s="14">
        <v>0.34746625550000004</v>
      </c>
      <c r="AY6" s="14">
        <v>1567.8968056639999</v>
      </c>
      <c r="AZ6" s="14">
        <v>1349.9813918919999</v>
      </c>
      <c r="BA6" s="14">
        <v>1068.3942735969999</v>
      </c>
      <c r="BB6" s="14">
        <v>695.70824325800004</v>
      </c>
      <c r="BC6" s="14">
        <v>250.57806209099999</v>
      </c>
      <c r="BD6" s="14">
        <v>2.2982127700000001</v>
      </c>
      <c r="BE6" s="14">
        <v>2193.6384835680001</v>
      </c>
      <c r="BF6" s="14">
        <v>1936.21623174</v>
      </c>
      <c r="BG6" s="14">
        <v>1606.4170938479999</v>
      </c>
      <c r="BH6" s="14">
        <v>706.23798152250004</v>
      </c>
      <c r="BI6" s="14">
        <v>1.6311705270000001</v>
      </c>
      <c r="BJ6" s="14">
        <v>2464.5585313719998</v>
      </c>
      <c r="BK6" s="14">
        <v>2215.70132616</v>
      </c>
      <c r="BL6" s="14">
        <v>1857.8303600919999</v>
      </c>
      <c r="BM6" s="14">
        <v>900.40613090399995</v>
      </c>
      <c r="BN6" s="14">
        <v>374.27235768999998</v>
      </c>
      <c r="BO6" s="14">
        <v>3.7556159900000003</v>
      </c>
      <c r="BP6" s="14">
        <v>2368.2662190074998</v>
      </c>
      <c r="BQ6" s="14">
        <v>2102.9487655050002</v>
      </c>
      <c r="BR6" s="14">
        <v>1569.0907552250001</v>
      </c>
      <c r="BS6" s="14">
        <v>885.0361323300001</v>
      </c>
      <c r="BT6" s="14">
        <v>484.41840874000002</v>
      </c>
      <c r="BU6" s="14">
        <v>8.7163923350000001</v>
      </c>
      <c r="BV6" s="14">
        <v>1938.1669098960001</v>
      </c>
      <c r="BW6" s="14">
        <v>1572.9192413760002</v>
      </c>
      <c r="BX6" s="14">
        <v>1272.2121139140002</v>
      </c>
      <c r="BY6" s="14">
        <v>840.28824807900003</v>
      </c>
      <c r="BZ6" s="14">
        <v>470.533840371</v>
      </c>
      <c r="CA6" s="14">
        <v>198.17881093500003</v>
      </c>
      <c r="CB6" s="14">
        <v>11.266847970000001</v>
      </c>
      <c r="CC6" s="14">
        <v>314.8190015152</v>
      </c>
      <c r="CD6" s="14">
        <v>0.83112998640000013</v>
      </c>
      <c r="CE6" s="14">
        <v>575.18220007360003</v>
      </c>
      <c r="CF6" s="14">
        <v>1.7180405087999999</v>
      </c>
      <c r="CG6" s="14">
        <v>892.10530356219999</v>
      </c>
      <c r="CH6" s="14">
        <v>532.93147917099998</v>
      </c>
      <c r="CI6" s="14">
        <v>2.6325678652</v>
      </c>
      <c r="CJ6" s="14">
        <v>1285.278294321</v>
      </c>
      <c r="CK6" s="14">
        <v>922.02614713299988</v>
      </c>
      <c r="CL6" s="14">
        <v>304.47955964299996</v>
      </c>
      <c r="CM6" s="14">
        <v>3.3408166119999998</v>
      </c>
      <c r="CN6" s="14">
        <v>2012.1329260095001</v>
      </c>
      <c r="CO6" s="14">
        <v>1587.2718603945</v>
      </c>
      <c r="CP6" s="14">
        <v>820.24334840699998</v>
      </c>
      <c r="CQ6" s="14">
        <v>261.28997575800003</v>
      </c>
      <c r="CR6" s="14">
        <v>8.4080955000000006E-3</v>
      </c>
      <c r="CS6" s="14">
        <v>2536.66635838</v>
      </c>
      <c r="CT6" s="14">
        <v>2041.20531755</v>
      </c>
      <c r="CU6" s="14">
        <v>1253.5573526979999</v>
      </c>
      <c r="CV6" s="14">
        <v>622.86050384600003</v>
      </c>
      <c r="CW6" s="14">
        <v>11.367745116</v>
      </c>
      <c r="CX6" s="14">
        <v>2710.4196518875001</v>
      </c>
      <c r="CY6" s="14">
        <v>2151.4774900325001</v>
      </c>
      <c r="CZ6" s="14">
        <v>1109.6864305975</v>
      </c>
      <c r="DA6" s="14">
        <v>351.59852682500002</v>
      </c>
      <c r="DB6" s="14">
        <v>0.95291749000000003</v>
      </c>
      <c r="DC6" s="14">
        <v>2573.4994220670001</v>
      </c>
      <c r="DD6" s="14">
        <v>1580.267916843</v>
      </c>
      <c r="DE6" s="14">
        <v>1083.2653918379999</v>
      </c>
      <c r="DF6" s="14">
        <v>433.80727922699998</v>
      </c>
      <c r="DG6" s="14">
        <v>10.896891768</v>
      </c>
    </row>
    <row r="7" spans="1:111" x14ac:dyDescent="0.25">
      <c r="A7" s="14">
        <v>581.39579030425205</v>
      </c>
      <c r="B7" s="14">
        <v>477.893698605015</v>
      </c>
      <c r="C7" s="14">
        <v>368.41907930237551</v>
      </c>
      <c r="D7" s="14">
        <v>214.234470830079</v>
      </c>
      <c r="E7" s="14">
        <v>0.58589250048000008</v>
      </c>
      <c r="F7" s="14">
        <v>936.80932353091998</v>
      </c>
      <c r="G7" s="14">
        <v>787.46926479564002</v>
      </c>
      <c r="H7" s="14">
        <v>670.89014843368</v>
      </c>
      <c r="I7" s="14">
        <v>355.89482617541444</v>
      </c>
      <c r="J7" s="14">
        <v>1.3695373696972799</v>
      </c>
      <c r="K7" s="14">
        <v>1213.7160459937613</v>
      </c>
      <c r="L7" s="14">
        <v>1081.3175219845295</v>
      </c>
      <c r="M7" s="14">
        <v>926.3680422906009</v>
      </c>
      <c r="N7" s="14">
        <v>604.02255752597114</v>
      </c>
      <c r="O7" s="14">
        <v>140.28175583968181</v>
      </c>
      <c r="P7" s="14">
        <v>2.3676882068748997</v>
      </c>
      <c r="Q7" s="14">
        <v>1585.6101264403576</v>
      </c>
      <c r="R7" s="14">
        <v>1430.4949220165604</v>
      </c>
      <c r="S7" s="14">
        <v>1253.4075181940311</v>
      </c>
      <c r="T7" s="14">
        <v>916.1158030832471</v>
      </c>
      <c r="U7" s="14">
        <v>404.72373743078759</v>
      </c>
      <c r="V7" s="14">
        <v>3.7656698300592</v>
      </c>
      <c r="W7" s="14">
        <v>1966.1552955717179</v>
      </c>
      <c r="X7" s="14">
        <v>1812.8374485232882</v>
      </c>
      <c r="Y7" s="14">
        <v>1609.3646425329564</v>
      </c>
      <c r="Z7" s="14">
        <v>1251.0339240451754</v>
      </c>
      <c r="AA7" s="14">
        <v>758.45207464425641</v>
      </c>
      <c r="AB7" s="14">
        <v>370.75381495936875</v>
      </c>
      <c r="AC7" s="14">
        <v>5.2434380178998996</v>
      </c>
      <c r="AD7" s="14">
        <v>1920.663387358019</v>
      </c>
      <c r="AE7" s="14">
        <v>1764.2205889374079</v>
      </c>
      <c r="AF7" s="14">
        <v>1548.0698617646303</v>
      </c>
      <c r="AG7" s="14">
        <v>1119.0883719542351</v>
      </c>
      <c r="AH7" s="14">
        <v>691.62888644318559</v>
      </c>
      <c r="AI7" s="14">
        <v>454.71348065935257</v>
      </c>
      <c r="AJ7" s="14">
        <v>235.0946988469926</v>
      </c>
      <c r="AK7" s="14">
        <v>6.3191478951215991</v>
      </c>
      <c r="AL7" s="14">
        <v>437.04515887536007</v>
      </c>
      <c r="AM7" s="14">
        <v>275.37279375734101</v>
      </c>
      <c r="AN7" s="14">
        <v>59.959263078014999</v>
      </c>
      <c r="AO7" s="14">
        <v>0.1421173215</v>
      </c>
      <c r="AP7" s="14">
        <v>763.08559543560284</v>
      </c>
      <c r="AQ7" s="14">
        <v>573.94098379262175</v>
      </c>
      <c r="AR7" s="14">
        <v>320.88457034992507</v>
      </c>
      <c r="AS7" s="14">
        <v>2.1012719533747202</v>
      </c>
      <c r="AT7" s="14">
        <v>1103.8305977156203</v>
      </c>
      <c r="AU7" s="14">
        <v>895.22107026581318</v>
      </c>
      <c r="AV7" s="14">
        <v>601.91783832179999</v>
      </c>
      <c r="AW7" s="14">
        <v>239.39817305908321</v>
      </c>
      <c r="AX7" s="14">
        <v>0.33586088256630003</v>
      </c>
      <c r="AY7" s="14">
        <v>1454.5378666144927</v>
      </c>
      <c r="AZ7" s="14">
        <v>1251.1627540055056</v>
      </c>
      <c r="BA7" s="14">
        <v>987.94418479514582</v>
      </c>
      <c r="BB7" s="14">
        <v>640.3298670946632</v>
      </c>
      <c r="BC7" s="14">
        <v>227.8756896655554</v>
      </c>
      <c r="BD7" s="14">
        <v>2.067931850446</v>
      </c>
      <c r="BE7" s="14">
        <v>1526.991748411685</v>
      </c>
      <c r="BF7" s="14">
        <v>1342.3787134653421</v>
      </c>
      <c r="BG7" s="14">
        <v>1105.3756022768089</v>
      </c>
      <c r="BH7" s="14">
        <v>469.43638631800576</v>
      </c>
      <c r="BI7" s="14">
        <v>1.0410130303314</v>
      </c>
      <c r="BJ7" s="14">
        <v>1279.8452453414795</v>
      </c>
      <c r="BK7" s="14">
        <v>1145.739155757336</v>
      </c>
      <c r="BL7" s="14">
        <v>953.25275776320518</v>
      </c>
      <c r="BM7" s="14">
        <v>448.94249686873434</v>
      </c>
      <c r="BN7" s="14">
        <v>183.80515486155898</v>
      </c>
      <c r="BO7" s="14">
        <v>1.8210981935510002</v>
      </c>
      <c r="BP7" s="14">
        <v>1012.1969820038054</v>
      </c>
      <c r="BQ7" s="14">
        <v>894.17381509272616</v>
      </c>
      <c r="BR7" s="14">
        <v>659.1750262700225</v>
      </c>
      <c r="BS7" s="14">
        <v>364.36937568026104</v>
      </c>
      <c r="BT7" s="14">
        <v>196.62543210756601</v>
      </c>
      <c r="BU7" s="14">
        <v>3.4682525100964998</v>
      </c>
      <c r="BV7" s="14">
        <v>655.10041554484803</v>
      </c>
      <c r="BW7" s="14">
        <v>525.19773469544646</v>
      </c>
      <c r="BX7" s="14">
        <v>422.50164303083943</v>
      </c>
      <c r="BY7" s="14">
        <v>277.0430353916463</v>
      </c>
      <c r="BZ7" s="14">
        <v>154.05277933746541</v>
      </c>
      <c r="CA7" s="14">
        <v>64.527020840436009</v>
      </c>
      <c r="CB7" s="14">
        <v>3.6538387966709998</v>
      </c>
      <c r="CC7" s="14">
        <v>309.43559658929007</v>
      </c>
      <c r="CD7" s="14">
        <v>0.81483983866656018</v>
      </c>
      <c r="CE7" s="14">
        <v>524.73872112714525</v>
      </c>
      <c r="CF7" s="14">
        <v>1.4910873575875199</v>
      </c>
      <c r="CG7" s="14">
        <v>634.82213401486149</v>
      </c>
      <c r="CH7" s="14">
        <v>371.13348209468438</v>
      </c>
      <c r="CI7" s="14">
        <v>1.7285440602903199</v>
      </c>
      <c r="CJ7" s="14">
        <v>668.47324087635207</v>
      </c>
      <c r="CK7" s="14">
        <v>472.90721086451566</v>
      </c>
      <c r="CL7" s="14">
        <v>150.59559019942776</v>
      </c>
      <c r="CM7" s="14">
        <v>1.6202960568199998</v>
      </c>
      <c r="CN7" s="14">
        <v>710.68534946655552</v>
      </c>
      <c r="CO7" s="14">
        <v>553.32297053352272</v>
      </c>
      <c r="CP7" s="14">
        <v>274.53544871182288</v>
      </c>
      <c r="CQ7" s="14">
        <v>85.650854053472401</v>
      </c>
      <c r="CR7" s="14">
        <v>2.7259045611000001E-3</v>
      </c>
      <c r="CS7" s="14">
        <v>701.89558136374603</v>
      </c>
      <c r="CT7" s="14">
        <v>560.10673913571998</v>
      </c>
      <c r="CU7" s="14">
        <v>336.95621640522234</v>
      </c>
      <c r="CV7" s="14">
        <v>163.50088225957501</v>
      </c>
      <c r="CW7" s="14">
        <v>2.8953646810451996</v>
      </c>
      <c r="CX7" s="14">
        <v>570.54333672231871</v>
      </c>
      <c r="CY7" s="14">
        <v>445.78613593473403</v>
      </c>
      <c r="CZ7" s="14">
        <v>221.38244290420127</v>
      </c>
      <c r="DA7" s="14">
        <v>69.229749931842505</v>
      </c>
      <c r="DB7" s="14">
        <v>0.18629536929500001</v>
      </c>
      <c r="DC7" s="14">
        <v>469.92099446943422</v>
      </c>
      <c r="DD7" s="14">
        <v>284.76427861510859</v>
      </c>
      <c r="DE7" s="14">
        <v>193.4711989822668</v>
      </c>
      <c r="DF7" s="14">
        <v>76.480223327720097</v>
      </c>
      <c r="DG7" s="14">
        <v>1.9025973026928</v>
      </c>
    </row>
    <row r="8" spans="1:111" x14ac:dyDescent="0.25">
      <c r="A8" s="14">
        <v>39.175142918815325</v>
      </c>
      <c r="B8" s="14">
        <v>41.74936038381783</v>
      </c>
      <c r="C8" s="14">
        <v>44.004423602441193</v>
      </c>
      <c r="D8" s="14">
        <v>45.226165842719553</v>
      </c>
      <c r="E8" s="14">
        <v>40.268567841837843</v>
      </c>
      <c r="F8" s="14">
        <v>56.684647813850937</v>
      </c>
      <c r="G8" s="14">
        <v>60.44738918834561</v>
      </c>
      <c r="H8" s="14">
        <v>63.259484603273123</v>
      </c>
      <c r="I8" s="14">
        <v>67.561589030006843</v>
      </c>
      <c r="J8" s="14">
        <v>60.158083318610551</v>
      </c>
      <c r="K8" s="14">
        <v>76.411145350530262</v>
      </c>
      <c r="L8" s="14">
        <v>79.777481820257051</v>
      </c>
      <c r="M8" s="14">
        <v>83.617351786416236</v>
      </c>
      <c r="N8" s="14">
        <v>89.398703319120415</v>
      </c>
      <c r="O8" s="14">
        <v>85.691237025539195</v>
      </c>
      <c r="P8" s="14">
        <v>80.326508971384882</v>
      </c>
      <c r="Q8" s="14">
        <v>106.35827484032379</v>
      </c>
      <c r="R8" s="14">
        <v>110.35374675989998</v>
      </c>
      <c r="S8" s="14">
        <v>114.75571706327736</v>
      </c>
      <c r="T8" s="14">
        <v>121.38981708081549</v>
      </c>
      <c r="U8" s="14">
        <v>122.2472144462492</v>
      </c>
      <c r="V8" s="14">
        <v>110.17344102301061</v>
      </c>
      <c r="W8" s="14">
        <v>168.74187957952674</v>
      </c>
      <c r="X8" s="14">
        <v>172.56020238954298</v>
      </c>
      <c r="Y8" s="14">
        <v>177.16657546367438</v>
      </c>
      <c r="Z8" s="14">
        <v>183.2484629698296</v>
      </c>
      <c r="AA8" s="14">
        <v>185.08373447874814</v>
      </c>
      <c r="AB8" s="14">
        <v>178.97394701182387</v>
      </c>
      <c r="AC8" s="14">
        <v>165.24876957853354</v>
      </c>
      <c r="AD8" s="14">
        <v>238.48747671027135</v>
      </c>
      <c r="AE8" s="14">
        <v>241.4318032897859</v>
      </c>
      <c r="AF8" s="14">
        <v>244.64759276748299</v>
      </c>
      <c r="AG8" s="14">
        <v>247.35180081458881</v>
      </c>
      <c r="AH8" s="14">
        <v>243.77340552705624</v>
      </c>
      <c r="AI8" s="14">
        <v>238.44287145637259</v>
      </c>
      <c r="AJ8" s="14">
        <v>230.99177336796535</v>
      </c>
      <c r="AK8" s="14">
        <v>220.32331038126685</v>
      </c>
      <c r="AL8" s="14">
        <v>42.660891718465216</v>
      </c>
      <c r="AM8" s="14">
        <v>45.100360621295437</v>
      </c>
      <c r="AN8" s="14">
        <v>42.641564175134384</v>
      </c>
      <c r="AO8" s="14">
        <v>40.247564892746176</v>
      </c>
      <c r="AP8" s="14">
        <v>60.969268350649457</v>
      </c>
      <c r="AQ8" s="14">
        <v>65.201841712956622</v>
      </c>
      <c r="AR8" s="14">
        <v>67.547654320326885</v>
      </c>
      <c r="AS8" s="14">
        <v>60.193320343879506</v>
      </c>
      <c r="AT8" s="14">
        <v>78.876139103870457</v>
      </c>
      <c r="AU8" s="14">
        <v>84.098472015381773</v>
      </c>
      <c r="AV8" s="14">
        <v>89.342295235580792</v>
      </c>
      <c r="AW8" s="14">
        <v>88.235217142802185</v>
      </c>
      <c r="AX8" s="14">
        <v>80.229696611426633</v>
      </c>
      <c r="AY8" s="14">
        <v>107.9257483592107</v>
      </c>
      <c r="AZ8" s="14">
        <v>113.32153498089734</v>
      </c>
      <c r="BA8" s="14">
        <v>119.35384367761675</v>
      </c>
      <c r="BB8" s="14">
        <v>123.58164750135717</v>
      </c>
      <c r="BC8" s="14">
        <v>119.02211928943922</v>
      </c>
      <c r="BD8" s="14">
        <v>110.09948561426242</v>
      </c>
      <c r="BE8" s="14">
        <v>165.85477654322008</v>
      </c>
      <c r="BF8" s="14">
        <v>172.07030393436671</v>
      </c>
      <c r="BG8" s="14">
        <v>178.96124845645559</v>
      </c>
      <c r="BH8" s="14">
        <v>184.32220788973879</v>
      </c>
      <c r="BI8" s="14">
        <v>165.06402279973526</v>
      </c>
      <c r="BJ8" s="14">
        <v>232.07332468727185</v>
      </c>
      <c r="BK8" s="14">
        <v>237.23276579475242</v>
      </c>
      <c r="BL8" s="14">
        <v>243.14821384087156</v>
      </c>
      <c r="BM8" s="14">
        <v>245.32695861474068</v>
      </c>
      <c r="BN8" s="14">
        <v>234.4726313341431</v>
      </c>
      <c r="BO8" s="14">
        <v>220.15955507429322</v>
      </c>
      <c r="BP8" s="14">
        <v>303.29856717832217</v>
      </c>
      <c r="BQ8" s="14">
        <v>306.52174868645255</v>
      </c>
      <c r="BR8" s="14">
        <v>309.1875102467564</v>
      </c>
      <c r="BS8" s="14">
        <v>303.16754333682417</v>
      </c>
      <c r="BT8" s="14">
        <v>293.59532159882241</v>
      </c>
      <c r="BU8" s="14">
        <v>275.38776238247249</v>
      </c>
      <c r="BV8" s="14">
        <v>371.02289489565146</v>
      </c>
      <c r="BW8" s="14">
        <v>369.95890472141406</v>
      </c>
      <c r="BX8" s="14">
        <v>367.04042968298575</v>
      </c>
      <c r="BY8" s="14">
        <v>359.23500098059583</v>
      </c>
      <c r="BZ8" s="14">
        <v>348.80515653714178</v>
      </c>
      <c r="CA8" s="14">
        <v>338.70288508605853</v>
      </c>
      <c r="CB8" s="14">
        <v>330.50303939589077</v>
      </c>
      <c r="CC8" s="14">
        <v>44.461757094061625</v>
      </c>
      <c r="CD8" s="14">
        <v>40.011573369598594</v>
      </c>
      <c r="CE8" s="14">
        <v>65.360615177896221</v>
      </c>
      <c r="CF8" s="14">
        <v>60.173565114656945</v>
      </c>
      <c r="CG8" s="14">
        <v>84.766058549225008</v>
      </c>
      <c r="CH8" s="14">
        <v>90.020520985342699</v>
      </c>
      <c r="CI8" s="14">
        <v>80.336829044535619</v>
      </c>
      <c r="CJ8" s="14">
        <v>114.84108194236232</v>
      </c>
      <c r="CK8" s="14">
        <v>121.66627253708241</v>
      </c>
      <c r="CL8" s="14">
        <v>120.29194615750157</v>
      </c>
      <c r="CM8" s="14">
        <v>110.14829077118158</v>
      </c>
      <c r="CN8" s="14">
        <v>170.28871593042746</v>
      </c>
      <c r="CO8" s="14">
        <v>179.30629049673735</v>
      </c>
      <c r="CP8" s="14">
        <v>185.1763243668608</v>
      </c>
      <c r="CQ8" s="14">
        <v>175.24804360537058</v>
      </c>
      <c r="CR8" s="14">
        <v>164.9877169801085</v>
      </c>
      <c r="CS8" s="14">
        <v>230.45729215557168</v>
      </c>
      <c r="CT8" s="14">
        <v>240.37262903552352</v>
      </c>
      <c r="CU8" s="14">
        <v>247.3491633782883</v>
      </c>
      <c r="CV8" s="14">
        <v>240.87934436007779</v>
      </c>
      <c r="CW8" s="14">
        <v>220.51520576902792</v>
      </c>
      <c r="CX8" s="14">
        <v>297.66058697435301</v>
      </c>
      <c r="CY8" s="14">
        <v>306.01659058150329</v>
      </c>
      <c r="CZ8" s="14">
        <v>306.47743065774392</v>
      </c>
      <c r="DA8" s="14">
        <v>289.29787907734027</v>
      </c>
      <c r="DB8" s="14">
        <v>275.02370846074592</v>
      </c>
      <c r="DC8" s="14">
        <v>367.30891840249632</v>
      </c>
      <c r="DD8" s="14">
        <v>370.00623694927452</v>
      </c>
      <c r="DE8" s="14">
        <v>364.17513370896421</v>
      </c>
      <c r="DF8" s="14">
        <v>347.56653415804755</v>
      </c>
      <c r="DG8" s="14">
        <v>330.48575148662854</v>
      </c>
    </row>
    <row r="9" spans="1:111" x14ac:dyDescent="0.25">
      <c r="A9" s="14">
        <v>2.1664637531651216</v>
      </c>
      <c r="B9" s="14">
        <v>1.7807823743477322</v>
      </c>
      <c r="C9" s="14">
        <v>1.3729838551051103</v>
      </c>
      <c r="D9" s="14">
        <v>0.79838555107856646</v>
      </c>
      <c r="E9" s="14">
        <v>2.1836600762657138E-3</v>
      </c>
      <c r="F9" s="14">
        <v>2.3635823497658728</v>
      </c>
      <c r="G9" s="14">
        <v>1.9867954006252493</v>
      </c>
      <c r="H9" s="14">
        <v>1.69266474365668</v>
      </c>
      <c r="I9" s="14">
        <v>0.89801830584232456</v>
      </c>
      <c r="J9" s="14">
        <v>3.456410999163711E-3</v>
      </c>
      <c r="K9" s="14">
        <v>2.3142507905735896</v>
      </c>
      <c r="L9" s="14">
        <v>2.0618001536470056</v>
      </c>
      <c r="M9" s="14">
        <v>1.7663505243335571</v>
      </c>
      <c r="N9" s="14">
        <v>1.1519534189055045</v>
      </c>
      <c r="O9" s="14">
        <v>0.26761819460435815</v>
      </c>
      <c r="P9" s="14">
        <v>4.5173442856570618E-3</v>
      </c>
      <c r="Q9" s="14">
        <v>2.2337330569419453</v>
      </c>
      <c r="R9" s="14">
        <v>2.0154212852536517</v>
      </c>
      <c r="S9" s="14">
        <v>1.7659232146760184</v>
      </c>
      <c r="T9" s="14">
        <v>1.290979151363995</v>
      </c>
      <c r="U9" s="14">
        <v>0.570683927447311</v>
      </c>
      <c r="V9" s="14">
        <v>5.3141883357358628E-3</v>
      </c>
      <c r="W9" s="14">
        <v>1.9019895324538907</v>
      </c>
      <c r="X9" s="14">
        <v>1.7540457172943598</v>
      </c>
      <c r="Y9" s="14">
        <v>1.557665301919394</v>
      </c>
      <c r="Z9" s="14">
        <v>1.2118700281918384</v>
      </c>
      <c r="AA9" s="14">
        <v>0.73587587918332742</v>
      </c>
      <c r="AB9" s="14">
        <v>0.36032856433123284</v>
      </c>
      <c r="AC9" s="14">
        <v>5.1062912931838702E-3</v>
      </c>
      <c r="AD9" s="14">
        <v>1.4785880421915372</v>
      </c>
      <c r="AE9" s="14">
        <v>1.3593700882577719</v>
      </c>
      <c r="AF9" s="14">
        <v>1.1946942629211157</v>
      </c>
      <c r="AG9" s="14">
        <v>0.86674653768396914</v>
      </c>
      <c r="AH9" s="14">
        <v>0.53870624593454786</v>
      </c>
      <c r="AI9" s="14">
        <v>0.35566368178739038</v>
      </c>
      <c r="AJ9" s="14">
        <v>0.18472418912014743</v>
      </c>
      <c r="AK9" s="14">
        <v>4.9908777868098468E-3</v>
      </c>
      <c r="AL9" s="14">
        <v>1.6315276917043624</v>
      </c>
      <c r="AM9" s="14">
        <v>1.0280944596568515</v>
      </c>
      <c r="AN9" s="14">
        <v>0.22390097934766157</v>
      </c>
      <c r="AO9" s="14">
        <v>5.3075071298124997E-4</v>
      </c>
      <c r="AP9" s="14">
        <v>1.9342854216048415</v>
      </c>
      <c r="AQ9" s="14">
        <v>1.455133770555211</v>
      </c>
      <c r="AR9" s="14">
        <v>0.81388178467725114</v>
      </c>
      <c r="AS9" s="14">
        <v>5.333402402683078E-3</v>
      </c>
      <c r="AT9" s="14">
        <v>2.1290013922829583</v>
      </c>
      <c r="AU9" s="14">
        <v>1.7270036899539103</v>
      </c>
      <c r="AV9" s="14">
        <v>1.1622590890893933</v>
      </c>
      <c r="AW9" s="14">
        <v>0.46311966746870975</v>
      </c>
      <c r="AX9" s="14">
        <v>6.5080383776415312E-4</v>
      </c>
      <c r="AY9" s="14">
        <v>2.1480379302967481</v>
      </c>
      <c r="AZ9" s="14">
        <v>1.8494911300943389</v>
      </c>
      <c r="BA9" s="14">
        <v>1.4637133106641491</v>
      </c>
      <c r="BB9" s="14">
        <v>0.95312885997329622</v>
      </c>
      <c r="BC9" s="14">
        <v>0.34329503059595418</v>
      </c>
      <c r="BD9" s="14">
        <v>3.1485797942943702E-3</v>
      </c>
      <c r="BE9" s="14">
        <v>2.0093679837503755</v>
      </c>
      <c r="BF9" s="14">
        <v>1.7735697722388863</v>
      </c>
      <c r="BG9" s="14">
        <v>1.471474493681052</v>
      </c>
      <c r="BH9" s="14">
        <v>0.64691242408895799</v>
      </c>
      <c r="BI9" s="14">
        <v>1.4941485835258989E-3</v>
      </c>
      <c r="BJ9" s="14">
        <v>1.6958030771200974</v>
      </c>
      <c r="BK9" s="14">
        <v>1.5245704571639846</v>
      </c>
      <c r="BL9" s="14">
        <v>1.2783281067612893</v>
      </c>
      <c r="BM9" s="14">
        <v>0.61954766665443528</v>
      </c>
      <c r="BN9" s="14">
        <v>0.25752775102418352</v>
      </c>
      <c r="BO9" s="14">
        <v>2.5841484676681591E-3</v>
      </c>
      <c r="BP9" s="14">
        <v>1.3049336287930273</v>
      </c>
      <c r="BQ9" s="14">
        <v>1.1587415898227473</v>
      </c>
      <c r="BR9" s="14">
        <v>0.8645815561982928</v>
      </c>
      <c r="BS9" s="14">
        <v>0.48766198770437957</v>
      </c>
      <c r="BT9" s="14">
        <v>0.26691841774281133</v>
      </c>
      <c r="BU9" s="14">
        <v>4.8028018929654201E-3</v>
      </c>
      <c r="BV9" s="14">
        <v>0.89057076424432313</v>
      </c>
      <c r="BW9" s="14">
        <v>0.7227426511796089</v>
      </c>
      <c r="BX9" s="14">
        <v>0.58457035293728754</v>
      </c>
      <c r="BY9" s="14">
        <v>0.38610510965610967</v>
      </c>
      <c r="BZ9" s="14">
        <v>0.21620618930312002</v>
      </c>
      <c r="CA9" s="14">
        <v>9.1061432434054179E-2</v>
      </c>
      <c r="CB9" s="14">
        <v>5.1770182206886967E-3</v>
      </c>
      <c r="CC9" s="14">
        <v>1.1716327541878191</v>
      </c>
      <c r="CD9" s="14">
        <v>3.0931395829578E-3</v>
      </c>
      <c r="CE9" s="14">
        <v>1.4330524164016132</v>
      </c>
      <c r="CF9" s="14">
        <v>4.2804560055868471E-3</v>
      </c>
      <c r="CG9" s="14">
        <v>1.6709120556543786</v>
      </c>
      <c r="CH9" s="14">
        <v>0.9981799568154428</v>
      </c>
      <c r="CI9" s="14">
        <v>4.9307961355307597E-3</v>
      </c>
      <c r="CJ9" s="14">
        <v>1.760847089690583</v>
      </c>
      <c r="CK9" s="14">
        <v>1.2631871750821624</v>
      </c>
      <c r="CL9" s="14">
        <v>0.4171407459665265</v>
      </c>
      <c r="CM9" s="14">
        <v>4.5769598960962062E-3</v>
      </c>
      <c r="CN9" s="14">
        <v>1.8431092957474191</v>
      </c>
      <c r="CO9" s="14">
        <v>1.4539375023166785</v>
      </c>
      <c r="CP9" s="14">
        <v>0.7513410872025027</v>
      </c>
      <c r="CQ9" s="14">
        <v>0.23934103804974655</v>
      </c>
      <c r="CR9" s="14">
        <v>7.7017968222984472E-6</v>
      </c>
      <c r="CS9" s="14">
        <v>1.745418727699326</v>
      </c>
      <c r="CT9" s="14">
        <v>1.4045039768677015</v>
      </c>
      <c r="CU9" s="14">
        <v>0.86254247525149397</v>
      </c>
      <c r="CV9" s="14">
        <v>0.42857523795574698</v>
      </c>
      <c r="CW9" s="14">
        <v>7.8218702872104862E-3</v>
      </c>
      <c r="CX9" s="14">
        <v>1.4934629069580496</v>
      </c>
      <c r="CY9" s="14">
        <v>1.185481305185029</v>
      </c>
      <c r="CZ9" s="14">
        <v>0.61144609887178902</v>
      </c>
      <c r="DA9" s="14">
        <v>0.19373360047347651</v>
      </c>
      <c r="DB9" s="14">
        <v>5.2506515871647683E-4</v>
      </c>
      <c r="DC9" s="14">
        <v>1.1825005036410985</v>
      </c>
      <c r="DD9" s="14">
        <v>0.72611930336235653</v>
      </c>
      <c r="DE9" s="14">
        <v>0.49775098468705142</v>
      </c>
      <c r="DF9" s="14">
        <v>0.19933065528224822</v>
      </c>
      <c r="DG9" s="14">
        <v>5.0070265776213062E-3</v>
      </c>
    </row>
    <row r="10" spans="1:111" x14ac:dyDescent="0.25">
      <c r="A10" s="15">
        <v>28.5732</v>
      </c>
      <c r="B10" s="15">
        <v>23.486499999999999</v>
      </c>
      <c r="C10" s="15">
        <v>18.1081</v>
      </c>
      <c r="D10" s="15">
        <v>10.5298</v>
      </c>
      <c r="E10" s="15">
        <v>2.8799999999999999E-2</v>
      </c>
      <c r="F10" s="15">
        <v>30.9773</v>
      </c>
      <c r="G10" s="15">
        <v>26.039100000000001</v>
      </c>
      <c r="H10" s="15">
        <v>22.184200000000001</v>
      </c>
      <c r="I10" s="15">
        <v>11.769500000000001</v>
      </c>
      <c r="J10" s="15">
        <v>4.53E-2</v>
      </c>
      <c r="K10" s="15">
        <v>30.225899999999999</v>
      </c>
      <c r="L10" s="15">
        <v>26.928699999999999</v>
      </c>
      <c r="M10" s="15">
        <v>23.069900000000001</v>
      </c>
      <c r="N10" s="15">
        <v>15.045400000000001</v>
      </c>
      <c r="O10" s="15">
        <v>3.4952999999999999</v>
      </c>
      <c r="P10" s="15">
        <v>5.8999999999999997E-2</v>
      </c>
      <c r="Q10" s="15">
        <v>29.0871</v>
      </c>
      <c r="R10" s="15">
        <v>26.244299999999999</v>
      </c>
      <c r="S10" s="15">
        <v>22.9954</v>
      </c>
      <c r="T10" s="15">
        <v>16.8108</v>
      </c>
      <c r="U10" s="15">
        <v>7.4313000000000002</v>
      </c>
      <c r="V10" s="15">
        <v>6.9199999999999998E-2</v>
      </c>
      <c r="W10" s="15">
        <v>24.695399999999999</v>
      </c>
      <c r="X10" s="15">
        <v>22.7745</v>
      </c>
      <c r="Y10" s="15">
        <v>20.224699999999999</v>
      </c>
      <c r="Z10" s="15">
        <v>15.7349</v>
      </c>
      <c r="AA10" s="15">
        <v>9.5546000000000006</v>
      </c>
      <c r="AB10" s="15">
        <v>4.6784999999999997</v>
      </c>
      <c r="AC10" s="15">
        <v>6.6299999999999998E-2</v>
      </c>
      <c r="AD10" s="15">
        <v>19.167899999999999</v>
      </c>
      <c r="AE10" s="15">
        <v>17.622399999999999</v>
      </c>
      <c r="AF10" s="15">
        <v>15.4876</v>
      </c>
      <c r="AG10" s="15">
        <v>11.2362</v>
      </c>
      <c r="AH10" s="15">
        <v>6.9836</v>
      </c>
      <c r="AI10" s="15">
        <v>4.6106999999999996</v>
      </c>
      <c r="AJ10" s="15">
        <v>2.3946999999999998</v>
      </c>
      <c r="AK10" s="15">
        <v>6.4699999999999994E-2</v>
      </c>
      <c r="AL10" s="15">
        <v>21.518000000000001</v>
      </c>
      <c r="AM10" s="15">
        <v>13.5594</v>
      </c>
      <c r="AN10" s="15">
        <v>2.9529999999999998</v>
      </c>
      <c r="AO10" s="15">
        <v>7.0000000000000001E-3</v>
      </c>
      <c r="AP10" s="15">
        <v>25.350899999999999</v>
      </c>
      <c r="AQ10" s="15">
        <v>19.071100000000001</v>
      </c>
      <c r="AR10" s="15">
        <v>10.6668</v>
      </c>
      <c r="AS10" s="15">
        <v>6.9900000000000004E-2</v>
      </c>
      <c r="AT10" s="15">
        <v>27.8064</v>
      </c>
      <c r="AU10" s="15">
        <v>22.556000000000001</v>
      </c>
      <c r="AV10" s="15">
        <v>15.18</v>
      </c>
      <c r="AW10" s="15">
        <v>6.0487000000000002</v>
      </c>
      <c r="AX10" s="15">
        <v>8.5000000000000006E-3</v>
      </c>
      <c r="AY10" s="15">
        <v>27.9712</v>
      </c>
      <c r="AZ10" s="15">
        <v>24.083600000000001</v>
      </c>
      <c r="BA10" s="15">
        <v>19.060099999999998</v>
      </c>
      <c r="BB10" s="15">
        <v>12.4114</v>
      </c>
      <c r="BC10" s="15">
        <v>4.4702999999999999</v>
      </c>
      <c r="BD10" s="15">
        <v>4.1000000000000002E-2</v>
      </c>
      <c r="BE10" s="15">
        <v>26.089600000000001</v>
      </c>
      <c r="BF10" s="15">
        <v>23.027999999999999</v>
      </c>
      <c r="BG10" s="15">
        <v>19.105599999999999</v>
      </c>
      <c r="BH10" s="15">
        <v>8.3994999999999997</v>
      </c>
      <c r="BI10" s="15">
        <v>1.9400000000000001E-2</v>
      </c>
      <c r="BJ10" s="15">
        <v>21.983799999999999</v>
      </c>
      <c r="BK10" s="15">
        <v>19.763999999999999</v>
      </c>
      <c r="BL10" s="15">
        <v>16.5718</v>
      </c>
      <c r="BM10" s="15">
        <v>8.0315999999999992</v>
      </c>
      <c r="BN10" s="15">
        <v>3.3384999999999998</v>
      </c>
      <c r="BO10" s="15">
        <v>3.3500000000000002E-2</v>
      </c>
      <c r="BP10" s="15">
        <v>16.899899999999999</v>
      </c>
      <c r="BQ10" s="15">
        <v>15.006600000000001</v>
      </c>
      <c r="BR10" s="15">
        <v>11.196999999999999</v>
      </c>
      <c r="BS10" s="15">
        <v>6.3155999999999999</v>
      </c>
      <c r="BT10" s="15">
        <v>3.4567999999999999</v>
      </c>
      <c r="BU10" s="15">
        <v>6.2199999999999998E-2</v>
      </c>
      <c r="BV10" s="15">
        <v>11.525600000000001</v>
      </c>
      <c r="BW10" s="15">
        <v>9.3536000000000001</v>
      </c>
      <c r="BX10" s="15">
        <v>7.5654000000000003</v>
      </c>
      <c r="BY10" s="15">
        <v>4.9969000000000001</v>
      </c>
      <c r="BZ10" s="15">
        <v>2.7980999999999998</v>
      </c>
      <c r="CA10" s="15">
        <v>1.1785000000000001</v>
      </c>
      <c r="CB10" s="15">
        <v>6.7000000000000004E-2</v>
      </c>
      <c r="CC10" s="14">
        <v>15.4544</v>
      </c>
      <c r="CD10" s="14">
        <v>4.0800000000000003E-2</v>
      </c>
      <c r="CE10" s="14">
        <v>18.781700000000001</v>
      </c>
      <c r="CF10" s="14">
        <v>5.6099999999999997E-2</v>
      </c>
      <c r="CG10" s="14">
        <v>21.823399999999999</v>
      </c>
      <c r="CH10" s="14">
        <v>13.037000000000001</v>
      </c>
      <c r="CI10" s="14">
        <v>6.4399999999999999E-2</v>
      </c>
      <c r="CJ10" s="14">
        <v>22.929300000000001</v>
      </c>
      <c r="CK10" s="14">
        <v>16.448899999999998</v>
      </c>
      <c r="CL10" s="14">
        <v>5.4318999999999997</v>
      </c>
      <c r="CM10" s="14">
        <v>5.96E-2</v>
      </c>
      <c r="CN10" s="14">
        <v>23.930900000000001</v>
      </c>
      <c r="CO10" s="14">
        <v>18.8779</v>
      </c>
      <c r="CP10" s="14">
        <v>9.7553999999999998</v>
      </c>
      <c r="CQ10" s="14">
        <v>3.1076000000000001</v>
      </c>
      <c r="CR10" s="14">
        <v>1E-4</v>
      </c>
      <c r="CS10" s="14">
        <v>22.626999999999999</v>
      </c>
      <c r="CT10" s="14">
        <v>18.2075</v>
      </c>
      <c r="CU10" s="14">
        <v>11.181699999999999</v>
      </c>
      <c r="CV10" s="14">
        <v>5.5559000000000003</v>
      </c>
      <c r="CW10" s="14">
        <v>0.1014</v>
      </c>
      <c r="CX10" s="14">
        <v>19.3415</v>
      </c>
      <c r="CY10" s="14">
        <v>15.3529</v>
      </c>
      <c r="CZ10" s="14">
        <v>7.9187000000000003</v>
      </c>
      <c r="DA10" s="14">
        <v>2.5089999999999999</v>
      </c>
      <c r="DB10" s="14">
        <v>6.7999999999999996E-3</v>
      </c>
      <c r="DC10" s="14">
        <v>15.303699999999999</v>
      </c>
      <c r="DD10" s="14">
        <v>9.3972999999999995</v>
      </c>
      <c r="DE10" s="14">
        <v>6.4417999999999997</v>
      </c>
      <c r="DF10" s="14">
        <v>2.5796999999999999</v>
      </c>
      <c r="DG10" s="14">
        <v>6.4799999999999996E-2</v>
      </c>
    </row>
    <row r="11" spans="1:111" s="1" customFormat="1" x14ac:dyDescent="0.25">
      <c r="A11" s="1">
        <v>2.1664637531651216</v>
      </c>
      <c r="B11" s="1">
        <v>1.7807823743477322</v>
      </c>
      <c r="C11" s="1">
        <v>1.3729838551051103</v>
      </c>
      <c r="D11" s="1">
        <v>0.79838555107856646</v>
      </c>
      <c r="E11" s="1">
        <v>2.1836600762657138E-3</v>
      </c>
      <c r="F11" s="1">
        <v>2.3635823497658728</v>
      </c>
      <c r="G11" s="1">
        <v>1.9867954006252493</v>
      </c>
      <c r="H11" s="1">
        <v>1.69266474365668</v>
      </c>
      <c r="I11" s="1">
        <v>0.89801830584232456</v>
      </c>
      <c r="J11" s="1">
        <v>3.456410999163711E-3</v>
      </c>
      <c r="K11" s="1">
        <v>2.3142507905735896</v>
      </c>
      <c r="L11" s="1">
        <v>2.0618001536470056</v>
      </c>
      <c r="M11" s="1">
        <v>1.7663505243335571</v>
      </c>
      <c r="N11" s="1">
        <v>1.1519534189055045</v>
      </c>
      <c r="O11" s="1">
        <v>0.26761819460435815</v>
      </c>
      <c r="P11" s="1">
        <v>4.5173442856570618E-3</v>
      </c>
      <c r="Q11" s="1">
        <v>2.2337330569419453</v>
      </c>
      <c r="R11" s="1">
        <v>2.0154212852536517</v>
      </c>
      <c r="S11" s="1">
        <v>1.7659232146760184</v>
      </c>
      <c r="T11" s="1">
        <v>1.290979151363995</v>
      </c>
      <c r="U11" s="1">
        <v>0.570683927447311</v>
      </c>
      <c r="V11" s="1">
        <v>5.3141883357358628E-3</v>
      </c>
      <c r="W11" s="1">
        <v>1.9019895324538907</v>
      </c>
      <c r="X11" s="1">
        <v>1.7540457172943598</v>
      </c>
      <c r="Y11" s="1">
        <v>1.557665301919394</v>
      </c>
      <c r="Z11" s="1">
        <v>1.2118700281918384</v>
      </c>
      <c r="AA11" s="1">
        <v>0.73587587918332742</v>
      </c>
      <c r="AB11" s="1">
        <v>0.36032856433123284</v>
      </c>
      <c r="AC11" s="1">
        <v>5.1062912931838702E-3</v>
      </c>
      <c r="AD11" s="1">
        <v>1.4785880421915372</v>
      </c>
      <c r="AE11" s="1">
        <v>1.3593700882577719</v>
      </c>
      <c r="AF11" s="1">
        <v>1.1946942629211157</v>
      </c>
      <c r="AG11" s="1">
        <v>0.86674653768396914</v>
      </c>
      <c r="AH11" s="1">
        <v>0.53870624593454786</v>
      </c>
      <c r="AI11" s="1">
        <v>0.35566368178739038</v>
      </c>
      <c r="AJ11" s="1">
        <v>0.18472418912014743</v>
      </c>
      <c r="AK11" s="1">
        <v>4.9908777868098468E-3</v>
      </c>
      <c r="AL11" s="1">
        <v>1.6315276917043624</v>
      </c>
      <c r="AM11" s="1">
        <v>1.0280944596568515</v>
      </c>
      <c r="AN11" s="1">
        <v>0.22390097934766157</v>
      </c>
      <c r="AO11" s="1">
        <v>5.3075071298124997E-4</v>
      </c>
      <c r="AP11" s="1">
        <v>1.9342854216048415</v>
      </c>
      <c r="AQ11" s="1">
        <v>1.455133770555211</v>
      </c>
      <c r="AR11" s="1">
        <v>0.81388178467725114</v>
      </c>
      <c r="AS11" s="1">
        <v>5.333402402683078E-3</v>
      </c>
      <c r="AT11" s="1">
        <v>2.1290013922829583</v>
      </c>
      <c r="AU11" s="1">
        <v>1.7270036899539103</v>
      </c>
      <c r="AV11" s="1">
        <v>1.1622590890893933</v>
      </c>
      <c r="AW11" s="1">
        <v>0.46311966746870975</v>
      </c>
      <c r="AX11" s="1">
        <v>6.5080383776415312E-4</v>
      </c>
      <c r="AY11" s="1">
        <v>2.1480379302967481</v>
      </c>
      <c r="AZ11" s="1">
        <v>1.8494911300943389</v>
      </c>
      <c r="BA11" s="1">
        <v>1.4637133106641491</v>
      </c>
      <c r="BB11" s="1">
        <v>0.95312885997329622</v>
      </c>
      <c r="BC11" s="1">
        <v>0.34329503059595418</v>
      </c>
      <c r="BD11" s="1">
        <v>3.1485797942943702E-3</v>
      </c>
      <c r="BE11" s="1">
        <v>2.0093679837503755</v>
      </c>
      <c r="BF11" s="1">
        <v>1.7735697722388863</v>
      </c>
      <c r="BG11" s="1">
        <v>1.471474493681052</v>
      </c>
      <c r="BH11" s="1">
        <v>0.64691242408895799</v>
      </c>
      <c r="BI11" s="1">
        <v>1.4941485835258989E-3</v>
      </c>
      <c r="BJ11" s="1">
        <v>1.6958030771200974</v>
      </c>
      <c r="BK11" s="1">
        <v>1.5245704571639846</v>
      </c>
      <c r="BL11" s="1">
        <v>1.2783281067612893</v>
      </c>
      <c r="BM11" s="1">
        <v>0.61954766665443528</v>
      </c>
      <c r="BN11" s="1">
        <v>0.25752775102418352</v>
      </c>
      <c r="BO11" s="1">
        <v>2.5841484676681591E-3</v>
      </c>
      <c r="BP11" s="1">
        <v>1.3049336287930273</v>
      </c>
      <c r="BQ11" s="1">
        <v>1.1587415898227473</v>
      </c>
      <c r="BR11" s="1">
        <v>0.8645815561982928</v>
      </c>
      <c r="BS11" s="1">
        <v>0.48766198770437957</v>
      </c>
      <c r="BT11" s="1">
        <v>0.26691841774281133</v>
      </c>
      <c r="BU11" s="1">
        <v>4.8028018929654201E-3</v>
      </c>
      <c r="BV11" s="1">
        <v>0.89057076424432313</v>
      </c>
      <c r="BW11" s="1">
        <v>0.7227426511796089</v>
      </c>
      <c r="BX11" s="1">
        <v>0.58457035293728754</v>
      </c>
      <c r="BY11" s="1">
        <v>0.38610510965610967</v>
      </c>
      <c r="BZ11" s="1">
        <v>0.21620618930312002</v>
      </c>
      <c r="CA11" s="1">
        <v>9.1061432434054179E-2</v>
      </c>
      <c r="CB11" s="1">
        <v>5.1770182206886967E-3</v>
      </c>
      <c r="CC11" s="1">
        <v>1.1716327541878191</v>
      </c>
      <c r="CD11" s="1">
        <v>3.0931395829578E-3</v>
      </c>
      <c r="CE11" s="1">
        <v>1.4330524164016132</v>
      </c>
      <c r="CF11" s="1">
        <v>4.2804560055868471E-3</v>
      </c>
      <c r="CG11" s="1">
        <v>1.6709120556543786</v>
      </c>
      <c r="CH11" s="1">
        <v>0.9981799568154428</v>
      </c>
      <c r="CI11" s="1">
        <v>4.9307961355307597E-3</v>
      </c>
      <c r="CJ11" s="1">
        <v>1.760847089690583</v>
      </c>
      <c r="CK11" s="1">
        <v>1.2631871750821624</v>
      </c>
      <c r="CL11" s="1">
        <v>0.4171407459665265</v>
      </c>
      <c r="CM11" s="1">
        <v>4.5769598960962062E-3</v>
      </c>
      <c r="CN11" s="1">
        <v>1.8431092957474191</v>
      </c>
      <c r="CO11" s="1">
        <v>1.4539375023166785</v>
      </c>
      <c r="CP11" s="1">
        <v>0.7513410872025027</v>
      </c>
      <c r="CQ11" s="1">
        <v>0.23934103804974655</v>
      </c>
      <c r="CR11" s="1">
        <v>7.7017968222984472E-6</v>
      </c>
      <c r="CS11" s="1">
        <v>1.745418727699326</v>
      </c>
      <c r="CT11" s="1">
        <v>1.4045039768677015</v>
      </c>
      <c r="CU11" s="1">
        <v>0.86254247525149397</v>
      </c>
      <c r="CV11" s="1">
        <v>0.42857523795574698</v>
      </c>
      <c r="CW11" s="1">
        <v>7.8218702872104862E-3</v>
      </c>
      <c r="CX11" s="1">
        <v>1.4934629069580496</v>
      </c>
      <c r="CY11" s="1">
        <v>1.185481305185029</v>
      </c>
      <c r="CZ11" s="1">
        <v>0.61144609887178902</v>
      </c>
      <c r="DA11" s="1">
        <v>0.19373360047347651</v>
      </c>
      <c r="DB11" s="1">
        <v>5.2506515871647683E-4</v>
      </c>
      <c r="DC11" s="1">
        <v>1.1825005036410985</v>
      </c>
      <c r="DD11" s="1">
        <v>0.72611930336235653</v>
      </c>
      <c r="DE11" s="1">
        <v>0.49775098468705142</v>
      </c>
      <c r="DF11" s="1">
        <v>0.19933065528224822</v>
      </c>
      <c r="DG11" s="1">
        <v>5.0070265776213062E-3</v>
      </c>
    </row>
    <row r="12" spans="1:111" s="1" customFormat="1" x14ac:dyDescent="0.25"/>
    <row r="14" spans="1:111" x14ac:dyDescent="0.25">
      <c r="A14" s="14">
        <v>10.667299999999999</v>
      </c>
      <c r="B14" s="14">
        <v>0.25</v>
      </c>
      <c r="C14" s="14">
        <v>77.912854054054051</v>
      </c>
      <c r="D14" s="14">
        <v>0.19924754697496314</v>
      </c>
      <c r="E14" s="14">
        <v>0.14143</v>
      </c>
      <c r="F14" s="14">
        <v>8.4080955000000006E-3</v>
      </c>
      <c r="G14" s="14">
        <v>2.7259045611000001E-3</v>
      </c>
      <c r="H14" s="14">
        <v>164.9877169801085</v>
      </c>
      <c r="I14" s="14">
        <v>7.7017968222984472E-6</v>
      </c>
      <c r="J14" s="14">
        <v>1E-4</v>
      </c>
      <c r="K14" s="1">
        <v>7.7017968222984472E-6</v>
      </c>
      <c r="L14">
        <f>C14/3600/B14/D14/2*3885/350</f>
        <v>2.4113852707073655</v>
      </c>
    </row>
    <row r="15" spans="1:111" x14ac:dyDescent="0.25">
      <c r="A15" s="14">
        <v>16.835999999999999</v>
      </c>
      <c r="B15" s="14">
        <v>0.25</v>
      </c>
      <c r="C15" s="14">
        <v>129.85475675675676</v>
      </c>
      <c r="D15" s="14">
        <v>0.19924754697496314</v>
      </c>
      <c r="E15" s="14">
        <v>0.46212300000000001</v>
      </c>
      <c r="F15" s="14">
        <v>0.95291749000000003</v>
      </c>
      <c r="G15" s="14">
        <v>0.18629536929500001</v>
      </c>
      <c r="H15" s="14">
        <v>275.02370846074592</v>
      </c>
      <c r="I15" s="14">
        <v>5.2506515871647683E-4</v>
      </c>
      <c r="J15" s="14">
        <v>6.7999999999999996E-3</v>
      </c>
      <c r="K15" s="1">
        <v>5.2506515871647683E-4</v>
      </c>
      <c r="L15" s="1">
        <f t="shared" ref="L15:L78" si="0">C15/3600/B15/D15/2*3885/350</f>
        <v>4.0189754511789433</v>
      </c>
    </row>
    <row r="16" spans="1:111" x14ac:dyDescent="0.25">
      <c r="A16" s="14">
        <v>5.4127999999999998</v>
      </c>
      <c r="B16" s="14">
        <v>0.5</v>
      </c>
      <c r="C16" s="14">
        <v>19.003135135135135</v>
      </c>
      <c r="D16" s="14">
        <v>0.19924754697496314</v>
      </c>
      <c r="E16" s="14">
        <v>3.0096999999999999E-2</v>
      </c>
      <c r="F16" s="14">
        <v>0.14355285000000001</v>
      </c>
      <c r="G16" s="14">
        <v>0.1421173215</v>
      </c>
      <c r="H16" s="14">
        <v>40.247564892746176</v>
      </c>
      <c r="I16" s="14">
        <v>5.3075071298124997E-4</v>
      </c>
      <c r="J16" s="15">
        <v>7.0000000000000001E-3</v>
      </c>
      <c r="K16" s="1">
        <v>5.3075071298124997E-4</v>
      </c>
      <c r="L16" s="1">
        <f t="shared" si="0"/>
        <v>0.294071374476508</v>
      </c>
    </row>
    <row r="17" spans="1:12" x14ac:dyDescent="0.25">
      <c r="A17" s="14">
        <v>10.6244</v>
      </c>
      <c r="B17" s="14">
        <v>0.5</v>
      </c>
      <c r="C17" s="14">
        <v>37.879582702702706</v>
      </c>
      <c r="D17" s="14">
        <v>0.19924754697496314</v>
      </c>
      <c r="E17" s="14">
        <v>0.14963100000000001</v>
      </c>
      <c r="F17" s="14">
        <v>0.34746625550000004</v>
      </c>
      <c r="G17" s="14">
        <v>0.33586088256630003</v>
      </c>
      <c r="H17" s="14">
        <v>80.229696611426633</v>
      </c>
      <c r="I17" s="14">
        <v>6.5080383776415312E-4</v>
      </c>
      <c r="J17" s="15">
        <v>8.5000000000000006E-3</v>
      </c>
      <c r="K17" s="1">
        <v>6.5080383776415312E-4</v>
      </c>
      <c r="L17" s="1">
        <f t="shared" si="0"/>
        <v>0.5861822731231725</v>
      </c>
    </row>
    <row r="18" spans="1:12" x14ac:dyDescent="0.25">
      <c r="A18" s="14">
        <v>21.057600000000001</v>
      </c>
      <c r="B18" s="14">
        <v>0.5</v>
      </c>
      <c r="C18" s="14">
        <v>77.912854054054051</v>
      </c>
      <c r="D18" s="14">
        <v>0.19924754697496314</v>
      </c>
      <c r="E18" s="14">
        <v>0.66183999999999998</v>
      </c>
      <c r="F18" s="14">
        <v>1.6311705270000001</v>
      </c>
      <c r="G18" s="14">
        <v>1.0410130303314</v>
      </c>
      <c r="H18" s="14">
        <v>165.06402279973526</v>
      </c>
      <c r="I18" s="14">
        <v>1.4941485835258989E-3</v>
      </c>
      <c r="J18" s="15">
        <v>1.9400000000000001E-2</v>
      </c>
      <c r="K18" s="1">
        <v>1.4941485835258989E-3</v>
      </c>
      <c r="L18" s="1">
        <f t="shared" si="0"/>
        <v>1.2056926353536828</v>
      </c>
    </row>
    <row r="19" spans="1:12" x14ac:dyDescent="0.25">
      <c r="A19" s="14">
        <v>9.4075000000000006</v>
      </c>
      <c r="B19" s="14">
        <v>1</v>
      </c>
      <c r="C19" s="14">
        <v>19.003135135135135</v>
      </c>
      <c r="D19" s="14">
        <v>0.19924754697496314</v>
      </c>
      <c r="E19" s="14">
        <v>0.131856</v>
      </c>
      <c r="F19" s="14">
        <v>0.59061744000000005</v>
      </c>
      <c r="G19" s="14">
        <v>0.58589250048000008</v>
      </c>
      <c r="H19" s="14">
        <v>40.268567841837843</v>
      </c>
      <c r="I19" s="14">
        <v>2.1836600762657138E-3</v>
      </c>
      <c r="J19" s="15">
        <v>2.8799999999999999E-2</v>
      </c>
      <c r="K19" s="1">
        <v>2.1836600762657138E-3</v>
      </c>
      <c r="L19" s="1">
        <f t="shared" si="0"/>
        <v>0.147035687238254</v>
      </c>
    </row>
    <row r="20" spans="1:12" x14ac:dyDescent="0.25">
      <c r="A20" s="14">
        <v>27.9985</v>
      </c>
      <c r="B20" s="14">
        <v>0.5</v>
      </c>
      <c r="C20" s="14">
        <v>103.88380540540541</v>
      </c>
      <c r="D20" s="14">
        <v>0.19924754697496314</v>
      </c>
      <c r="E20" s="14">
        <v>1.3095279999999998</v>
      </c>
      <c r="F20" s="14">
        <v>3.7556159900000003</v>
      </c>
      <c r="G20" s="14">
        <v>1.8210981935510002</v>
      </c>
      <c r="H20" s="14">
        <v>220.15955507429322</v>
      </c>
      <c r="I20" s="14">
        <v>2.5841484676681591E-3</v>
      </c>
      <c r="J20" s="15">
        <v>3.3500000000000002E-2</v>
      </c>
      <c r="K20" s="1">
        <v>2.5841484676681591E-3</v>
      </c>
      <c r="L20" s="1">
        <f t="shared" si="0"/>
        <v>1.6075901804715769</v>
      </c>
    </row>
    <row r="21" spans="1:12" x14ac:dyDescent="0.25">
      <c r="A21" s="14">
        <v>2.9887000000000001</v>
      </c>
      <c r="B21" s="14">
        <v>0.25</v>
      </c>
      <c r="C21" s="14">
        <v>18.87644756756757</v>
      </c>
      <c r="D21" s="14">
        <v>0.19924754697496314</v>
      </c>
      <c r="E21" s="14">
        <v>7.1999999999999998E-3</v>
      </c>
      <c r="F21" s="14">
        <v>0.83112998640000013</v>
      </c>
      <c r="G21" s="14">
        <v>0.81483983866656018</v>
      </c>
      <c r="H21" s="14">
        <v>40.011573369598594</v>
      </c>
      <c r="I21" s="14">
        <v>3.0931395829578E-3</v>
      </c>
      <c r="J21" s="14">
        <v>4.0800000000000003E-2</v>
      </c>
      <c r="K21" s="1">
        <v>3.0931395829578E-3</v>
      </c>
      <c r="L21" s="1">
        <f t="shared" si="0"/>
        <v>0.58422179729332924</v>
      </c>
    </row>
    <row r="22" spans="1:12" x14ac:dyDescent="0.25">
      <c r="A22" s="14">
        <v>13.930199999999999</v>
      </c>
      <c r="B22" s="14">
        <v>0.5</v>
      </c>
      <c r="C22" s="14">
        <v>51.941902702702706</v>
      </c>
      <c r="D22" s="14">
        <v>0.19924754697496314</v>
      </c>
      <c r="E22" s="14">
        <v>0.26187499999999997</v>
      </c>
      <c r="F22" s="14">
        <v>2.2982127700000001</v>
      </c>
      <c r="G22" s="14">
        <v>2.067931850446</v>
      </c>
      <c r="H22" s="14">
        <v>110.09948561426242</v>
      </c>
      <c r="I22" s="14">
        <v>3.1485797942943702E-3</v>
      </c>
      <c r="J22" s="15">
        <v>4.1000000000000002E-2</v>
      </c>
      <c r="K22" s="1">
        <v>3.1485797942943702E-3</v>
      </c>
      <c r="L22" s="1">
        <f t="shared" si="0"/>
        <v>0.80379509023578843</v>
      </c>
    </row>
    <row r="23" spans="1:12" x14ac:dyDescent="0.25">
      <c r="A23" s="14">
        <v>14.4017</v>
      </c>
      <c r="B23" s="14">
        <v>1</v>
      </c>
      <c r="C23" s="14">
        <v>28.378015135135136</v>
      </c>
      <c r="D23" s="14">
        <v>0.19924754697496314</v>
      </c>
      <c r="E23" s="14">
        <v>0.33381</v>
      </c>
      <c r="F23" s="14">
        <v>1.3872947423999999</v>
      </c>
      <c r="G23" s="14">
        <v>1.3695373696972799</v>
      </c>
      <c r="H23" s="14">
        <v>60.158083318610551</v>
      </c>
      <c r="I23" s="14">
        <v>3.456410999163711E-3</v>
      </c>
      <c r="J23" s="15">
        <v>4.53E-2</v>
      </c>
      <c r="K23" s="1">
        <v>3.456410999163711E-3</v>
      </c>
      <c r="L23" s="1">
        <f t="shared" si="0"/>
        <v>0.21957329294245928</v>
      </c>
    </row>
    <row r="24" spans="1:12" x14ac:dyDescent="0.25">
      <c r="A24" s="14">
        <v>4.6181999999999999</v>
      </c>
      <c r="B24" s="14">
        <v>0.25</v>
      </c>
      <c r="C24" s="14">
        <v>28.378015135135136</v>
      </c>
      <c r="D24" s="14">
        <v>0.19924754697496314</v>
      </c>
      <c r="E24" s="14">
        <v>1.7599999999999998E-2</v>
      </c>
      <c r="F24" s="14">
        <v>1.7180405087999999</v>
      </c>
      <c r="G24" s="14">
        <v>1.4910873575875199</v>
      </c>
      <c r="H24" s="14">
        <v>60.173565114656945</v>
      </c>
      <c r="I24" s="14">
        <v>4.2804560055868471E-3</v>
      </c>
      <c r="J24" s="14">
        <v>5.6099999999999997E-2</v>
      </c>
      <c r="K24" s="1">
        <v>4.2804560055868471E-3</v>
      </c>
      <c r="L24" s="1">
        <f t="shared" si="0"/>
        <v>0.87829317176983712</v>
      </c>
    </row>
    <row r="25" spans="1:12" x14ac:dyDescent="0.25">
      <c r="A25" s="14">
        <v>19.708500000000001</v>
      </c>
      <c r="B25" s="14">
        <v>1</v>
      </c>
      <c r="C25" s="14">
        <v>37.879582702702706</v>
      </c>
      <c r="D25" s="14">
        <v>0.19924754697496314</v>
      </c>
      <c r="E25" s="14">
        <v>0.65731200000000001</v>
      </c>
      <c r="F25" s="14">
        <v>2.4118245969999998</v>
      </c>
      <c r="G25" s="14">
        <v>2.3676882068748997</v>
      </c>
      <c r="H25" s="14">
        <v>80.326508971384882</v>
      </c>
      <c r="I25" s="14">
        <v>4.5173442856570618E-3</v>
      </c>
      <c r="J25" s="15">
        <v>5.8999999999999997E-2</v>
      </c>
      <c r="K25" s="1">
        <v>4.5173442856570618E-3</v>
      </c>
      <c r="L25" s="1">
        <f t="shared" si="0"/>
        <v>0.29309113656158625</v>
      </c>
    </row>
    <row r="26" spans="1:12" x14ac:dyDescent="0.25">
      <c r="A26" s="14">
        <v>7.4457000000000004</v>
      </c>
      <c r="B26" s="14">
        <v>0.25</v>
      </c>
      <c r="C26" s="14">
        <v>51.941902702702706</v>
      </c>
      <c r="D26" s="14">
        <v>0.19924754697496314</v>
      </c>
      <c r="E26" s="14">
        <v>5.6000000000000001E-2</v>
      </c>
      <c r="F26" s="14">
        <v>3.3408166119999998</v>
      </c>
      <c r="G26" s="14">
        <v>1.6202960568199998</v>
      </c>
      <c r="H26" s="14">
        <v>110.14829077118158</v>
      </c>
      <c r="I26" s="14">
        <v>4.5769598960962062E-3</v>
      </c>
      <c r="J26" s="14">
        <v>5.96E-2</v>
      </c>
      <c r="K26" s="1">
        <v>4.5769598960962062E-3</v>
      </c>
      <c r="L26" s="1">
        <f t="shared" si="0"/>
        <v>1.6075901804715769</v>
      </c>
    </row>
    <row r="27" spans="1:12" x14ac:dyDescent="0.25">
      <c r="A27" s="14">
        <v>33.169400000000003</v>
      </c>
      <c r="B27" s="14">
        <v>0.5</v>
      </c>
      <c r="C27" s="14">
        <v>129.85475675675676</v>
      </c>
      <c r="D27" s="14">
        <v>0.19924754697496314</v>
      </c>
      <c r="E27" s="14">
        <v>2.2073770000000001</v>
      </c>
      <c r="F27" s="14">
        <v>8.7163923350000001</v>
      </c>
      <c r="G27" s="14">
        <v>3.4682525100964998</v>
      </c>
      <c r="H27" s="14">
        <v>275.38776238247249</v>
      </c>
      <c r="I27" s="14">
        <v>4.8028018929654201E-3</v>
      </c>
      <c r="J27" s="15">
        <v>6.2199999999999998E-2</v>
      </c>
      <c r="K27" s="1">
        <v>4.8028018929654201E-3</v>
      </c>
      <c r="L27" s="1">
        <f t="shared" si="0"/>
        <v>2.0094877255894716</v>
      </c>
    </row>
    <row r="28" spans="1:12" x14ac:dyDescent="0.25">
      <c r="A28" s="14">
        <v>5.7461000000000002</v>
      </c>
      <c r="B28" s="14">
        <v>0.25</v>
      </c>
      <c r="C28" s="14">
        <v>37.879582702702706</v>
      </c>
      <c r="D28" s="14">
        <v>0.19924754697496314</v>
      </c>
      <c r="E28" s="14">
        <v>3.4000000000000002E-2</v>
      </c>
      <c r="F28" s="14">
        <v>2.6325678652</v>
      </c>
      <c r="G28" s="14">
        <v>1.7285440602903199</v>
      </c>
      <c r="H28" s="14">
        <v>80.336829044535619</v>
      </c>
      <c r="I28" s="14">
        <v>4.9307961355307597E-3</v>
      </c>
      <c r="J28" s="14">
        <v>6.4399999999999999E-2</v>
      </c>
      <c r="K28" s="1">
        <v>4.9307961355307597E-3</v>
      </c>
      <c r="L28" s="1">
        <f t="shared" si="0"/>
        <v>1.172364546246345</v>
      </c>
    </row>
    <row r="29" spans="1:12" x14ac:dyDescent="0.25">
      <c r="A29" s="14">
        <v>53.713000000000001</v>
      </c>
      <c r="B29" s="14">
        <v>1</v>
      </c>
      <c r="C29" s="14">
        <v>103.88380540540541</v>
      </c>
      <c r="D29" s="14">
        <v>0.19924754697496314</v>
      </c>
      <c r="E29" s="14">
        <v>6.0390490000000003</v>
      </c>
      <c r="F29" s="14">
        <v>7.2533837179999994</v>
      </c>
      <c r="G29" s="14">
        <v>6.3191478951215991</v>
      </c>
      <c r="H29" s="14">
        <v>220.32331038126685</v>
      </c>
      <c r="I29" s="14">
        <v>4.9908777868098468E-3</v>
      </c>
      <c r="J29" s="15">
        <v>6.4699999999999994E-2</v>
      </c>
      <c r="K29" s="1">
        <v>4.9908777868098468E-3</v>
      </c>
      <c r="L29" s="1">
        <f t="shared" si="0"/>
        <v>0.80379509023578843</v>
      </c>
    </row>
    <row r="30" spans="1:12" x14ac:dyDescent="0.25">
      <c r="A30" s="14">
        <v>20.143899999999999</v>
      </c>
      <c r="B30" s="14">
        <v>0.25</v>
      </c>
      <c r="C30" s="14">
        <v>155.8257081081081</v>
      </c>
      <c r="D30" s="14">
        <v>0.19924754697496314</v>
      </c>
      <c r="E30" s="14">
        <v>0.66335699999999997</v>
      </c>
      <c r="F30" s="14">
        <v>10.896891768</v>
      </c>
      <c r="G30" s="14">
        <v>1.9025973026928</v>
      </c>
      <c r="H30" s="14">
        <v>330.48575148662854</v>
      </c>
      <c r="I30" s="14">
        <v>5.0070265776213062E-3</v>
      </c>
      <c r="J30" s="14">
        <v>6.4799999999999996E-2</v>
      </c>
      <c r="K30" s="1">
        <v>5.0070265776213062E-3</v>
      </c>
      <c r="L30" s="1">
        <f t="shared" si="0"/>
        <v>4.822770541414731</v>
      </c>
    </row>
    <row r="31" spans="1:12" x14ac:dyDescent="0.25">
      <c r="A31" s="14">
        <v>39.563499999999998</v>
      </c>
      <c r="B31" s="14">
        <v>1</v>
      </c>
      <c r="C31" s="14">
        <v>77.912854054054051</v>
      </c>
      <c r="D31" s="14">
        <v>0.19924754697496314</v>
      </c>
      <c r="E31" s="14">
        <v>3.0634899999999998</v>
      </c>
      <c r="F31" s="14">
        <v>5.5745673164999996</v>
      </c>
      <c r="G31" s="14">
        <v>5.2434380178998996</v>
      </c>
      <c r="H31" s="14">
        <v>165.24876957853354</v>
      </c>
      <c r="I31" s="14">
        <v>5.1062912931838702E-3</v>
      </c>
      <c r="J31" s="15">
        <v>6.6299999999999998E-2</v>
      </c>
      <c r="K31" s="1">
        <v>5.1062912931838702E-3</v>
      </c>
      <c r="L31" s="1">
        <f t="shared" si="0"/>
        <v>0.60284631767684138</v>
      </c>
    </row>
    <row r="32" spans="1:12" x14ac:dyDescent="0.25">
      <c r="A32" s="14">
        <v>38.758400000000002</v>
      </c>
      <c r="B32" s="14">
        <v>0.5</v>
      </c>
      <c r="C32" s="14">
        <v>155.8257081081081</v>
      </c>
      <c r="D32" s="14">
        <v>0.19924754697496314</v>
      </c>
      <c r="E32" s="14">
        <v>3.1754040000000003</v>
      </c>
      <c r="F32" s="14">
        <v>11.266847970000001</v>
      </c>
      <c r="G32" s="14">
        <v>3.6538387966709998</v>
      </c>
      <c r="H32" s="14">
        <v>330.50303939589077</v>
      </c>
      <c r="I32" s="14">
        <v>5.1770182206886967E-3</v>
      </c>
      <c r="J32" s="15">
        <v>6.7000000000000004E-2</v>
      </c>
      <c r="K32" s="1">
        <v>5.1770182206886967E-3</v>
      </c>
      <c r="L32" s="1">
        <f t="shared" si="0"/>
        <v>2.4113852707073655</v>
      </c>
    </row>
    <row r="33" spans="1:12" x14ac:dyDescent="0.25">
      <c r="A33" s="14">
        <v>27.059100000000001</v>
      </c>
      <c r="B33" s="14">
        <v>1</v>
      </c>
      <c r="C33" s="14">
        <v>51.941902702702706</v>
      </c>
      <c r="D33" s="14">
        <v>0.19924754697496314</v>
      </c>
      <c r="E33" s="14">
        <v>1.2250829999999999</v>
      </c>
      <c r="F33" s="14">
        <v>3.8789347240000001</v>
      </c>
      <c r="G33" s="14">
        <v>3.7656698300592</v>
      </c>
      <c r="H33" s="14">
        <v>110.17344102301061</v>
      </c>
      <c r="I33" s="14">
        <v>5.3141883357358628E-3</v>
      </c>
      <c r="J33" s="15">
        <v>6.9199999999999998E-2</v>
      </c>
      <c r="K33" s="1">
        <v>5.3141883357358628E-3</v>
      </c>
      <c r="L33" s="1">
        <f t="shared" si="0"/>
        <v>0.40189754511789422</v>
      </c>
    </row>
    <row r="34" spans="1:12" x14ac:dyDescent="0.25">
      <c r="A34" s="14">
        <v>8.2445000000000004</v>
      </c>
      <c r="B34" s="14">
        <v>0.5</v>
      </c>
      <c r="C34" s="14">
        <v>28.378015135135136</v>
      </c>
      <c r="D34" s="14">
        <v>0.19924754697496314</v>
      </c>
      <c r="E34" s="14">
        <v>7.367499999999999E-2</v>
      </c>
      <c r="F34" s="14">
        <v>2.1406600992000002</v>
      </c>
      <c r="G34" s="14">
        <v>2.1012719533747202</v>
      </c>
      <c r="H34" s="14">
        <v>60.193320343879506</v>
      </c>
      <c r="I34" s="14">
        <v>5.333402402683078E-3</v>
      </c>
      <c r="J34" s="15">
        <v>6.9900000000000004E-2</v>
      </c>
      <c r="K34" s="1">
        <v>5.333402402683078E-3</v>
      </c>
      <c r="L34" s="1">
        <f t="shared" si="0"/>
        <v>0.43914658588491856</v>
      </c>
    </row>
    <row r="35" spans="1:12" x14ac:dyDescent="0.25">
      <c r="A35" s="14">
        <v>14.4765</v>
      </c>
      <c r="B35" s="14">
        <v>0.25</v>
      </c>
      <c r="C35" s="14">
        <v>103.88380540540541</v>
      </c>
      <c r="D35" s="14">
        <v>0.19924754697496314</v>
      </c>
      <c r="E35" s="14">
        <v>0.26205499999999998</v>
      </c>
      <c r="F35" s="14">
        <v>11.367745116</v>
      </c>
      <c r="G35" s="14">
        <v>2.8953646810451996</v>
      </c>
      <c r="H35" s="14">
        <v>220.51520576902792</v>
      </c>
      <c r="I35" s="14">
        <v>7.8218702872104862E-3</v>
      </c>
      <c r="J35" s="14">
        <v>0.1014</v>
      </c>
      <c r="K35" s="1">
        <v>7.8218702872104862E-3</v>
      </c>
      <c r="L35" s="1">
        <f t="shared" si="0"/>
        <v>3.2151803609431537</v>
      </c>
    </row>
    <row r="36" spans="1:12" x14ac:dyDescent="0.25">
      <c r="A36" s="14">
        <v>34.5884</v>
      </c>
      <c r="B36" s="14">
        <v>0.5</v>
      </c>
      <c r="C36" s="14">
        <v>155.8257081081081</v>
      </c>
      <c r="D36" s="14">
        <v>0.19924754697496314</v>
      </c>
      <c r="E36" s="14">
        <v>3.1456549999999996</v>
      </c>
      <c r="F36" s="14">
        <v>198.17881093500003</v>
      </c>
      <c r="G36" s="14">
        <v>64.527020840436009</v>
      </c>
      <c r="H36" s="14">
        <v>338.70288508605853</v>
      </c>
      <c r="I36" s="14">
        <v>9.1061432434054179E-2</v>
      </c>
      <c r="J36" s="15">
        <v>1.1785000000000001</v>
      </c>
      <c r="K36" s="1">
        <v>9.1061432434054179E-2</v>
      </c>
      <c r="L36" s="1">
        <f t="shared" si="0"/>
        <v>2.4113852707073655</v>
      </c>
    </row>
    <row r="37" spans="1:12" x14ac:dyDescent="0.25">
      <c r="A37" s="14">
        <v>46.968299999999999</v>
      </c>
      <c r="B37" s="14">
        <v>1</v>
      </c>
      <c r="C37" s="14">
        <v>103.88380540540541</v>
      </c>
      <c r="D37" s="14">
        <v>0.19924754697496314</v>
      </c>
      <c r="E37" s="14">
        <v>5.9675410000000007</v>
      </c>
      <c r="F37" s="14">
        <v>268.464883918</v>
      </c>
      <c r="G37" s="14">
        <v>235.0946988469926</v>
      </c>
      <c r="H37" s="14">
        <v>230.99177336796535</v>
      </c>
      <c r="I37" s="14">
        <v>0.18472418912014743</v>
      </c>
      <c r="J37" s="15">
        <v>2.3946999999999998</v>
      </c>
      <c r="K37" s="1">
        <v>0.18472418912014743</v>
      </c>
      <c r="L37" s="1">
        <f t="shared" si="0"/>
        <v>0.80379509023578843</v>
      </c>
    </row>
    <row r="38" spans="1:12" x14ac:dyDescent="0.25">
      <c r="A38" s="14">
        <v>14.473599999999999</v>
      </c>
      <c r="B38" s="14">
        <v>0.25</v>
      </c>
      <c r="C38" s="14">
        <v>129.85475675675676</v>
      </c>
      <c r="D38" s="14">
        <v>0.19924754697496314</v>
      </c>
      <c r="E38" s="14">
        <v>0.47618899999999997</v>
      </c>
      <c r="F38" s="14">
        <v>351.59852682500002</v>
      </c>
      <c r="G38" s="14">
        <v>69.229749931842505</v>
      </c>
      <c r="H38" s="14">
        <v>289.29787907734027</v>
      </c>
      <c r="I38" s="14">
        <v>0.19373360047347651</v>
      </c>
      <c r="J38" s="14">
        <v>2.5089999999999999</v>
      </c>
      <c r="K38" s="1">
        <v>0.19373360047347651</v>
      </c>
      <c r="L38" s="1">
        <f t="shared" si="0"/>
        <v>4.0189754511789433</v>
      </c>
    </row>
    <row r="39" spans="1:12" x14ac:dyDescent="0.25">
      <c r="A39" s="14">
        <v>16.422499999999999</v>
      </c>
      <c r="B39" s="14">
        <v>0.25</v>
      </c>
      <c r="C39" s="14">
        <v>155.8257081081081</v>
      </c>
      <c r="D39" s="14">
        <v>0.19924754697496314</v>
      </c>
      <c r="E39" s="14">
        <v>0.67239099999999996</v>
      </c>
      <c r="F39" s="14">
        <v>433.80727922699998</v>
      </c>
      <c r="G39" s="14">
        <v>76.480223327720097</v>
      </c>
      <c r="H39" s="14">
        <v>347.56653415804755</v>
      </c>
      <c r="I39" s="14">
        <v>0.19933065528224822</v>
      </c>
      <c r="J39" s="14">
        <v>2.5796999999999999</v>
      </c>
      <c r="K39" s="1">
        <v>0.19933065528224822</v>
      </c>
      <c r="L39" s="1">
        <f t="shared" si="0"/>
        <v>4.822770541414731</v>
      </c>
    </row>
    <row r="40" spans="1:12" x14ac:dyDescent="0.25">
      <c r="A40" s="14">
        <v>29.1859</v>
      </c>
      <c r="B40" s="14">
        <v>0.5</v>
      </c>
      <c r="C40" s="14">
        <v>155.8257081081081</v>
      </c>
      <c r="D40" s="14">
        <v>0.19924754697496314</v>
      </c>
      <c r="E40" s="14">
        <v>3.213946</v>
      </c>
      <c r="F40" s="14">
        <v>470.533840371</v>
      </c>
      <c r="G40" s="14">
        <v>154.05277933746541</v>
      </c>
      <c r="H40" s="14">
        <v>348.80515653714178</v>
      </c>
      <c r="I40" s="14">
        <v>0.21620618930312002</v>
      </c>
      <c r="J40" s="15">
        <v>2.7980999999999998</v>
      </c>
      <c r="K40" s="1">
        <v>0.21620618930312002</v>
      </c>
      <c r="L40" s="1">
        <f t="shared" si="0"/>
        <v>2.4113852707073655</v>
      </c>
    </row>
    <row r="41" spans="1:12" x14ac:dyDescent="0.25">
      <c r="A41" s="14">
        <v>5.3028000000000004</v>
      </c>
      <c r="B41" s="14">
        <v>0.5</v>
      </c>
      <c r="C41" s="14">
        <v>19.003135135135135</v>
      </c>
      <c r="D41" s="14">
        <v>0.19924754697496314</v>
      </c>
      <c r="E41" s="14">
        <v>3.0600999999999996E-2</v>
      </c>
      <c r="F41" s="14">
        <v>60.558795150000002</v>
      </c>
      <c r="G41" s="14">
        <v>59.959263078014999</v>
      </c>
      <c r="H41" s="14">
        <v>42.641564175134384</v>
      </c>
      <c r="I41" s="14">
        <v>0.22390097934766157</v>
      </c>
      <c r="J41" s="15">
        <v>2.9529999999999998</v>
      </c>
      <c r="K41" s="1">
        <v>0.22390097934766157</v>
      </c>
      <c r="L41" s="1">
        <f t="shared" si="0"/>
        <v>0.294071374476508</v>
      </c>
    </row>
    <row r="42" spans="1:12" x14ac:dyDescent="0.25">
      <c r="A42" s="14">
        <v>9.5132999999999992</v>
      </c>
      <c r="B42" s="14">
        <v>0.25</v>
      </c>
      <c r="C42" s="14">
        <v>77.912854054054051</v>
      </c>
      <c r="D42" s="14">
        <v>0.19924754697496314</v>
      </c>
      <c r="E42" s="14">
        <v>0.14466000000000001</v>
      </c>
      <c r="F42" s="14">
        <v>261.28997575800003</v>
      </c>
      <c r="G42" s="14">
        <v>85.650854053472401</v>
      </c>
      <c r="H42" s="14">
        <v>175.24804360537058</v>
      </c>
      <c r="I42" s="14">
        <v>0.23934103804974655</v>
      </c>
      <c r="J42" s="14">
        <v>3.1076000000000001</v>
      </c>
      <c r="K42" s="1">
        <v>0.23934103804974655</v>
      </c>
      <c r="L42" s="1">
        <f t="shared" si="0"/>
        <v>2.4113852707073655</v>
      </c>
    </row>
    <row r="43" spans="1:12" x14ac:dyDescent="0.25">
      <c r="A43" s="14">
        <v>23.683299999999999</v>
      </c>
      <c r="B43" s="14">
        <v>0.5</v>
      </c>
      <c r="C43" s="14">
        <v>103.88380540540541</v>
      </c>
      <c r="D43" s="14">
        <v>0.19924754697496314</v>
      </c>
      <c r="E43" s="14">
        <v>1.340273</v>
      </c>
      <c r="F43" s="14">
        <v>374.27235768999998</v>
      </c>
      <c r="G43" s="14">
        <v>183.80515486155898</v>
      </c>
      <c r="H43" s="14">
        <v>234.4726313341431</v>
      </c>
      <c r="I43" s="14">
        <v>0.25752775102418352</v>
      </c>
      <c r="J43" s="15">
        <v>3.3384999999999998</v>
      </c>
      <c r="K43" s="1">
        <v>0.25752775102418352</v>
      </c>
      <c r="L43" s="1">
        <f t="shared" si="0"/>
        <v>1.6075901804715769</v>
      </c>
    </row>
    <row r="44" spans="1:12" x14ac:dyDescent="0.25">
      <c r="A44" s="14">
        <v>25.807300000000001</v>
      </c>
      <c r="B44" s="14">
        <v>0.5</v>
      </c>
      <c r="C44" s="14">
        <v>129.85475675675676</v>
      </c>
      <c r="D44" s="14">
        <v>0.19924754697496314</v>
      </c>
      <c r="E44" s="14">
        <v>2.2362729999999997</v>
      </c>
      <c r="F44" s="14">
        <v>484.41840874000002</v>
      </c>
      <c r="G44" s="14">
        <v>196.62543210756601</v>
      </c>
      <c r="H44" s="14">
        <v>293.59532159882241</v>
      </c>
      <c r="I44" s="14">
        <v>0.26691841774281133</v>
      </c>
      <c r="J44" s="15">
        <v>3.4567999999999999</v>
      </c>
      <c r="K44" s="1">
        <v>0.26691841774281133</v>
      </c>
      <c r="L44" s="1">
        <f t="shared" si="0"/>
        <v>2.0094877255894716</v>
      </c>
    </row>
    <row r="45" spans="1:12" x14ac:dyDescent="0.25">
      <c r="A45" s="14">
        <v>18.394300000000001</v>
      </c>
      <c r="B45" s="14">
        <v>1</v>
      </c>
      <c r="C45" s="14">
        <v>37.879582702702706</v>
      </c>
      <c r="D45" s="14">
        <v>0.19924754697496314</v>
      </c>
      <c r="E45" s="14">
        <v>0.65988599999999997</v>
      </c>
      <c r="F45" s="14">
        <v>142.88221209989999</v>
      </c>
      <c r="G45" s="14">
        <v>140.28175583968181</v>
      </c>
      <c r="H45" s="14">
        <v>85.691237025539195</v>
      </c>
      <c r="I45" s="14">
        <v>0.26761819460435815</v>
      </c>
      <c r="J45" s="15">
        <v>3.4952999999999999</v>
      </c>
      <c r="K45" s="1">
        <v>0.26761819460435815</v>
      </c>
      <c r="L45" s="1">
        <f t="shared" si="0"/>
        <v>0.29309113656158625</v>
      </c>
    </row>
    <row r="46" spans="1:12" x14ac:dyDescent="0.25">
      <c r="A46" s="14">
        <v>12.852600000000001</v>
      </c>
      <c r="B46" s="14">
        <v>0.5</v>
      </c>
      <c r="C46" s="14">
        <v>51.941902702702706</v>
      </c>
      <c r="D46" s="14">
        <v>0.19924754697496314</v>
      </c>
      <c r="E46" s="14">
        <v>0.26928799999999997</v>
      </c>
      <c r="F46" s="14">
        <v>250.57806209099999</v>
      </c>
      <c r="G46" s="14">
        <v>227.8756896655554</v>
      </c>
      <c r="H46" s="14">
        <v>119.02211928943922</v>
      </c>
      <c r="I46" s="14">
        <v>0.34329503059595418</v>
      </c>
      <c r="J46" s="15">
        <v>4.4702999999999999</v>
      </c>
      <c r="K46" s="1">
        <v>0.34329503059595418</v>
      </c>
      <c r="L46" s="1">
        <f t="shared" si="0"/>
        <v>0.80379509023578843</v>
      </c>
    </row>
    <row r="47" spans="1:12" x14ac:dyDescent="0.25">
      <c r="A47" s="14">
        <v>40.0533</v>
      </c>
      <c r="B47" s="14">
        <v>1</v>
      </c>
      <c r="C47" s="14">
        <v>103.88380540540541</v>
      </c>
      <c r="D47" s="14">
        <v>0.19924754697496314</v>
      </c>
      <c r="E47" s="14">
        <v>6.0571440000000001</v>
      </c>
      <c r="F47" s="14">
        <v>516.89607895799998</v>
      </c>
      <c r="G47" s="14">
        <v>454.71348065935257</v>
      </c>
      <c r="H47" s="14">
        <v>238.44287145637259</v>
      </c>
      <c r="I47" s="14">
        <v>0.35566368178739038</v>
      </c>
      <c r="J47" s="15">
        <v>4.6106999999999996</v>
      </c>
      <c r="K47" s="1">
        <v>0.35566368178739038</v>
      </c>
      <c r="L47" s="1">
        <f t="shared" si="0"/>
        <v>0.80379509023578843</v>
      </c>
    </row>
    <row r="48" spans="1:12" x14ac:dyDescent="0.25">
      <c r="A48" s="14">
        <v>33.8932</v>
      </c>
      <c r="B48" s="14">
        <v>1</v>
      </c>
      <c r="C48" s="14">
        <v>77.912854054054051</v>
      </c>
      <c r="D48" s="14">
        <v>0.19924754697496314</v>
      </c>
      <c r="E48" s="14">
        <v>3.1547549999999998</v>
      </c>
      <c r="F48" s="14">
        <v>393.3727479675</v>
      </c>
      <c r="G48" s="14">
        <v>370.75381495936875</v>
      </c>
      <c r="H48" s="14">
        <v>178.97394701182387</v>
      </c>
      <c r="I48" s="14">
        <v>0.36032856433123284</v>
      </c>
      <c r="J48" s="15">
        <v>4.6784999999999997</v>
      </c>
      <c r="K48" s="1">
        <v>0.36032856433123284</v>
      </c>
      <c r="L48" s="1">
        <f t="shared" si="0"/>
        <v>0.60284631767684138</v>
      </c>
    </row>
    <row r="49" spans="1:12" x14ac:dyDescent="0.25">
      <c r="A49" s="14">
        <v>22.996400000000001</v>
      </c>
      <c r="B49" s="14">
        <v>0.5</v>
      </c>
      <c r="C49" s="14">
        <v>155.8257081081081</v>
      </c>
      <c r="D49" s="14">
        <v>0.19924754697496314</v>
      </c>
      <c r="E49" s="14">
        <v>3.2374749999999999</v>
      </c>
      <c r="F49" s="14">
        <v>840.28824807900003</v>
      </c>
      <c r="G49" s="14">
        <v>277.0430353916463</v>
      </c>
      <c r="H49" s="14">
        <v>359.23500098059583</v>
      </c>
      <c r="I49" s="14">
        <v>0.38610510965610967</v>
      </c>
      <c r="J49" s="15">
        <v>4.9969000000000001</v>
      </c>
      <c r="K49" s="1">
        <v>0.38610510965610967</v>
      </c>
      <c r="L49" s="1">
        <f t="shared" si="0"/>
        <v>2.4113852707073655</v>
      </c>
    </row>
    <row r="50" spans="1:12" x14ac:dyDescent="0.25">
      <c r="A50" s="14">
        <v>6.4069000000000003</v>
      </c>
      <c r="B50" s="14">
        <v>0.25</v>
      </c>
      <c r="C50" s="14">
        <v>51.941902702702706</v>
      </c>
      <c r="D50" s="14">
        <v>0.19924754697496314</v>
      </c>
      <c r="E50" s="14">
        <v>5.8700000000000002E-2</v>
      </c>
      <c r="F50" s="14">
        <v>304.47955964299996</v>
      </c>
      <c r="G50" s="14">
        <v>150.59559019942776</v>
      </c>
      <c r="H50" s="14">
        <v>120.29194615750157</v>
      </c>
      <c r="I50" s="14">
        <v>0.4171407459665265</v>
      </c>
      <c r="J50" s="14">
        <v>5.4318999999999997</v>
      </c>
      <c r="K50" s="1">
        <v>0.4171407459665265</v>
      </c>
      <c r="L50" s="1">
        <f t="shared" si="0"/>
        <v>1.6075901804715769</v>
      </c>
    </row>
    <row r="51" spans="1:12" x14ac:dyDescent="0.25">
      <c r="A51" s="14">
        <v>10.9689</v>
      </c>
      <c r="B51" s="14">
        <v>0.25</v>
      </c>
      <c r="C51" s="14">
        <v>103.88380540540541</v>
      </c>
      <c r="D51" s="14">
        <v>0.19924754697496314</v>
      </c>
      <c r="E51" s="14">
        <v>0.27753300000000003</v>
      </c>
      <c r="F51" s="14">
        <v>622.86050384600003</v>
      </c>
      <c r="G51" s="14">
        <v>163.50088225957501</v>
      </c>
      <c r="H51" s="14">
        <v>240.87934436007779</v>
      </c>
      <c r="I51" s="14">
        <v>0.42857523795574698</v>
      </c>
      <c r="J51" s="14">
        <v>5.5559000000000003</v>
      </c>
      <c r="K51" s="1">
        <v>0.42857523795574698</v>
      </c>
      <c r="L51" s="1">
        <f t="shared" si="0"/>
        <v>3.2151803609431537</v>
      </c>
    </row>
    <row r="52" spans="1:12" x14ac:dyDescent="0.25">
      <c r="A52" s="14">
        <v>9.3312000000000008</v>
      </c>
      <c r="B52" s="14">
        <v>0.5</v>
      </c>
      <c r="C52" s="14">
        <v>37.879582702702706</v>
      </c>
      <c r="D52" s="14">
        <v>0.19924754697496314</v>
      </c>
      <c r="E52" s="14">
        <v>0.15343899999999999</v>
      </c>
      <c r="F52" s="14">
        <v>247.2610752521</v>
      </c>
      <c r="G52" s="14">
        <v>239.39817305908321</v>
      </c>
      <c r="H52" s="14">
        <v>88.235217142802185</v>
      </c>
      <c r="I52" s="14">
        <v>0.46311966746870975</v>
      </c>
      <c r="J52" s="15">
        <v>6.0487000000000002</v>
      </c>
      <c r="K52" s="1">
        <v>0.46311966746870975</v>
      </c>
      <c r="L52" s="1">
        <f t="shared" si="0"/>
        <v>0.5861822731231725</v>
      </c>
    </row>
    <row r="53" spans="1:12" x14ac:dyDescent="0.25">
      <c r="A53" s="14">
        <v>20.760100000000001</v>
      </c>
      <c r="B53" s="14">
        <v>0.5</v>
      </c>
      <c r="C53" s="14">
        <v>129.85475675675676</v>
      </c>
      <c r="D53" s="14">
        <v>0.19924754697496314</v>
      </c>
      <c r="E53" s="14">
        <v>2.2900999999999998</v>
      </c>
      <c r="F53" s="14">
        <v>885.0361323300001</v>
      </c>
      <c r="G53" s="14">
        <v>364.36937568026104</v>
      </c>
      <c r="H53" s="14">
        <v>303.16754333682417</v>
      </c>
      <c r="I53" s="14">
        <v>0.48766198770437957</v>
      </c>
      <c r="J53" s="15">
        <v>6.3155999999999999</v>
      </c>
      <c r="K53" s="1">
        <v>0.48766198770437957</v>
      </c>
      <c r="L53" s="1">
        <f t="shared" si="0"/>
        <v>2.0094877255894716</v>
      </c>
    </row>
    <row r="54" spans="1:12" x14ac:dyDescent="0.25">
      <c r="A54" s="14">
        <v>11.554399999999999</v>
      </c>
      <c r="B54" s="14">
        <v>0.25</v>
      </c>
      <c r="C54" s="14">
        <v>155.8257081081081</v>
      </c>
      <c r="D54" s="14">
        <v>0.19924754697496314</v>
      </c>
      <c r="E54" s="14">
        <v>0.69413800000000003</v>
      </c>
      <c r="F54" s="14">
        <v>1083.2653918379999</v>
      </c>
      <c r="G54" s="14">
        <v>193.4711989822668</v>
      </c>
      <c r="H54" s="14">
        <v>364.17513370896421</v>
      </c>
      <c r="I54" s="14">
        <v>0.49775098468705142</v>
      </c>
      <c r="J54" s="14">
        <v>6.4417999999999997</v>
      </c>
      <c r="K54" s="1">
        <v>0.49775098468705142</v>
      </c>
      <c r="L54" s="1">
        <f t="shared" si="0"/>
        <v>4.822770541414731</v>
      </c>
    </row>
    <row r="55" spans="1:12" x14ac:dyDescent="0.25">
      <c r="A55" s="14">
        <v>34.402700000000003</v>
      </c>
      <c r="B55" s="14">
        <v>1</v>
      </c>
      <c r="C55" s="14">
        <v>103.88380540540541</v>
      </c>
      <c r="D55" s="14">
        <v>0.19924754697496314</v>
      </c>
      <c r="E55" s="14">
        <v>6.196536</v>
      </c>
      <c r="F55" s="14">
        <v>782.91700978400002</v>
      </c>
      <c r="G55" s="14">
        <v>691.62888644318559</v>
      </c>
      <c r="H55" s="14">
        <v>243.77340552705624</v>
      </c>
      <c r="I55" s="14">
        <v>0.53870624593454786</v>
      </c>
      <c r="J55" s="15">
        <v>6.9836</v>
      </c>
      <c r="K55" s="1">
        <v>0.53870624593454786</v>
      </c>
      <c r="L55" s="1">
        <f t="shared" si="0"/>
        <v>0.80379509023578843</v>
      </c>
    </row>
    <row r="56" spans="1:12" x14ac:dyDescent="0.25">
      <c r="A56" s="14">
        <v>22.9099</v>
      </c>
      <c r="B56" s="14">
        <v>1</v>
      </c>
      <c r="C56" s="14">
        <v>51.941902702702706</v>
      </c>
      <c r="D56" s="14">
        <v>0.19924754697496314</v>
      </c>
      <c r="E56" s="14">
        <v>1.2958350000000001</v>
      </c>
      <c r="F56" s="14">
        <v>416.55386726099999</v>
      </c>
      <c r="G56" s="14">
        <v>404.72373743078759</v>
      </c>
      <c r="H56" s="14">
        <v>122.2472144462492</v>
      </c>
      <c r="I56" s="14">
        <v>0.570683927447311</v>
      </c>
      <c r="J56" s="15">
        <v>7.4313000000000002</v>
      </c>
      <c r="K56" s="1">
        <v>0.570683927447311</v>
      </c>
      <c r="L56" s="1">
        <f t="shared" si="0"/>
        <v>0.40189754511789422</v>
      </c>
    </row>
    <row r="57" spans="1:12" x14ac:dyDescent="0.25">
      <c r="A57" s="14">
        <v>15.947699999999999</v>
      </c>
      <c r="B57" s="14">
        <v>0.5</v>
      </c>
      <c r="C57" s="14">
        <v>155.8257081081081</v>
      </c>
      <c r="D57" s="14">
        <v>0.19924754697496314</v>
      </c>
      <c r="E57" s="14">
        <v>3.3302860000000001</v>
      </c>
      <c r="F57" s="14">
        <v>1272.2121139140002</v>
      </c>
      <c r="G57" s="14">
        <v>422.50164303083943</v>
      </c>
      <c r="H57" s="14">
        <v>367.04042968298575</v>
      </c>
      <c r="I57" s="14">
        <v>0.58457035293728754</v>
      </c>
      <c r="J57" s="15">
        <v>7.5654000000000003</v>
      </c>
      <c r="K57" s="1">
        <v>0.58457035293728754</v>
      </c>
      <c r="L57" s="1">
        <f t="shared" si="0"/>
        <v>2.4113852707073655</v>
      </c>
    </row>
    <row r="58" spans="1:12" x14ac:dyDescent="0.25">
      <c r="A58" s="14">
        <v>10.353999999999999</v>
      </c>
      <c r="B58" s="14">
        <v>0.25</v>
      </c>
      <c r="C58" s="14">
        <v>129.85475675675676</v>
      </c>
      <c r="D58" s="14">
        <v>0.19924754697496314</v>
      </c>
      <c r="E58" s="14">
        <v>0.49539800000000001</v>
      </c>
      <c r="F58" s="14">
        <v>1109.6864305975</v>
      </c>
      <c r="G58" s="14">
        <v>221.38244290420127</v>
      </c>
      <c r="H58" s="14">
        <v>306.47743065774392</v>
      </c>
      <c r="I58" s="14">
        <v>0.61144609887178902</v>
      </c>
      <c r="J58" s="14">
        <v>7.9187000000000003</v>
      </c>
      <c r="K58" s="1">
        <v>0.61144609887178902</v>
      </c>
      <c r="L58" s="1">
        <f t="shared" si="0"/>
        <v>4.0189754511789433</v>
      </c>
    </row>
    <row r="59" spans="1:12" x14ac:dyDescent="0.25">
      <c r="A59" s="14">
        <v>17.965499999999999</v>
      </c>
      <c r="B59" s="14">
        <v>0.5</v>
      </c>
      <c r="C59" s="14">
        <v>103.88380540540541</v>
      </c>
      <c r="D59" s="14">
        <v>0.19924754697496314</v>
      </c>
      <c r="E59" s="14">
        <v>1.402156</v>
      </c>
      <c r="F59" s="14">
        <v>900.40613090399995</v>
      </c>
      <c r="G59" s="14">
        <v>448.94249686873434</v>
      </c>
      <c r="H59" s="14">
        <v>245.32695861474068</v>
      </c>
      <c r="I59" s="14">
        <v>0.61954766665443528</v>
      </c>
      <c r="J59" s="15">
        <v>8.0315999999999992</v>
      </c>
      <c r="K59" s="1">
        <v>0.61954766665443528</v>
      </c>
      <c r="L59" s="1">
        <f t="shared" si="0"/>
        <v>1.6075901804715769</v>
      </c>
    </row>
    <row r="60" spans="1:12" x14ac:dyDescent="0.25">
      <c r="A60" s="14">
        <v>15.546099999999999</v>
      </c>
      <c r="B60" s="14">
        <v>0.5</v>
      </c>
      <c r="C60" s="14">
        <v>77.912854054054051</v>
      </c>
      <c r="D60" s="14">
        <v>0.19924754697496314</v>
      </c>
      <c r="E60" s="14">
        <v>0.700766</v>
      </c>
      <c r="F60" s="14">
        <v>706.23798152250004</v>
      </c>
      <c r="G60" s="14">
        <v>469.43638631800576</v>
      </c>
      <c r="H60" s="14">
        <v>184.32220788973879</v>
      </c>
      <c r="I60" s="14">
        <v>0.64691242408895799</v>
      </c>
      <c r="J60" s="15">
        <v>8.3994999999999997</v>
      </c>
      <c r="K60" s="1">
        <v>0.64691242408895799</v>
      </c>
      <c r="L60" s="1">
        <f t="shared" si="0"/>
        <v>1.2056926353536828</v>
      </c>
    </row>
    <row r="61" spans="1:12" x14ac:dyDescent="0.25">
      <c r="A61" s="14">
        <v>12.159599999999999</v>
      </c>
      <c r="B61" s="14">
        <v>0.5</v>
      </c>
      <c r="C61" s="14">
        <v>155.8257081081081</v>
      </c>
      <c r="D61" s="14">
        <v>0.19924754697496314</v>
      </c>
      <c r="E61" s="14">
        <v>3.398971</v>
      </c>
      <c r="F61" s="14">
        <v>1572.9192413760002</v>
      </c>
      <c r="G61" s="14">
        <v>525.19773469544646</v>
      </c>
      <c r="H61" s="14">
        <v>369.95890472141406</v>
      </c>
      <c r="I61" s="14">
        <v>0.7227426511796089</v>
      </c>
      <c r="J61" s="15">
        <v>9.3536000000000001</v>
      </c>
      <c r="K61" s="1">
        <v>0.7227426511796089</v>
      </c>
      <c r="L61" s="1">
        <f t="shared" si="0"/>
        <v>2.4113852707073655</v>
      </c>
    </row>
    <row r="62" spans="1:12" x14ac:dyDescent="0.25">
      <c r="A62" s="14">
        <v>8.7861999999999991</v>
      </c>
      <c r="B62" s="14">
        <v>0.25</v>
      </c>
      <c r="C62" s="14">
        <v>155.8257081081081</v>
      </c>
      <c r="D62" s="14">
        <v>0.19924754697496314</v>
      </c>
      <c r="E62" s="14">
        <v>0.71148999999999996</v>
      </c>
      <c r="F62" s="14">
        <v>1580.267916843</v>
      </c>
      <c r="G62" s="14">
        <v>284.76427861510859</v>
      </c>
      <c r="H62" s="14">
        <v>370.00623694927452</v>
      </c>
      <c r="I62" s="14">
        <v>0.72611930336235653</v>
      </c>
      <c r="J62" s="14">
        <v>9.3972999999999995</v>
      </c>
      <c r="K62" s="1">
        <v>0.72611930336235653</v>
      </c>
      <c r="L62" s="1">
        <f t="shared" si="0"/>
        <v>4.822770541414731</v>
      </c>
    </row>
    <row r="63" spans="1:12" x14ac:dyDescent="0.25">
      <c r="A63" s="14">
        <v>28.335999999999999</v>
      </c>
      <c r="B63" s="14">
        <v>1</v>
      </c>
      <c r="C63" s="14">
        <v>77.912854054054051</v>
      </c>
      <c r="D63" s="14">
        <v>0.19924754697496314</v>
      </c>
      <c r="E63" s="14">
        <v>3.3352330000000001</v>
      </c>
      <c r="F63" s="14">
        <v>803.35989264300008</v>
      </c>
      <c r="G63" s="14">
        <v>758.45207464425641</v>
      </c>
      <c r="H63" s="14">
        <v>185.08373447874814</v>
      </c>
      <c r="I63" s="14">
        <v>0.73587587918332742</v>
      </c>
      <c r="J63" s="15">
        <v>9.5546000000000006</v>
      </c>
      <c r="K63" s="1">
        <v>0.73587587918332742</v>
      </c>
      <c r="L63" s="1">
        <f t="shared" si="0"/>
        <v>0.60284631767684138</v>
      </c>
    </row>
    <row r="64" spans="1:12" x14ac:dyDescent="0.25">
      <c r="A64" s="14">
        <v>7.7045000000000003</v>
      </c>
      <c r="B64" s="14">
        <v>0.25</v>
      </c>
      <c r="C64" s="14">
        <v>77.912854054054051</v>
      </c>
      <c r="D64" s="14">
        <v>0.19924754697496314</v>
      </c>
      <c r="E64" s="14">
        <v>0.1537</v>
      </c>
      <c r="F64" s="14">
        <v>820.24334840699998</v>
      </c>
      <c r="G64" s="14">
        <v>274.53544871182288</v>
      </c>
      <c r="H64" s="14">
        <v>185.1763243668608</v>
      </c>
      <c r="I64" s="14">
        <v>0.7513410872025027</v>
      </c>
      <c r="J64" s="14">
        <v>9.7553999999999998</v>
      </c>
      <c r="K64" s="1">
        <v>0.7513410872025027</v>
      </c>
      <c r="L64" s="1">
        <f t="shared" si="0"/>
        <v>2.4113852707073655</v>
      </c>
    </row>
    <row r="65" spans="1:12" x14ac:dyDescent="0.25">
      <c r="A65" s="14">
        <v>8.6259999999999994</v>
      </c>
      <c r="B65" s="14">
        <v>1</v>
      </c>
      <c r="C65" s="14">
        <v>19.003135135135135</v>
      </c>
      <c r="D65" s="14">
        <v>0.19924754697496314</v>
      </c>
      <c r="E65" s="14">
        <v>0.142567</v>
      </c>
      <c r="F65" s="14">
        <v>215.94039999</v>
      </c>
      <c r="G65" s="14">
        <v>214.234470830079</v>
      </c>
      <c r="H65" s="14">
        <v>45.226165842719553</v>
      </c>
      <c r="I65" s="14">
        <v>0.79838555107856646</v>
      </c>
      <c r="J65" s="15">
        <v>10.5298</v>
      </c>
      <c r="K65" s="1">
        <v>0.79838555107856646</v>
      </c>
      <c r="L65" s="1">
        <f t="shared" si="0"/>
        <v>0.147035687238254</v>
      </c>
    </row>
    <row r="66" spans="1:12" x14ac:dyDescent="0.25">
      <c r="A66" s="14">
        <v>6.9260000000000002</v>
      </c>
      <c r="B66" s="14">
        <v>0.5</v>
      </c>
      <c r="C66" s="14">
        <v>28.378015135135136</v>
      </c>
      <c r="D66" s="14">
        <v>0.19924754697496314</v>
      </c>
      <c r="E66" s="14">
        <v>8.1110000000000002E-2</v>
      </c>
      <c r="F66" s="14">
        <v>326.66656861439998</v>
      </c>
      <c r="G66" s="14">
        <v>320.88457034992507</v>
      </c>
      <c r="H66" s="14">
        <v>67.547654320326885</v>
      </c>
      <c r="I66" s="14">
        <v>0.81388178467725114</v>
      </c>
      <c r="J66" s="15">
        <v>10.6668</v>
      </c>
      <c r="K66" s="1">
        <v>0.81388178467725114</v>
      </c>
      <c r="L66" s="1">
        <f t="shared" si="0"/>
        <v>0.43914658588491856</v>
      </c>
    </row>
    <row r="67" spans="1:12" x14ac:dyDescent="0.25">
      <c r="A67" s="14">
        <v>9.0152000000000001</v>
      </c>
      <c r="B67" s="14">
        <v>0.25</v>
      </c>
      <c r="C67" s="14">
        <v>103.88380540540541</v>
      </c>
      <c r="D67" s="14">
        <v>0.19924754697496314</v>
      </c>
      <c r="E67" s="14">
        <v>0.29420100000000005</v>
      </c>
      <c r="F67" s="14">
        <v>1253.5573526979999</v>
      </c>
      <c r="G67" s="14">
        <v>336.95621640522234</v>
      </c>
      <c r="H67" s="14">
        <v>247.3491633782883</v>
      </c>
      <c r="I67" s="14">
        <v>0.86254247525149397</v>
      </c>
      <c r="J67" s="14">
        <v>11.181699999999999</v>
      </c>
      <c r="K67" s="1">
        <v>0.86254247525149397</v>
      </c>
      <c r="L67" s="1">
        <f t="shared" si="0"/>
        <v>3.2151803609431537</v>
      </c>
    </row>
    <row r="68" spans="1:12" x14ac:dyDescent="0.25">
      <c r="A68" s="14">
        <v>13.8223</v>
      </c>
      <c r="B68" s="14">
        <v>0.5</v>
      </c>
      <c r="C68" s="14">
        <v>129.85475675675676</v>
      </c>
      <c r="D68" s="14">
        <v>0.19924754697496314</v>
      </c>
      <c r="E68" s="14">
        <v>2.4069970000000001</v>
      </c>
      <c r="F68" s="14">
        <v>1569.0907552250001</v>
      </c>
      <c r="G68" s="14">
        <v>659.1750262700225</v>
      </c>
      <c r="H68" s="14">
        <v>309.1875102467564</v>
      </c>
      <c r="I68" s="14">
        <v>0.8645815561982928</v>
      </c>
      <c r="J68" s="15">
        <v>11.196999999999999</v>
      </c>
      <c r="K68" s="1">
        <v>0.8645815561982928</v>
      </c>
      <c r="L68" s="1">
        <f t="shared" si="0"/>
        <v>2.0094877255894716</v>
      </c>
    </row>
    <row r="69" spans="1:12" x14ac:dyDescent="0.25">
      <c r="A69" s="14">
        <v>27.401800000000001</v>
      </c>
      <c r="B69" s="14">
        <v>1</v>
      </c>
      <c r="C69" s="14">
        <v>103.88380540540541</v>
      </c>
      <c r="D69" s="14">
        <v>0.19924754697496314</v>
      </c>
      <c r="E69" s="14">
        <v>6.4135740000000006</v>
      </c>
      <c r="F69" s="14">
        <v>1259.6672354279999</v>
      </c>
      <c r="G69" s="14">
        <v>1119.0883719542351</v>
      </c>
      <c r="H69" s="14">
        <v>247.35180081458881</v>
      </c>
      <c r="I69" s="14">
        <v>0.86674653768396914</v>
      </c>
      <c r="J69" s="15">
        <v>11.2362</v>
      </c>
      <c r="K69" s="1">
        <v>0.86674653768396914</v>
      </c>
      <c r="L69" s="1">
        <f t="shared" si="0"/>
        <v>0.80379509023578843</v>
      </c>
    </row>
    <row r="70" spans="1:12" x14ac:dyDescent="0.25">
      <c r="A70" s="14">
        <v>6.5536000000000003</v>
      </c>
      <c r="B70" s="14">
        <v>0.5</v>
      </c>
      <c r="C70" s="14">
        <v>155.8257081081081</v>
      </c>
      <c r="D70" s="14">
        <v>0.19924754697496314</v>
      </c>
      <c r="E70" s="14">
        <v>3.4222099999999998</v>
      </c>
      <c r="F70" s="14">
        <v>1938.1669098960001</v>
      </c>
      <c r="G70" s="14">
        <v>655.10041554484803</v>
      </c>
      <c r="H70" s="14">
        <v>371.02289489565146</v>
      </c>
      <c r="I70" s="14">
        <v>0.89057076424432313</v>
      </c>
      <c r="J70" s="15">
        <v>11.525600000000001</v>
      </c>
      <c r="K70" s="1">
        <v>0.89057076424432313</v>
      </c>
      <c r="L70" s="1">
        <f t="shared" si="0"/>
        <v>2.4113852707073655</v>
      </c>
    </row>
    <row r="71" spans="1:12" x14ac:dyDescent="0.25">
      <c r="A71" s="14">
        <v>12.612299999999999</v>
      </c>
      <c r="B71" s="14">
        <v>1</v>
      </c>
      <c r="C71" s="14">
        <v>28.378015135135136</v>
      </c>
      <c r="D71" s="14">
        <v>0.19924754697496314</v>
      </c>
      <c r="E71" s="14">
        <v>0.36244100000000001</v>
      </c>
      <c r="F71" s="14">
        <v>360.436323856</v>
      </c>
      <c r="G71" s="14">
        <v>355.89482617541444</v>
      </c>
      <c r="H71" s="14">
        <v>67.561589030006843</v>
      </c>
      <c r="I71" s="14">
        <v>0.89801830584232456</v>
      </c>
      <c r="J71" s="15">
        <v>11.769500000000001</v>
      </c>
      <c r="K71" s="1">
        <v>0.89801830584232456</v>
      </c>
      <c r="L71" s="1">
        <f t="shared" si="0"/>
        <v>0.21957329294245928</v>
      </c>
    </row>
    <row r="72" spans="1:12" x14ac:dyDescent="0.25">
      <c r="A72" s="14">
        <v>10.8734</v>
      </c>
      <c r="B72" s="14">
        <v>0.5</v>
      </c>
      <c r="C72" s="14">
        <v>51.941902702702706</v>
      </c>
      <c r="D72" s="14">
        <v>0.19924754697496314</v>
      </c>
      <c r="E72" s="14">
        <v>0.29038700000000001</v>
      </c>
      <c r="F72" s="14">
        <v>695.70824325800004</v>
      </c>
      <c r="G72" s="14">
        <v>640.3298670946632</v>
      </c>
      <c r="H72" s="14">
        <v>123.58164750135717</v>
      </c>
      <c r="I72" s="14">
        <v>0.95312885997329622</v>
      </c>
      <c r="J72" s="15">
        <v>12.4114</v>
      </c>
      <c r="K72" s="1">
        <v>0.95312885997329622</v>
      </c>
      <c r="L72" s="1">
        <f t="shared" si="0"/>
        <v>0.80379509023578843</v>
      </c>
    </row>
    <row r="73" spans="1:12" x14ac:dyDescent="0.25">
      <c r="A73" s="14">
        <v>4.0423999999999998</v>
      </c>
      <c r="B73" s="14">
        <v>0.25</v>
      </c>
      <c r="C73" s="14">
        <v>37.879582702702706</v>
      </c>
      <c r="D73" s="14">
        <v>0.19924754697496314</v>
      </c>
      <c r="E73" s="14">
        <v>3.8900000000000004E-2</v>
      </c>
      <c r="F73" s="14">
        <v>532.93147917099998</v>
      </c>
      <c r="G73" s="14">
        <v>371.13348209468438</v>
      </c>
      <c r="H73" s="14">
        <v>90.020520985342699</v>
      </c>
      <c r="I73" s="14">
        <v>0.9981799568154428</v>
      </c>
      <c r="J73" s="14">
        <v>13.037000000000001</v>
      </c>
      <c r="K73" s="1">
        <v>0.9981799568154428</v>
      </c>
      <c r="L73" s="1">
        <f t="shared" si="0"/>
        <v>1.172364546246345</v>
      </c>
    </row>
    <row r="74" spans="1:12" x14ac:dyDescent="0.25">
      <c r="A74" s="14">
        <v>3.9407999999999999</v>
      </c>
      <c r="B74" s="14">
        <v>0.5</v>
      </c>
      <c r="C74" s="14">
        <v>19.003135135135135</v>
      </c>
      <c r="D74" s="14">
        <v>0.19924754697496314</v>
      </c>
      <c r="E74" s="14">
        <v>3.3335000000000004E-2</v>
      </c>
      <c r="F74" s="14">
        <v>278.07007347000001</v>
      </c>
      <c r="G74" s="14">
        <v>275.37279375734101</v>
      </c>
      <c r="H74" s="14">
        <v>45.100360621295437</v>
      </c>
      <c r="I74" s="14">
        <v>1.0280944596568515</v>
      </c>
      <c r="J74" s="15">
        <v>13.5594</v>
      </c>
      <c r="K74" s="1">
        <v>1.0280944596568515</v>
      </c>
      <c r="L74" s="1">
        <f t="shared" si="0"/>
        <v>0.294071374476508</v>
      </c>
    </row>
    <row r="75" spans="1:12" x14ac:dyDescent="0.25">
      <c r="A75" s="14">
        <v>13.973800000000001</v>
      </c>
      <c r="B75" s="14">
        <v>1</v>
      </c>
      <c r="C75" s="14">
        <v>37.879582702702706</v>
      </c>
      <c r="D75" s="14">
        <v>0.19924754697496314</v>
      </c>
      <c r="E75" s="14">
        <v>0.73090299999999997</v>
      </c>
      <c r="F75" s="14">
        <v>615.03162358819998</v>
      </c>
      <c r="G75" s="14">
        <v>604.02255752597114</v>
      </c>
      <c r="H75" s="14">
        <v>89.398703319120415</v>
      </c>
      <c r="I75" s="14">
        <v>1.1519534189055045</v>
      </c>
      <c r="J75" s="15">
        <v>15.045400000000001</v>
      </c>
      <c r="K75" s="1">
        <v>1.1519534189055045</v>
      </c>
      <c r="L75" s="1">
        <f t="shared" si="0"/>
        <v>0.29309113656158625</v>
      </c>
    </row>
    <row r="76" spans="1:12" x14ac:dyDescent="0.25">
      <c r="A76" s="14">
        <v>9.5751000000000008</v>
      </c>
      <c r="B76" s="14">
        <v>0.5</v>
      </c>
      <c r="C76" s="14">
        <v>129.85475675675676</v>
      </c>
      <c r="D76" s="14">
        <v>0.19924754697496314</v>
      </c>
      <c r="E76" s="14">
        <v>2.4716829999999996</v>
      </c>
      <c r="F76" s="14">
        <v>2102.9487655050002</v>
      </c>
      <c r="G76" s="14">
        <v>894.17381509272616</v>
      </c>
      <c r="H76" s="14">
        <v>306.52174868645255</v>
      </c>
      <c r="I76" s="14">
        <v>1.1587415898227473</v>
      </c>
      <c r="J76" s="15">
        <v>15.006600000000001</v>
      </c>
      <c r="K76" s="1">
        <v>1.1587415898227473</v>
      </c>
      <c r="L76" s="1">
        <f t="shared" si="0"/>
        <v>2.0094877255894716</v>
      </c>
    </row>
    <row r="77" spans="1:12" x14ac:dyDescent="0.25">
      <c r="A77" s="14">
        <v>7.6535000000000002</v>
      </c>
      <c r="B77" s="14">
        <v>0.5</v>
      </c>
      <c r="C77" s="14">
        <v>37.879582702702706</v>
      </c>
      <c r="D77" s="14">
        <v>0.19924754697496314</v>
      </c>
      <c r="E77" s="14">
        <v>0.17247400000000002</v>
      </c>
      <c r="F77" s="14">
        <v>620.53385393999997</v>
      </c>
      <c r="G77" s="14">
        <v>601.91783832179999</v>
      </c>
      <c r="H77" s="14">
        <v>89.342295235580792</v>
      </c>
      <c r="I77" s="14">
        <v>1.1622590890893933</v>
      </c>
      <c r="J77" s="15">
        <v>15.18</v>
      </c>
      <c r="K77" s="1">
        <v>1.1622590890893933</v>
      </c>
      <c r="L77" s="1">
        <f t="shared" si="0"/>
        <v>0.5861822731231725</v>
      </c>
    </row>
    <row r="78" spans="1:12" x14ac:dyDescent="0.25">
      <c r="A78" s="14">
        <v>1.4930000000000001</v>
      </c>
      <c r="B78" s="14">
        <v>0.25</v>
      </c>
      <c r="C78" s="14">
        <v>18.87644756756757</v>
      </c>
      <c r="D78" s="14">
        <v>0.19924754697496314</v>
      </c>
      <c r="E78" s="14">
        <v>7.9000000000000008E-3</v>
      </c>
      <c r="F78" s="14">
        <v>314.8190015152</v>
      </c>
      <c r="G78" s="14">
        <v>309.43559658929007</v>
      </c>
      <c r="H78" s="14">
        <v>44.461757094061625</v>
      </c>
      <c r="I78" s="14">
        <v>1.1716327541878191</v>
      </c>
      <c r="J78" s="14">
        <v>15.4544</v>
      </c>
      <c r="K78" s="1">
        <v>1.1716327541878191</v>
      </c>
      <c r="L78" s="1">
        <f t="shared" si="0"/>
        <v>0.58422179729332924</v>
      </c>
    </row>
    <row r="79" spans="1:12" x14ac:dyDescent="0.25">
      <c r="A79" s="14">
        <v>5.2477999999999998</v>
      </c>
      <c r="B79" s="14">
        <v>0.25</v>
      </c>
      <c r="C79" s="14">
        <v>155.8257081081081</v>
      </c>
      <c r="D79" s="14">
        <v>0.19924754697496314</v>
      </c>
      <c r="E79" s="14">
        <v>0.77171299999999998</v>
      </c>
      <c r="F79" s="14">
        <v>2573.4994220670001</v>
      </c>
      <c r="G79" s="14">
        <v>469.92099446943422</v>
      </c>
      <c r="H79" s="14">
        <v>367.30891840249632</v>
      </c>
      <c r="I79" s="14">
        <v>1.1825005036410985</v>
      </c>
      <c r="J79" s="14">
        <v>15.303699999999999</v>
      </c>
      <c r="K79" s="1">
        <v>1.1825005036410985</v>
      </c>
      <c r="L79" s="1">
        <f t="shared" ref="L79:L124" si="1">C79/3600/B79/D79/2*3885/350</f>
        <v>4.822770541414731</v>
      </c>
    </row>
    <row r="80" spans="1:12" x14ac:dyDescent="0.25">
      <c r="A80" s="14">
        <v>7.0471000000000004</v>
      </c>
      <c r="B80" s="14">
        <v>0.25</v>
      </c>
      <c r="C80" s="14">
        <v>129.85475675675676</v>
      </c>
      <c r="D80" s="14">
        <v>0.19924754697496314</v>
      </c>
      <c r="E80" s="14">
        <v>0.54808900000000005</v>
      </c>
      <c r="F80" s="14">
        <v>2151.4774900325001</v>
      </c>
      <c r="G80" s="14">
        <v>445.78613593473403</v>
      </c>
      <c r="H80" s="14">
        <v>306.01659058150329</v>
      </c>
      <c r="I80" s="14">
        <v>1.185481305185029</v>
      </c>
      <c r="J80" s="14">
        <v>15.3529</v>
      </c>
      <c r="K80" s="1">
        <v>1.185481305185029</v>
      </c>
      <c r="L80" s="1">
        <f t="shared" si="1"/>
        <v>4.0189754511789433</v>
      </c>
    </row>
    <row r="81" spans="1:12" x14ac:dyDescent="0.25">
      <c r="A81" s="14">
        <v>19.326799999999999</v>
      </c>
      <c r="B81" s="14">
        <v>1</v>
      </c>
      <c r="C81" s="14">
        <v>103.88380540540541</v>
      </c>
      <c r="D81" s="14">
        <v>0.19924754697496314</v>
      </c>
      <c r="E81" s="14">
        <v>6.7897149999999993</v>
      </c>
      <c r="F81" s="14">
        <v>1736.2829315440001</v>
      </c>
      <c r="G81" s="14">
        <v>1548.0698617646303</v>
      </c>
      <c r="H81" s="14">
        <v>244.64759276748299</v>
      </c>
      <c r="I81" s="14">
        <v>1.1946942629211157</v>
      </c>
      <c r="J81" s="15">
        <v>15.4876</v>
      </c>
      <c r="K81" s="1">
        <v>1.1946942629211157</v>
      </c>
      <c r="L81" s="1">
        <f t="shared" si="1"/>
        <v>0.80379509023578843</v>
      </c>
    </row>
    <row r="82" spans="1:12" x14ac:dyDescent="0.25">
      <c r="A82" s="14">
        <v>22.219899999999999</v>
      </c>
      <c r="B82" s="14">
        <v>1</v>
      </c>
      <c r="C82" s="14">
        <v>77.912854054054051</v>
      </c>
      <c r="D82" s="14">
        <v>0.19924754697496314</v>
      </c>
      <c r="E82" s="14">
        <v>3.5761409999999998</v>
      </c>
      <c r="F82" s="14">
        <v>1323.0054188295001</v>
      </c>
      <c r="G82" s="14">
        <v>1251.0339240451754</v>
      </c>
      <c r="H82" s="14">
        <v>183.2484629698296</v>
      </c>
      <c r="I82" s="14">
        <v>1.2118700281918384</v>
      </c>
      <c r="J82" s="15">
        <v>15.7349</v>
      </c>
      <c r="K82" s="1">
        <v>1.2118700281918384</v>
      </c>
      <c r="L82" s="1">
        <f t="shared" si="1"/>
        <v>0.60284631767684138</v>
      </c>
    </row>
    <row r="83" spans="1:12" x14ac:dyDescent="0.25">
      <c r="A83" s="14">
        <v>4.5034000000000001</v>
      </c>
      <c r="B83" s="14">
        <v>0.25</v>
      </c>
      <c r="C83" s="14">
        <v>51.941902702702706</v>
      </c>
      <c r="D83" s="14">
        <v>0.19924754697496314</v>
      </c>
      <c r="E83" s="14">
        <v>6.8199999999999997E-2</v>
      </c>
      <c r="F83" s="14">
        <v>922.02614713299988</v>
      </c>
      <c r="G83" s="14">
        <v>472.90721086451566</v>
      </c>
      <c r="H83" s="14">
        <v>121.66627253708241</v>
      </c>
      <c r="I83" s="14">
        <v>1.2631871750821624</v>
      </c>
      <c r="J83" s="14">
        <v>16.448899999999998</v>
      </c>
      <c r="K83" s="1">
        <v>1.2631871750821624</v>
      </c>
      <c r="L83" s="1">
        <f t="shared" si="1"/>
        <v>1.6075901804715769</v>
      </c>
    </row>
    <row r="84" spans="1:12" x14ac:dyDescent="0.25">
      <c r="A84" s="14">
        <v>11.9247</v>
      </c>
      <c r="B84" s="14">
        <v>0.5</v>
      </c>
      <c r="C84" s="14">
        <v>103.88380540540541</v>
      </c>
      <c r="D84" s="14">
        <v>0.19924754697496314</v>
      </c>
      <c r="E84" s="14">
        <v>1.5352920000000001</v>
      </c>
      <c r="F84" s="14">
        <v>1857.8303600919999</v>
      </c>
      <c r="G84" s="14">
        <v>953.25275776320518</v>
      </c>
      <c r="H84" s="14">
        <v>243.14821384087156</v>
      </c>
      <c r="I84" s="14">
        <v>1.2783281067612893</v>
      </c>
      <c r="J84" s="15">
        <v>16.5718</v>
      </c>
      <c r="K84" s="1">
        <v>1.2783281067612893</v>
      </c>
      <c r="L84" s="1">
        <f t="shared" si="1"/>
        <v>1.6075901804715769</v>
      </c>
    </row>
    <row r="85" spans="1:12" x14ac:dyDescent="0.25">
      <c r="A85" s="14">
        <v>17.487200000000001</v>
      </c>
      <c r="B85" s="14">
        <v>1</v>
      </c>
      <c r="C85" s="14">
        <v>51.941902702702706</v>
      </c>
      <c r="D85" s="14">
        <v>0.19924754697496314</v>
      </c>
      <c r="E85" s="14">
        <v>1.4421109999999999</v>
      </c>
      <c r="F85" s="14">
        <v>942.31207887599999</v>
      </c>
      <c r="G85" s="14">
        <v>916.1158030832471</v>
      </c>
      <c r="H85" s="14">
        <v>121.38981708081549</v>
      </c>
      <c r="I85" s="14">
        <v>1.290979151363995</v>
      </c>
      <c r="J85" s="15">
        <v>16.8108</v>
      </c>
      <c r="K85" s="1">
        <v>1.290979151363995</v>
      </c>
      <c r="L85" s="1">
        <f t="shared" si="1"/>
        <v>0.40189754511789422</v>
      </c>
    </row>
    <row r="86" spans="1:12" x14ac:dyDescent="0.25">
      <c r="A86" s="14">
        <v>6.7176999999999998</v>
      </c>
      <c r="B86" s="14">
        <v>0.5</v>
      </c>
      <c r="C86" s="14">
        <v>129.85475675675676</v>
      </c>
      <c r="D86" s="14">
        <v>0.19924754697496314</v>
      </c>
      <c r="E86" s="14">
        <v>2.542878</v>
      </c>
      <c r="F86" s="14">
        <v>2368.2662190074998</v>
      </c>
      <c r="G86" s="14">
        <v>1012.1969820038054</v>
      </c>
      <c r="H86" s="14">
        <v>303.29856717832217</v>
      </c>
      <c r="I86" s="14">
        <v>1.3049336287930273</v>
      </c>
      <c r="J86" s="15">
        <v>16.899899999999999</v>
      </c>
      <c r="K86" s="1">
        <v>1.3049336287930273</v>
      </c>
      <c r="L86" s="1">
        <f t="shared" si="1"/>
        <v>2.0094877255894716</v>
      </c>
    </row>
    <row r="87" spans="1:12" x14ac:dyDescent="0.25">
      <c r="A87" s="14">
        <v>12.2478</v>
      </c>
      <c r="B87" s="14">
        <v>1</v>
      </c>
      <c r="C87" s="14">
        <v>103.88380540540541</v>
      </c>
      <c r="D87" s="14">
        <v>0.19924754697496314</v>
      </c>
      <c r="E87" s="14">
        <v>6.8988949999999996</v>
      </c>
      <c r="F87" s="14">
        <v>1975.6109618559999</v>
      </c>
      <c r="G87" s="14">
        <v>1764.2205889374079</v>
      </c>
      <c r="H87" s="14">
        <v>241.4318032897859</v>
      </c>
      <c r="I87" s="14">
        <v>1.3593700882577719</v>
      </c>
      <c r="J87" s="15">
        <v>17.622399999999999</v>
      </c>
      <c r="K87" s="1">
        <v>1.3593700882577719</v>
      </c>
      <c r="L87" s="1">
        <f t="shared" si="1"/>
        <v>0.80379509023578843</v>
      </c>
    </row>
    <row r="88" spans="1:12" x14ac:dyDescent="0.25">
      <c r="A88" s="14">
        <v>6.5509000000000004</v>
      </c>
      <c r="B88" s="14">
        <v>1</v>
      </c>
      <c r="C88" s="14">
        <v>19.003135135135135</v>
      </c>
      <c r="D88" s="14">
        <v>0.19924754697496314</v>
      </c>
      <c r="E88" s="14">
        <v>0.160468</v>
      </c>
      <c r="F88" s="14">
        <v>371.35276615500004</v>
      </c>
      <c r="G88" s="14">
        <v>368.41907930237551</v>
      </c>
      <c r="H88" s="14">
        <v>44.004423602441193</v>
      </c>
      <c r="I88" s="14">
        <v>1.3729838551051103</v>
      </c>
      <c r="J88" s="15">
        <v>18.1081</v>
      </c>
      <c r="K88" s="1">
        <v>1.3729838551051103</v>
      </c>
      <c r="L88" s="1">
        <f t="shared" si="1"/>
        <v>0.147035687238254</v>
      </c>
    </row>
    <row r="89" spans="1:12" x14ac:dyDescent="0.25">
      <c r="A89" s="14">
        <v>6.3910999999999998</v>
      </c>
      <c r="B89" s="14">
        <v>0.25</v>
      </c>
      <c r="C89" s="14">
        <v>103.88380540540541</v>
      </c>
      <c r="D89" s="14">
        <v>0.19924754697496314</v>
      </c>
      <c r="E89" s="14">
        <v>0.32892900000000003</v>
      </c>
      <c r="F89" s="14">
        <v>2041.20531755</v>
      </c>
      <c r="G89" s="14">
        <v>560.10673913571998</v>
      </c>
      <c r="H89" s="14">
        <v>240.37262903552352</v>
      </c>
      <c r="I89" s="14">
        <v>1.4045039768677015</v>
      </c>
      <c r="J89" s="14">
        <v>18.2075</v>
      </c>
      <c r="K89" s="1">
        <v>1.4045039768677015</v>
      </c>
      <c r="L89" s="1">
        <f t="shared" si="1"/>
        <v>3.2151803609431537</v>
      </c>
    </row>
    <row r="90" spans="1:12" x14ac:dyDescent="0.25">
      <c r="A90" s="14">
        <v>2</v>
      </c>
      <c r="B90" s="14">
        <v>0.25</v>
      </c>
      <c r="C90" s="14">
        <v>28.378015135135136</v>
      </c>
      <c r="D90" s="14">
        <v>0.19924754697496314</v>
      </c>
      <c r="E90" s="14">
        <v>2.1400000000000002E-2</v>
      </c>
      <c r="F90" s="14">
        <v>575.18220007360003</v>
      </c>
      <c r="G90" s="14">
        <v>524.73872112714525</v>
      </c>
      <c r="H90" s="14">
        <v>65.360615177896221</v>
      </c>
      <c r="I90" s="14">
        <v>1.4330524164016132</v>
      </c>
      <c r="J90" s="14">
        <v>18.781700000000001</v>
      </c>
      <c r="K90" s="1">
        <v>1.4330524164016132</v>
      </c>
      <c r="L90" s="1">
        <f t="shared" si="1"/>
        <v>0.87829317176983712</v>
      </c>
    </row>
    <row r="91" spans="1:12" x14ac:dyDescent="0.25">
      <c r="A91" s="14">
        <v>5.5014000000000003</v>
      </c>
      <c r="B91" s="14">
        <v>0.25</v>
      </c>
      <c r="C91" s="14">
        <v>77.912854054054051</v>
      </c>
      <c r="D91" s="14">
        <v>0.19924754697496314</v>
      </c>
      <c r="E91" s="14">
        <v>0.17849999999999999</v>
      </c>
      <c r="F91" s="14">
        <v>1587.2718603945</v>
      </c>
      <c r="G91" s="14">
        <v>553.32297053352272</v>
      </c>
      <c r="H91" s="14">
        <v>179.30629049673735</v>
      </c>
      <c r="I91" s="14">
        <v>1.4539375023166785</v>
      </c>
      <c r="J91" s="14">
        <v>18.8779</v>
      </c>
      <c r="K91" s="1">
        <v>1.4539375023166785</v>
      </c>
      <c r="L91" s="1">
        <f t="shared" si="1"/>
        <v>2.4113852707073655</v>
      </c>
    </row>
    <row r="92" spans="1:12" x14ac:dyDescent="0.25">
      <c r="A92" s="14">
        <v>4.8605</v>
      </c>
      <c r="B92" s="14">
        <v>0.5</v>
      </c>
      <c r="C92" s="14">
        <v>28.378015135135136</v>
      </c>
      <c r="D92" s="14">
        <v>0.19924754697496314</v>
      </c>
      <c r="E92" s="14">
        <v>9.3864000000000003E-2</v>
      </c>
      <c r="F92" s="14">
        <v>584.04496162880002</v>
      </c>
      <c r="G92" s="14">
        <v>573.94098379262175</v>
      </c>
      <c r="H92" s="14">
        <v>65.201841712956622</v>
      </c>
      <c r="I92" s="14">
        <v>1.455133770555211</v>
      </c>
      <c r="J92" s="15">
        <v>19.071100000000001</v>
      </c>
      <c r="K92" s="1">
        <v>1.455133770555211</v>
      </c>
      <c r="L92" s="1">
        <f t="shared" si="1"/>
        <v>0.43914658588491856</v>
      </c>
    </row>
    <row r="93" spans="1:12" x14ac:dyDescent="0.25">
      <c r="A93" s="14">
        <v>8.4574999999999996</v>
      </c>
      <c r="B93" s="14">
        <v>0.5</v>
      </c>
      <c r="C93" s="14">
        <v>51.941902702702706</v>
      </c>
      <c r="D93" s="14">
        <v>0.19924754697496314</v>
      </c>
      <c r="E93" s="14">
        <v>0.332258</v>
      </c>
      <c r="F93" s="14">
        <v>1068.3942735969999</v>
      </c>
      <c r="G93" s="14">
        <v>987.94418479514582</v>
      </c>
      <c r="H93" s="14">
        <v>119.35384367761675</v>
      </c>
      <c r="I93" s="14">
        <v>1.4637133106641491</v>
      </c>
      <c r="J93" s="15">
        <v>19.060099999999998</v>
      </c>
      <c r="K93" s="1">
        <v>1.4637133106641491</v>
      </c>
      <c r="L93" s="1">
        <f t="shared" si="1"/>
        <v>0.80379509023578843</v>
      </c>
    </row>
    <row r="94" spans="1:12" x14ac:dyDescent="0.25">
      <c r="A94" s="14">
        <v>10.8378</v>
      </c>
      <c r="B94" s="14">
        <v>0.5</v>
      </c>
      <c r="C94" s="14">
        <v>77.912854054054051</v>
      </c>
      <c r="D94" s="14">
        <v>0.19924754697496314</v>
      </c>
      <c r="E94" s="14">
        <v>0.82320899999999997</v>
      </c>
      <c r="F94" s="14">
        <v>1606.4170938479999</v>
      </c>
      <c r="G94" s="14">
        <v>1105.3756022768089</v>
      </c>
      <c r="H94" s="14">
        <v>178.96124845645559</v>
      </c>
      <c r="I94" s="14">
        <v>1.471474493681052</v>
      </c>
      <c r="J94" s="15">
        <v>19.105599999999999</v>
      </c>
      <c r="K94" s="1">
        <v>1.471474493681052</v>
      </c>
      <c r="L94" s="1">
        <f t="shared" si="1"/>
        <v>1.2056926353536828</v>
      </c>
    </row>
    <row r="95" spans="1:12" x14ac:dyDescent="0.25">
      <c r="A95" s="14">
        <v>7.7797000000000001</v>
      </c>
      <c r="B95" s="14">
        <v>1</v>
      </c>
      <c r="C95" s="14">
        <v>103.88380540540541</v>
      </c>
      <c r="D95" s="14">
        <v>0.19924754697496314</v>
      </c>
      <c r="E95" s="14">
        <v>7.0247469999999996</v>
      </c>
      <c r="F95" s="14">
        <v>2148.873783126</v>
      </c>
      <c r="G95" s="14">
        <v>1920.663387358019</v>
      </c>
      <c r="H95" s="14">
        <v>238.48747671027135</v>
      </c>
      <c r="I95" s="14">
        <v>1.4785880421915372</v>
      </c>
      <c r="J95" s="15">
        <v>19.167899999999999</v>
      </c>
      <c r="K95" s="1">
        <v>1.4785880421915372</v>
      </c>
      <c r="L95" s="1">
        <f t="shared" si="1"/>
        <v>0.80379509023578843</v>
      </c>
    </row>
    <row r="96" spans="1:12" x14ac:dyDescent="0.25">
      <c r="A96" s="14">
        <v>4.7423000000000002</v>
      </c>
      <c r="B96" s="14">
        <v>0.25</v>
      </c>
      <c r="C96" s="14">
        <v>129.85475675675676</v>
      </c>
      <c r="D96" s="14">
        <v>0.19924754697496314</v>
      </c>
      <c r="E96" s="14">
        <v>0.57911899999999994</v>
      </c>
      <c r="F96" s="14">
        <v>2710.4196518875001</v>
      </c>
      <c r="G96" s="14">
        <v>570.54333672231871</v>
      </c>
      <c r="H96" s="14">
        <v>297.66058697435301</v>
      </c>
      <c r="I96" s="14">
        <v>1.4934629069580496</v>
      </c>
      <c r="J96" s="14">
        <v>19.3415</v>
      </c>
      <c r="K96" s="1">
        <v>1.4934629069580496</v>
      </c>
      <c r="L96" s="1">
        <f t="shared" si="1"/>
        <v>4.0189754511789433</v>
      </c>
    </row>
    <row r="97" spans="1:12" x14ac:dyDescent="0.25">
      <c r="A97" s="14">
        <v>8.3498999999999999</v>
      </c>
      <c r="B97" s="14">
        <v>0.5</v>
      </c>
      <c r="C97" s="14">
        <v>103.88380540540541</v>
      </c>
      <c r="D97" s="14">
        <v>0.19924754697496314</v>
      </c>
      <c r="E97" s="14">
        <v>1.5941079999999999</v>
      </c>
      <c r="F97" s="14">
        <v>2215.70132616</v>
      </c>
      <c r="G97" s="14">
        <v>1145.739155757336</v>
      </c>
      <c r="H97" s="14">
        <v>237.23276579475242</v>
      </c>
      <c r="I97" s="14">
        <v>1.5245704571639846</v>
      </c>
      <c r="J97" s="15">
        <v>19.763999999999999</v>
      </c>
      <c r="K97" s="1">
        <v>1.5245704571639846</v>
      </c>
      <c r="L97" s="1">
        <f t="shared" si="1"/>
        <v>1.6075901804715769</v>
      </c>
    </row>
    <row r="98" spans="1:12" x14ac:dyDescent="0.25">
      <c r="A98" s="14">
        <v>12.850099999999999</v>
      </c>
      <c r="B98" s="14">
        <v>1</v>
      </c>
      <c r="C98" s="14">
        <v>77.912854054054051</v>
      </c>
      <c r="D98" s="14">
        <v>0.19924754697496314</v>
      </c>
      <c r="E98" s="14">
        <v>3.7583760000000002</v>
      </c>
      <c r="F98" s="14">
        <v>1700.5120905884999</v>
      </c>
      <c r="G98" s="14">
        <v>1609.3646425329564</v>
      </c>
      <c r="H98" s="14">
        <v>177.16657546367438</v>
      </c>
      <c r="I98" s="14">
        <v>1.557665301919394</v>
      </c>
      <c r="J98" s="15">
        <v>20.224699999999999</v>
      </c>
      <c r="K98" s="1">
        <v>1.557665301919394</v>
      </c>
      <c r="L98" s="1">
        <f t="shared" si="1"/>
        <v>0.60284631767684138</v>
      </c>
    </row>
    <row r="99" spans="1:12" x14ac:dyDescent="0.25">
      <c r="A99" s="14">
        <v>2.1027</v>
      </c>
      <c r="B99" s="14">
        <v>0.5</v>
      </c>
      <c r="C99" s="14">
        <v>19.003135135135135</v>
      </c>
      <c r="D99" s="14">
        <v>0.19924754697496314</v>
      </c>
      <c r="E99" s="14">
        <v>3.8989999999999997E-2</v>
      </c>
      <c r="F99" s="14">
        <v>441.28146090000007</v>
      </c>
      <c r="G99" s="14">
        <v>437.04515887536007</v>
      </c>
      <c r="H99" s="14">
        <v>42.660891718465216</v>
      </c>
      <c r="I99" s="14">
        <v>1.6315276917043624</v>
      </c>
      <c r="J99" s="15">
        <v>21.518000000000001</v>
      </c>
      <c r="K99" s="1">
        <v>1.6315276917043624</v>
      </c>
      <c r="L99" s="1">
        <f t="shared" si="1"/>
        <v>0.294071374476508</v>
      </c>
    </row>
    <row r="100" spans="1:12" x14ac:dyDescent="0.25">
      <c r="A100" s="14">
        <v>2.0366</v>
      </c>
      <c r="B100" s="14">
        <v>0.25</v>
      </c>
      <c r="C100" s="14">
        <v>37.879582702702706</v>
      </c>
      <c r="D100" s="14">
        <v>0.19924754697496314</v>
      </c>
      <c r="E100" s="14">
        <v>4.6100000000000002E-2</v>
      </c>
      <c r="F100" s="14">
        <v>892.10530356219999</v>
      </c>
      <c r="G100" s="14">
        <v>634.82213401486149</v>
      </c>
      <c r="H100" s="14">
        <v>84.766058549225008</v>
      </c>
      <c r="I100" s="14">
        <v>1.6709120556543786</v>
      </c>
      <c r="J100" s="14">
        <v>21.823399999999999</v>
      </c>
      <c r="K100" s="1">
        <v>1.6709120556543786</v>
      </c>
      <c r="L100" s="1">
        <f t="shared" si="1"/>
        <v>1.172364546246345</v>
      </c>
    </row>
    <row r="101" spans="1:12" x14ac:dyDescent="0.25">
      <c r="A101" s="14">
        <v>8.2523999999999997</v>
      </c>
      <c r="B101" s="14">
        <v>1</v>
      </c>
      <c r="C101" s="14">
        <v>28.378015135135136</v>
      </c>
      <c r="D101" s="14">
        <v>0.19924754697496314</v>
      </c>
      <c r="E101" s="14">
        <v>0.45484599999999997</v>
      </c>
      <c r="F101" s="14">
        <v>679.38242879359996</v>
      </c>
      <c r="G101" s="14">
        <v>670.89014843368</v>
      </c>
      <c r="H101" s="14">
        <v>63.259484603273123</v>
      </c>
      <c r="I101" s="14">
        <v>1.69266474365668</v>
      </c>
      <c r="J101" s="15">
        <v>22.184200000000001</v>
      </c>
      <c r="K101" s="1">
        <v>1.69266474365668</v>
      </c>
      <c r="L101" s="1">
        <f t="shared" si="1"/>
        <v>0.21957329294245928</v>
      </c>
    </row>
    <row r="102" spans="1:12" x14ac:dyDescent="0.25">
      <c r="A102" s="14">
        <v>5.7041000000000004</v>
      </c>
      <c r="B102" s="14">
        <v>0.5</v>
      </c>
      <c r="C102" s="14">
        <v>103.88380540540541</v>
      </c>
      <c r="D102" s="14">
        <v>0.19924754697496314</v>
      </c>
      <c r="E102" s="14">
        <v>1.6734329999999999</v>
      </c>
      <c r="F102" s="14">
        <v>2464.5585313719998</v>
      </c>
      <c r="G102" s="14">
        <v>1279.8452453414795</v>
      </c>
      <c r="H102" s="14">
        <v>232.07332468727185</v>
      </c>
      <c r="I102" s="14">
        <v>1.6958030771200974</v>
      </c>
      <c r="J102" s="15">
        <v>21.983799999999999</v>
      </c>
      <c r="K102" s="1">
        <v>1.6958030771200974</v>
      </c>
      <c r="L102" s="1">
        <f t="shared" si="1"/>
        <v>1.6075901804715769</v>
      </c>
    </row>
    <row r="103" spans="1:12" x14ac:dyDescent="0.25">
      <c r="A103" s="14">
        <v>4.9856999999999996</v>
      </c>
      <c r="B103" s="14">
        <v>0.5</v>
      </c>
      <c r="C103" s="14">
        <v>37.879582702702706</v>
      </c>
      <c r="D103" s="14">
        <v>0.19924754697496314</v>
      </c>
      <c r="E103" s="14">
        <v>0.20557500000000001</v>
      </c>
      <c r="F103" s="14">
        <v>922.05280694800001</v>
      </c>
      <c r="G103" s="14">
        <v>895.22107026581318</v>
      </c>
      <c r="H103" s="14">
        <v>84.098472015381773</v>
      </c>
      <c r="I103" s="14">
        <v>1.7270036899539103</v>
      </c>
      <c r="J103" s="15">
        <v>22.556000000000001</v>
      </c>
      <c r="K103" s="1">
        <v>1.7270036899539103</v>
      </c>
      <c r="L103" s="1">
        <f t="shared" si="1"/>
        <v>0.5861822731231725</v>
      </c>
    </row>
    <row r="104" spans="1:12" x14ac:dyDescent="0.25">
      <c r="A104" s="14">
        <v>3.8426999999999998</v>
      </c>
      <c r="B104" s="14">
        <v>0.25</v>
      </c>
      <c r="C104" s="14">
        <v>103.88380540540541</v>
      </c>
      <c r="D104" s="14">
        <v>0.19924754697496314</v>
      </c>
      <c r="E104" s="14">
        <v>0.360234</v>
      </c>
      <c r="F104" s="14">
        <v>2536.66635838</v>
      </c>
      <c r="G104" s="14">
        <v>701.89558136374603</v>
      </c>
      <c r="H104" s="14">
        <v>230.45729215557168</v>
      </c>
      <c r="I104" s="14">
        <v>1.745418727699326</v>
      </c>
      <c r="J104" s="14">
        <v>22.626999999999999</v>
      </c>
      <c r="K104" s="1">
        <v>1.745418727699326</v>
      </c>
      <c r="L104" s="1">
        <f t="shared" si="1"/>
        <v>3.2151803609431537</v>
      </c>
    </row>
    <row r="105" spans="1:12" x14ac:dyDescent="0.25">
      <c r="A105" s="14">
        <v>7.9278000000000004</v>
      </c>
      <c r="B105" s="14">
        <v>1</v>
      </c>
      <c r="C105" s="14">
        <v>77.912854054054051</v>
      </c>
      <c r="D105" s="14">
        <v>0.19924754697496314</v>
      </c>
      <c r="E105" s="14">
        <v>3.8786810000000003</v>
      </c>
      <c r="F105" s="14">
        <v>1914.9017096475</v>
      </c>
      <c r="G105" s="14">
        <v>1812.8374485232882</v>
      </c>
      <c r="H105" s="14">
        <v>172.56020238954298</v>
      </c>
      <c r="I105" s="14">
        <v>1.7540457172943598</v>
      </c>
      <c r="J105" s="15">
        <v>22.7745</v>
      </c>
      <c r="K105" s="1">
        <v>1.7540457172943598</v>
      </c>
      <c r="L105" s="1">
        <f t="shared" si="1"/>
        <v>0.60284631767684138</v>
      </c>
    </row>
    <row r="106" spans="1:12" x14ac:dyDescent="0.25">
      <c r="A106" s="14">
        <v>2.6143999999999998</v>
      </c>
      <c r="B106" s="14">
        <v>0.25</v>
      </c>
      <c r="C106" s="14">
        <v>51.941902702702706</v>
      </c>
      <c r="D106" s="14">
        <v>0.19924754697496314</v>
      </c>
      <c r="E106" s="14">
        <v>7.85E-2</v>
      </c>
      <c r="F106" s="14">
        <v>1285.278294321</v>
      </c>
      <c r="G106" s="14">
        <v>668.47324087635207</v>
      </c>
      <c r="H106" s="14">
        <v>114.84108194236232</v>
      </c>
      <c r="I106" s="14">
        <v>1.760847089690583</v>
      </c>
      <c r="J106" s="14">
        <v>22.929300000000001</v>
      </c>
      <c r="K106" s="1">
        <v>1.760847089690583</v>
      </c>
      <c r="L106" s="1">
        <f t="shared" si="1"/>
        <v>1.6075901804715769</v>
      </c>
    </row>
    <row r="107" spans="1:12" x14ac:dyDescent="0.25">
      <c r="A107" s="14">
        <v>11.674200000000001</v>
      </c>
      <c r="B107" s="14">
        <v>1</v>
      </c>
      <c r="C107" s="14">
        <v>51.941902702702706</v>
      </c>
      <c r="D107" s="14">
        <v>0.19924754697496314</v>
      </c>
      <c r="E107" s="14">
        <v>1.6234820000000001</v>
      </c>
      <c r="F107" s="14">
        <v>1288.983461738</v>
      </c>
      <c r="G107" s="14">
        <v>1253.4075181940311</v>
      </c>
      <c r="H107" s="14">
        <v>114.75571706327736</v>
      </c>
      <c r="I107" s="14">
        <v>1.7659232146760184</v>
      </c>
      <c r="J107" s="15">
        <v>22.9954</v>
      </c>
      <c r="K107" s="1">
        <v>1.7659232146760184</v>
      </c>
      <c r="L107" s="1">
        <f t="shared" si="1"/>
        <v>0.40189754511789422</v>
      </c>
    </row>
    <row r="108" spans="1:12" x14ac:dyDescent="0.25">
      <c r="A108" s="14">
        <v>9.0701000000000001</v>
      </c>
      <c r="B108" s="14">
        <v>1</v>
      </c>
      <c r="C108" s="14">
        <v>37.879582702702706</v>
      </c>
      <c r="D108" s="14">
        <v>0.19924754697496314</v>
      </c>
      <c r="E108" s="14">
        <v>0.88230799999999998</v>
      </c>
      <c r="F108" s="14">
        <v>943.06020797170004</v>
      </c>
      <c r="G108" s="14">
        <v>926.3680422906009</v>
      </c>
      <c r="H108" s="14">
        <v>83.617351786416236</v>
      </c>
      <c r="I108" s="14">
        <v>1.7663505243335571</v>
      </c>
      <c r="J108" s="15">
        <v>23.069900000000001</v>
      </c>
      <c r="K108" s="1">
        <v>1.7663505243335571</v>
      </c>
      <c r="L108" s="1">
        <f t="shared" si="1"/>
        <v>0.29309113656158625</v>
      </c>
    </row>
    <row r="109" spans="1:12" x14ac:dyDescent="0.25">
      <c r="A109" s="14">
        <v>7.4673999999999996</v>
      </c>
      <c r="B109" s="14">
        <v>0.5</v>
      </c>
      <c r="C109" s="14">
        <v>77.912854054054051</v>
      </c>
      <c r="D109" s="14">
        <v>0.19924754697496314</v>
      </c>
      <c r="E109" s="14">
        <v>0.88341800000000004</v>
      </c>
      <c r="F109" s="14">
        <v>1936.21623174</v>
      </c>
      <c r="G109" s="14">
        <v>1342.3787134653421</v>
      </c>
      <c r="H109" s="14">
        <v>172.07030393436671</v>
      </c>
      <c r="I109" s="14">
        <v>1.7735697722388863</v>
      </c>
      <c r="J109" s="15">
        <v>23.027999999999999</v>
      </c>
      <c r="K109" s="1">
        <v>1.7735697722388863</v>
      </c>
      <c r="L109" s="1">
        <f t="shared" si="1"/>
        <v>1.2056926353536828</v>
      </c>
    </row>
    <row r="110" spans="1:12" x14ac:dyDescent="0.25">
      <c r="A110" s="14">
        <v>4.8076999999999996</v>
      </c>
      <c r="B110" s="14">
        <v>1</v>
      </c>
      <c r="C110" s="14">
        <v>19.003135135135135</v>
      </c>
      <c r="D110" s="14">
        <v>0.19924754697496314</v>
      </c>
      <c r="E110" s="14">
        <v>0.18849099999999999</v>
      </c>
      <c r="F110" s="14">
        <v>481.65057307500001</v>
      </c>
      <c r="G110" s="14">
        <v>477.893698605015</v>
      </c>
      <c r="H110" s="14">
        <v>41.74936038381783</v>
      </c>
      <c r="I110" s="14">
        <v>1.7807823743477322</v>
      </c>
      <c r="J110" s="15">
        <v>23.486499999999999</v>
      </c>
      <c r="K110" s="1">
        <v>1.7807823743477322</v>
      </c>
      <c r="L110" s="1">
        <f t="shared" si="1"/>
        <v>0.147035687238254</v>
      </c>
    </row>
    <row r="111" spans="1:12" x14ac:dyDescent="0.25">
      <c r="A111" s="14">
        <v>3.1905000000000001</v>
      </c>
      <c r="B111" s="14">
        <v>0.25</v>
      </c>
      <c r="C111" s="14">
        <v>77.912854054054051</v>
      </c>
      <c r="D111" s="14">
        <v>0.19924754697496314</v>
      </c>
      <c r="E111" s="14">
        <v>0.19900000000000001</v>
      </c>
      <c r="F111" s="14">
        <v>2012.1329260095001</v>
      </c>
      <c r="G111" s="14">
        <v>710.68534946655552</v>
      </c>
      <c r="H111" s="14">
        <v>170.28871593042746</v>
      </c>
      <c r="I111" s="14">
        <v>1.8431092957474191</v>
      </c>
      <c r="J111" s="14">
        <v>23.930900000000001</v>
      </c>
      <c r="K111" s="1">
        <v>1.8431092957474191</v>
      </c>
      <c r="L111" s="1">
        <f t="shared" si="1"/>
        <v>2.4113852707073655</v>
      </c>
    </row>
    <row r="112" spans="1:12" x14ac:dyDescent="0.25">
      <c r="A112" s="14">
        <v>5.6952999999999996</v>
      </c>
      <c r="B112" s="14">
        <v>0.5</v>
      </c>
      <c r="C112" s="14">
        <v>51.941902702702706</v>
      </c>
      <c r="D112" s="14">
        <v>0.19924754697496314</v>
      </c>
      <c r="E112" s="14">
        <v>0.36652600000000002</v>
      </c>
      <c r="F112" s="14">
        <v>1349.9813918919999</v>
      </c>
      <c r="G112" s="14">
        <v>1251.1627540055056</v>
      </c>
      <c r="H112" s="14">
        <v>113.32153498089734</v>
      </c>
      <c r="I112" s="14">
        <v>1.8494911300943389</v>
      </c>
      <c r="J112" s="15">
        <v>24.083600000000001</v>
      </c>
      <c r="K112" s="1">
        <v>1.8494911300943389</v>
      </c>
      <c r="L112" s="1">
        <f t="shared" si="1"/>
        <v>0.80379509023578843</v>
      </c>
    </row>
    <row r="113" spans="1:12" x14ac:dyDescent="0.25">
      <c r="A113" s="14">
        <v>4.9112</v>
      </c>
      <c r="B113" s="14">
        <v>1</v>
      </c>
      <c r="C113" s="14">
        <v>77.912854054054051</v>
      </c>
      <c r="D113" s="14">
        <v>0.19924754697496314</v>
      </c>
      <c r="E113" s="14">
        <v>4.0685140000000004</v>
      </c>
      <c r="F113" s="14">
        <v>2076.4128161069998</v>
      </c>
      <c r="G113" s="14">
        <v>1966.1552955717179</v>
      </c>
      <c r="H113" s="14">
        <v>168.74187957952674</v>
      </c>
      <c r="I113" s="14">
        <v>1.9019895324538907</v>
      </c>
      <c r="J113" s="15">
        <v>24.695399999999999</v>
      </c>
      <c r="K113" s="1">
        <v>1.9019895324538907</v>
      </c>
      <c r="L113" s="1">
        <f t="shared" si="1"/>
        <v>0.60284631767684138</v>
      </c>
    </row>
    <row r="114" spans="1:12" x14ac:dyDescent="0.25">
      <c r="A114" s="14">
        <v>2.8393999999999999</v>
      </c>
      <c r="B114" s="14">
        <v>0.5</v>
      </c>
      <c r="C114" s="14">
        <v>28.378015135135136</v>
      </c>
      <c r="D114" s="14">
        <v>0.19924754697496314</v>
      </c>
      <c r="E114" s="14">
        <v>0.109718</v>
      </c>
      <c r="F114" s="14">
        <v>776.36137494719992</v>
      </c>
      <c r="G114" s="14">
        <v>763.08559543560284</v>
      </c>
      <c r="H114" s="14">
        <v>60.969268350649457</v>
      </c>
      <c r="I114" s="14">
        <v>1.9342854216048415</v>
      </c>
      <c r="J114" s="15">
        <v>25.350899999999999</v>
      </c>
      <c r="K114" s="1">
        <v>1.9342854216048415</v>
      </c>
      <c r="L114" s="1">
        <f t="shared" si="1"/>
        <v>0.43914658588491856</v>
      </c>
    </row>
    <row r="115" spans="1:12" x14ac:dyDescent="0.25">
      <c r="A115" s="14">
        <v>5.8230000000000004</v>
      </c>
      <c r="B115" s="14">
        <v>1</v>
      </c>
      <c r="C115" s="14">
        <v>28.378015135135136</v>
      </c>
      <c r="D115" s="14">
        <v>0.19924754697496314</v>
      </c>
      <c r="E115" s="14">
        <v>0.49215199999999998</v>
      </c>
      <c r="F115" s="14">
        <v>797.43723017280001</v>
      </c>
      <c r="G115" s="14">
        <v>787.46926479564002</v>
      </c>
      <c r="H115" s="14">
        <v>60.44738918834561</v>
      </c>
      <c r="I115" s="14">
        <v>1.9867954006252493</v>
      </c>
      <c r="J115" s="15">
        <v>26.039100000000001</v>
      </c>
      <c r="K115" s="1">
        <v>1.9867954006252493</v>
      </c>
      <c r="L115" s="1">
        <f t="shared" si="1"/>
        <v>0.21957329294245928</v>
      </c>
    </row>
    <row r="116" spans="1:12" x14ac:dyDescent="0.25">
      <c r="A116" s="14">
        <v>4.8232999999999997</v>
      </c>
      <c r="B116" s="14">
        <v>0.5</v>
      </c>
      <c r="C116" s="14">
        <v>77.912854054054051</v>
      </c>
      <c r="D116" s="14">
        <v>0.19924754697496314</v>
      </c>
      <c r="E116" s="14">
        <v>0.92494600000000005</v>
      </c>
      <c r="F116" s="14">
        <v>2193.6384835680001</v>
      </c>
      <c r="G116" s="14">
        <v>1526.991748411685</v>
      </c>
      <c r="H116" s="14">
        <v>165.85477654322008</v>
      </c>
      <c r="I116" s="14">
        <v>2.0093679837503755</v>
      </c>
      <c r="J116" s="15">
        <v>26.089600000000001</v>
      </c>
      <c r="K116" s="1">
        <v>2.0093679837503755</v>
      </c>
      <c r="L116" s="1">
        <f t="shared" si="1"/>
        <v>1.2056926353536828</v>
      </c>
    </row>
    <row r="117" spans="1:12" x14ac:dyDescent="0.25">
      <c r="A117" s="14">
        <v>7.0879000000000003</v>
      </c>
      <c r="B117" s="14">
        <v>1</v>
      </c>
      <c r="C117" s="14">
        <v>51.941902702702706</v>
      </c>
      <c r="D117" s="14">
        <v>0.19924754697496314</v>
      </c>
      <c r="E117" s="14">
        <v>1.70234</v>
      </c>
      <c r="F117" s="14">
        <v>1471.097204871</v>
      </c>
      <c r="G117" s="14">
        <v>1430.4949220165604</v>
      </c>
      <c r="H117" s="14">
        <v>110.35374675989998</v>
      </c>
      <c r="I117" s="14">
        <v>2.0154212852536517</v>
      </c>
      <c r="J117" s="15">
        <v>26.244299999999999</v>
      </c>
      <c r="K117" s="1">
        <v>2.0154212852536517</v>
      </c>
      <c r="L117" s="1">
        <f t="shared" si="1"/>
        <v>0.40189754511789422</v>
      </c>
    </row>
    <row r="118" spans="1:12" x14ac:dyDescent="0.25">
      <c r="A118" s="14">
        <v>6.1271000000000004</v>
      </c>
      <c r="B118" s="14">
        <v>1</v>
      </c>
      <c r="C118" s="14">
        <v>37.879582702702706</v>
      </c>
      <c r="D118" s="14">
        <v>0.19924754697496314</v>
      </c>
      <c r="E118" s="14">
        <v>1.0121</v>
      </c>
      <c r="F118" s="14">
        <v>1100.8017122920999</v>
      </c>
      <c r="G118" s="14">
        <v>1081.3175219845295</v>
      </c>
      <c r="H118" s="14">
        <v>79.777481820257051</v>
      </c>
      <c r="I118" s="14">
        <v>2.0618001536470056</v>
      </c>
      <c r="J118" s="15">
        <v>26.928699999999999</v>
      </c>
      <c r="K118" s="1">
        <v>2.0618001536470056</v>
      </c>
      <c r="L118" s="1">
        <f t="shared" si="1"/>
        <v>0.29309113656158625</v>
      </c>
    </row>
    <row r="119" spans="1:12" x14ac:dyDescent="0.25">
      <c r="A119" s="14">
        <v>2.7117</v>
      </c>
      <c r="B119" s="14">
        <v>0.5</v>
      </c>
      <c r="C119" s="14">
        <v>37.879582702702706</v>
      </c>
      <c r="D119" s="14">
        <v>0.19924754697496314</v>
      </c>
      <c r="E119" s="14">
        <v>0.23352500000000001</v>
      </c>
      <c r="F119" s="14">
        <v>1136.6806690512001</v>
      </c>
      <c r="G119" s="14">
        <v>1103.8305977156203</v>
      </c>
      <c r="H119" s="14">
        <v>78.876139103870457</v>
      </c>
      <c r="I119" s="14">
        <v>2.1290013922829583</v>
      </c>
      <c r="J119" s="15">
        <v>27.8064</v>
      </c>
      <c r="K119" s="1">
        <v>2.1290013922829583</v>
      </c>
      <c r="L119" s="1">
        <f t="shared" si="1"/>
        <v>0.5861822731231725</v>
      </c>
    </row>
    <row r="120" spans="1:12" x14ac:dyDescent="0.25">
      <c r="A120" s="14">
        <v>3.6078000000000001</v>
      </c>
      <c r="B120" s="14">
        <v>0.5</v>
      </c>
      <c r="C120" s="14">
        <v>51.941902702702706</v>
      </c>
      <c r="D120" s="14">
        <v>0.19924754697496314</v>
      </c>
      <c r="E120" s="14">
        <v>0.39937400000000001</v>
      </c>
      <c r="F120" s="14">
        <v>1567.8968056639999</v>
      </c>
      <c r="G120" s="14">
        <v>1454.5378666144927</v>
      </c>
      <c r="H120" s="14">
        <v>107.9257483592107</v>
      </c>
      <c r="I120" s="14">
        <v>2.1480379302967481</v>
      </c>
      <c r="J120" s="15">
        <v>27.9712</v>
      </c>
      <c r="K120" s="1">
        <v>2.1480379302967481</v>
      </c>
      <c r="L120" s="1">
        <f t="shared" si="1"/>
        <v>0.80379509023578843</v>
      </c>
    </row>
    <row r="121" spans="1:12" x14ac:dyDescent="0.25">
      <c r="A121" s="14">
        <v>2.9948000000000001</v>
      </c>
      <c r="B121" s="14">
        <v>1</v>
      </c>
      <c r="C121" s="14">
        <v>19.003135135135135</v>
      </c>
      <c r="D121" s="14">
        <v>0.19924754697496314</v>
      </c>
      <c r="E121" s="14">
        <v>0.21137800000000001</v>
      </c>
      <c r="F121" s="14">
        <v>585.96632766000005</v>
      </c>
      <c r="G121" s="14">
        <v>581.39579030425205</v>
      </c>
      <c r="H121" s="14">
        <v>39.175142918815325</v>
      </c>
      <c r="I121" s="14">
        <v>2.1664637531651216</v>
      </c>
      <c r="J121" s="15">
        <v>28.5732</v>
      </c>
      <c r="K121" s="1">
        <v>2.1664637531651216</v>
      </c>
      <c r="L121" s="1">
        <f t="shared" si="1"/>
        <v>0.147035687238254</v>
      </c>
    </row>
    <row r="122" spans="1:12" x14ac:dyDescent="0.25">
      <c r="A122" s="14">
        <v>4.7930999999999999</v>
      </c>
      <c r="B122" s="14">
        <v>1</v>
      </c>
      <c r="C122" s="14">
        <v>51.941902702702706</v>
      </c>
      <c r="D122" s="14">
        <v>0.19924754697496314</v>
      </c>
      <c r="E122" s="14">
        <v>1.8091740000000001</v>
      </c>
      <c r="F122" s="14">
        <v>1630.447430787</v>
      </c>
      <c r="G122" s="14">
        <v>1585.6101264403576</v>
      </c>
      <c r="H122" s="14">
        <v>106.35827484032379</v>
      </c>
      <c r="I122" s="14">
        <v>2.2337330569419453</v>
      </c>
      <c r="J122" s="15">
        <v>29.0871</v>
      </c>
      <c r="K122" s="1">
        <v>2.2337330569419453</v>
      </c>
      <c r="L122" s="1">
        <f t="shared" si="1"/>
        <v>0.40189754511789422</v>
      </c>
    </row>
    <row r="123" spans="1:12" x14ac:dyDescent="0.25">
      <c r="A123" s="14">
        <v>3.5430999999999999</v>
      </c>
      <c r="B123" s="14">
        <v>1</v>
      </c>
      <c r="C123" s="14">
        <v>37.879582702702706</v>
      </c>
      <c r="D123" s="14">
        <v>0.19924754697496314</v>
      </c>
      <c r="E123" s="14">
        <v>1.0352300000000001</v>
      </c>
      <c r="F123" s="14">
        <v>1235.5859167197</v>
      </c>
      <c r="G123" s="14">
        <v>1213.7160459937613</v>
      </c>
      <c r="H123" s="14">
        <v>76.411145350530262</v>
      </c>
      <c r="I123" s="14">
        <v>2.3142507905735896</v>
      </c>
      <c r="J123" s="15">
        <v>30.225899999999999</v>
      </c>
      <c r="K123" s="1">
        <v>2.3142507905735896</v>
      </c>
      <c r="L123" s="1">
        <f t="shared" si="1"/>
        <v>0.29309113656158625</v>
      </c>
    </row>
    <row r="124" spans="1:12" x14ac:dyDescent="0.25">
      <c r="A124" s="14">
        <v>2.9786999999999999</v>
      </c>
      <c r="B124" s="14">
        <v>1</v>
      </c>
      <c r="C124" s="14">
        <v>28.378015135135136</v>
      </c>
      <c r="D124" s="14">
        <v>0.19924754697496314</v>
      </c>
      <c r="E124" s="14">
        <v>0.55418900000000004</v>
      </c>
      <c r="F124" s="14">
        <v>948.66766939839999</v>
      </c>
      <c r="G124" s="14">
        <v>936.80932353091998</v>
      </c>
      <c r="H124" s="14">
        <v>56.684647813850937</v>
      </c>
      <c r="I124" s="14">
        <v>2.3635823497658728</v>
      </c>
      <c r="J124" s="15">
        <v>30.9773</v>
      </c>
      <c r="K124" s="1">
        <v>2.3635823497658728</v>
      </c>
      <c r="L124" s="1">
        <f t="shared" si="1"/>
        <v>0.21957329294245928</v>
      </c>
    </row>
    <row r="125" spans="1:12" x14ac:dyDescent="0.25">
      <c r="A125" s="14"/>
      <c r="B125" s="14"/>
      <c r="C125" s="14"/>
      <c r="D125" s="14"/>
      <c r="E125" s="14"/>
      <c r="F125" s="14"/>
      <c r="G125" s="14"/>
      <c r="H125" s="14"/>
    </row>
    <row r="126" spans="1:12" x14ac:dyDescent="0.25">
      <c r="A126" s="14"/>
      <c r="B126" s="14"/>
      <c r="C126" s="14"/>
      <c r="D126" s="14"/>
      <c r="E126" s="14"/>
      <c r="F126" s="14"/>
      <c r="G126" s="14"/>
      <c r="H126" s="14"/>
    </row>
    <row r="127" spans="1:12" x14ac:dyDescent="0.25">
      <c r="A127" s="14"/>
      <c r="B127" s="14"/>
      <c r="C127" s="14"/>
      <c r="D127" s="14"/>
      <c r="E127" s="14"/>
      <c r="F127" s="14"/>
      <c r="G127" s="14"/>
      <c r="H127" s="14"/>
    </row>
    <row r="128" spans="1:12" x14ac:dyDescent="0.25">
      <c r="A128" s="14"/>
      <c r="B128" s="14"/>
      <c r="C128" s="14"/>
      <c r="D128" s="14"/>
      <c r="E128" s="14"/>
      <c r="F128" s="14"/>
      <c r="G128" s="14"/>
      <c r="H128" s="14"/>
    </row>
  </sheetData>
  <sortState ref="A13:K123">
    <sortCondition ref="I89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J201"/>
  <sheetViews>
    <sheetView topLeftCell="A119" workbookViewId="0">
      <selection activeCell="D149" sqref="D149"/>
    </sheetView>
  </sheetViews>
  <sheetFormatPr defaultRowHeight="15" x14ac:dyDescent="0.25"/>
  <sheetData>
    <row r="1" spans="1:10" x14ac:dyDescent="0.25">
      <c r="A1" t="s">
        <v>26</v>
      </c>
      <c r="B1" t="s">
        <v>35</v>
      </c>
      <c r="C1" t="s">
        <v>55</v>
      </c>
      <c r="D1" t="s">
        <v>56</v>
      </c>
      <c r="E1" t="s">
        <v>38</v>
      </c>
      <c r="F1" t="s">
        <v>57</v>
      </c>
      <c r="G1" t="s">
        <v>58</v>
      </c>
      <c r="H1" t="s">
        <v>59</v>
      </c>
      <c r="I1" t="s">
        <v>60</v>
      </c>
    </row>
    <row r="2" spans="1:10" x14ac:dyDescent="0.25">
      <c r="A2">
        <v>1.3297662352968902</v>
      </c>
      <c r="B2">
        <v>-135.84706022</v>
      </c>
      <c r="C2">
        <v>100.34347453213179</v>
      </c>
      <c r="D2">
        <v>97.834272024197077</v>
      </c>
      <c r="E2">
        <v>0</v>
      </c>
      <c r="F2">
        <v>6306.4817760000005</v>
      </c>
      <c r="G2">
        <v>4589.8574365728</v>
      </c>
      <c r="H2">
        <v>265.15079281551209</v>
      </c>
      <c r="I2">
        <v>3.0897732205075199</v>
      </c>
      <c r="J2" s="1">
        <v>40</v>
      </c>
    </row>
    <row r="3" spans="1:10" x14ac:dyDescent="0.25">
      <c r="A3">
        <v>1.3229730312039616</v>
      </c>
      <c r="B3">
        <v>-106.56286449999999</v>
      </c>
      <c r="C3">
        <v>103.0446417985067</v>
      </c>
      <c r="D3">
        <v>102.73581003290705</v>
      </c>
      <c r="E3">
        <v>0</v>
      </c>
      <c r="F3">
        <v>5518.1715540000005</v>
      </c>
      <c r="G3">
        <v>4025.5061486430004</v>
      </c>
      <c r="H3">
        <v>277.64727406999924</v>
      </c>
      <c r="I3">
        <v>2.7035541403547891</v>
      </c>
      <c r="J3" s="1">
        <v>35</v>
      </c>
    </row>
    <row r="4" spans="1:10" x14ac:dyDescent="0.25">
      <c r="A4">
        <v>1.1081385294140751</v>
      </c>
      <c r="B4">
        <v>-79.956069979999995</v>
      </c>
      <c r="C4">
        <v>100.34347453213179</v>
      </c>
      <c r="D4">
        <v>97.834272024197077</v>
      </c>
      <c r="E4">
        <v>0</v>
      </c>
      <c r="F4">
        <v>5255.4014800000004</v>
      </c>
      <c r="G4">
        <v>4377.7494328399998</v>
      </c>
      <c r="H4">
        <v>220.95899401292672</v>
      </c>
      <c r="I4">
        <v>3.087514368666743</v>
      </c>
      <c r="J4" s="1">
        <v>40</v>
      </c>
    </row>
    <row r="5" spans="1:10" x14ac:dyDescent="0.25">
      <c r="A5">
        <v>1.3257902842414468</v>
      </c>
      <c r="B5">
        <v>-76.888169909999988</v>
      </c>
      <c r="C5">
        <v>108.4844705293189</v>
      </c>
      <c r="D5">
        <v>109.38652178160245</v>
      </c>
      <c r="E5">
        <v>0</v>
      </c>
      <c r="F5">
        <v>4729.8613320000004</v>
      </c>
      <c r="G5">
        <v>3450.9068278272002</v>
      </c>
      <c r="H5">
        <v>295.58219174761712</v>
      </c>
      <c r="I5">
        <v>2.3173343253483143</v>
      </c>
      <c r="J5" s="1">
        <v>30</v>
      </c>
    </row>
    <row r="6" spans="1:10" x14ac:dyDescent="0.25">
      <c r="A6">
        <v>1.1024775260033015</v>
      </c>
      <c r="B6">
        <v>-59.361405810000001</v>
      </c>
      <c r="C6">
        <v>103.0446417985067</v>
      </c>
      <c r="D6">
        <v>102.73581003290705</v>
      </c>
      <c r="E6">
        <v>0</v>
      </c>
      <c r="F6">
        <v>4598.4762950000004</v>
      </c>
      <c r="G6">
        <v>3836.5087729185007</v>
      </c>
      <c r="H6">
        <v>231.37272839166602</v>
      </c>
      <c r="I6">
        <v>2.701578040591825</v>
      </c>
      <c r="J6" s="1">
        <v>35</v>
      </c>
    </row>
    <row r="7" spans="1:10" x14ac:dyDescent="0.25">
      <c r="A7">
        <v>1.3383418179447426</v>
      </c>
      <c r="B7">
        <v>-46.918377900000003</v>
      </c>
      <c r="C7">
        <v>114.91905553873333</v>
      </c>
      <c r="D7">
        <v>116.36229180763276</v>
      </c>
      <c r="E7">
        <v>0</v>
      </c>
      <c r="F7">
        <v>3941.5511100000003</v>
      </c>
      <c r="G7">
        <v>2869.4492080800001</v>
      </c>
      <c r="H7">
        <v>315.24076879366601</v>
      </c>
      <c r="I7">
        <v>1.9311137754277534</v>
      </c>
      <c r="J7" s="1">
        <v>25</v>
      </c>
    </row>
    <row r="8" spans="1:10" x14ac:dyDescent="0.25">
      <c r="A8">
        <v>2.6459460624079232</v>
      </c>
      <c r="B8">
        <v>-43.803399420000005</v>
      </c>
      <c r="C8">
        <v>51.522320899253351</v>
      </c>
      <c r="D8">
        <v>51.367905016453527</v>
      </c>
      <c r="E8">
        <v>0</v>
      </c>
      <c r="F8">
        <v>5518.1715540000005</v>
      </c>
      <c r="G8">
        <v>2112.9078880266002</v>
      </c>
      <c r="H8">
        <v>277.64727406999924</v>
      </c>
      <c r="I8">
        <v>2.7037371441172313</v>
      </c>
      <c r="J8" s="1">
        <v>35</v>
      </c>
    </row>
    <row r="9" spans="1:10" x14ac:dyDescent="0.25">
      <c r="A9">
        <v>0.88651082353126009</v>
      </c>
      <c r="B9">
        <v>-42.926653709999997</v>
      </c>
      <c r="C9">
        <v>100.34347453213179</v>
      </c>
      <c r="D9">
        <v>97.834272024197077</v>
      </c>
      <c r="E9">
        <v>0</v>
      </c>
      <c r="F9">
        <v>4204.3211840000004</v>
      </c>
      <c r="G9">
        <v>3838.1248088736006</v>
      </c>
      <c r="H9">
        <v>176.76719521034138</v>
      </c>
      <c r="I9">
        <v>3.0842723809306136</v>
      </c>
      <c r="J9" s="1">
        <v>40</v>
      </c>
    </row>
    <row r="10" spans="1:10" x14ac:dyDescent="0.25">
      <c r="A10">
        <v>1.1048252368678724</v>
      </c>
      <c r="B10">
        <v>-38.369536609999997</v>
      </c>
      <c r="C10">
        <v>108.4844705293189</v>
      </c>
      <c r="D10">
        <v>109.38652178160245</v>
      </c>
      <c r="E10">
        <v>0</v>
      </c>
      <c r="F10">
        <v>3941.5511100000003</v>
      </c>
      <c r="G10">
        <v>3288.8302461840003</v>
      </c>
      <c r="H10">
        <v>246.31849312301426</v>
      </c>
      <c r="I10">
        <v>2.3156408646548665</v>
      </c>
      <c r="J10" s="1">
        <v>30</v>
      </c>
    </row>
    <row r="11" spans="1:10" x14ac:dyDescent="0.25">
      <c r="A11">
        <v>2.6515805684828937</v>
      </c>
      <c r="B11">
        <v>-30.495889910000002</v>
      </c>
      <c r="C11">
        <v>54.242235264659449</v>
      </c>
      <c r="D11">
        <v>54.693260890801227</v>
      </c>
      <c r="E11">
        <v>0</v>
      </c>
      <c r="F11">
        <v>4729.8613320000004</v>
      </c>
      <c r="G11">
        <v>1811.5368901560003</v>
      </c>
      <c r="H11">
        <v>295.58219174761712</v>
      </c>
      <c r="I11">
        <v>2.3174911943826806</v>
      </c>
      <c r="J11" s="1">
        <v>30</v>
      </c>
    </row>
    <row r="12" spans="1:10" x14ac:dyDescent="0.25">
      <c r="A12">
        <v>0.8819820208026411</v>
      </c>
      <c r="B12">
        <v>-28.787720459999999</v>
      </c>
      <c r="C12">
        <v>103.0446417985067</v>
      </c>
      <c r="D12">
        <v>102.73581003290705</v>
      </c>
      <c r="E12">
        <v>0</v>
      </c>
      <c r="F12">
        <v>3678.7810360000003</v>
      </c>
      <c r="G12">
        <v>3360.5664763860004</v>
      </c>
      <c r="H12">
        <v>185.09818271333282</v>
      </c>
      <c r="I12">
        <v>2.6987418677402042</v>
      </c>
      <c r="J12" s="1">
        <v>35</v>
      </c>
    </row>
    <row r="13" spans="1:10" x14ac:dyDescent="0.25">
      <c r="A13">
        <v>2.204955052006603</v>
      </c>
      <c r="B13">
        <v>-23.355462250000002</v>
      </c>
      <c r="C13">
        <v>51.522320899253351</v>
      </c>
      <c r="D13">
        <v>51.367905016453527</v>
      </c>
      <c r="E13">
        <v>0</v>
      </c>
      <c r="F13">
        <v>4598.4762950000004</v>
      </c>
      <c r="G13">
        <v>2106.1021431100003</v>
      </c>
      <c r="H13">
        <v>231.37272839166602</v>
      </c>
      <c r="I13">
        <v>2.7017862109606647</v>
      </c>
      <c r="J13" s="1">
        <v>35</v>
      </c>
    </row>
    <row r="14" spans="1:10" x14ac:dyDescent="0.25">
      <c r="A14">
        <v>4.409910104013206</v>
      </c>
      <c r="B14">
        <v>-20.303576830000001</v>
      </c>
      <c r="C14">
        <v>25.761160449626676</v>
      </c>
      <c r="D14">
        <v>25.683952508226763</v>
      </c>
      <c r="E14">
        <v>1.5352920000000001</v>
      </c>
      <c r="F14">
        <v>4598.4762950000004</v>
      </c>
      <c r="G14">
        <v>1071.9048243645002</v>
      </c>
      <c r="H14">
        <v>231.37272839166602</v>
      </c>
      <c r="I14">
        <v>2.7018130348194687</v>
      </c>
      <c r="J14" s="1">
        <v>35</v>
      </c>
    </row>
    <row r="15" spans="1:10" x14ac:dyDescent="0.25">
      <c r="A15">
        <v>0.6648831176484451</v>
      </c>
      <c r="B15">
        <v>-19.575633029999999</v>
      </c>
      <c r="C15">
        <v>100.34347453213179</v>
      </c>
      <c r="D15">
        <v>97.834272024197077</v>
      </c>
      <c r="E15">
        <v>0</v>
      </c>
      <c r="F15">
        <v>3153.2408880000003</v>
      </c>
      <c r="G15">
        <v>3005.6692144416006</v>
      </c>
      <c r="H15">
        <v>132.57539640775605</v>
      </c>
      <c r="I15">
        <v>3.0791652657688084</v>
      </c>
      <c r="J15" s="1">
        <v>40</v>
      </c>
    </row>
    <row r="16" spans="1:10" x14ac:dyDescent="0.25">
      <c r="A16">
        <v>1.3611890651344778</v>
      </c>
      <c r="B16">
        <v>-17.244424219999999</v>
      </c>
      <c r="C16">
        <v>120.5605723609949</v>
      </c>
      <c r="D16">
        <v>122.23537462499601</v>
      </c>
      <c r="E16">
        <v>0</v>
      </c>
      <c r="F16">
        <v>3153.2408880000003</v>
      </c>
      <c r="G16">
        <v>2285.4689956224001</v>
      </c>
      <c r="H16">
        <v>332.90822815323111</v>
      </c>
      <c r="I16">
        <v>1.5448924905327408</v>
      </c>
      <c r="J16" s="1">
        <v>20</v>
      </c>
    </row>
    <row r="17" spans="1:10" x14ac:dyDescent="0.25">
      <c r="A17">
        <v>1.1152848482872855</v>
      </c>
      <c r="B17">
        <v>-17.083882319999997</v>
      </c>
      <c r="C17">
        <v>114.91905553873333</v>
      </c>
      <c r="D17">
        <v>116.36229180763276</v>
      </c>
      <c r="E17">
        <v>0</v>
      </c>
      <c r="F17">
        <v>3284.6259250000003</v>
      </c>
      <c r="G17">
        <v>2736.7503207100003</v>
      </c>
      <c r="H17">
        <v>262.70064066138832</v>
      </c>
      <c r="I17">
        <v>1.9297028407857204</v>
      </c>
      <c r="J17" s="1">
        <v>25</v>
      </c>
    </row>
    <row r="18" spans="1:10" x14ac:dyDescent="0.25">
      <c r="A18">
        <v>2.6766836358894852</v>
      </c>
      <c r="B18">
        <v>-16.907799000000001</v>
      </c>
      <c r="C18">
        <v>57.459527769366666</v>
      </c>
      <c r="D18">
        <v>58.181145903816379</v>
      </c>
      <c r="E18">
        <v>0</v>
      </c>
      <c r="F18">
        <v>3941.5511100000003</v>
      </c>
      <c r="G18">
        <v>1504.884213798</v>
      </c>
      <c r="H18">
        <v>315.24076879366601</v>
      </c>
      <c r="I18">
        <v>1.9312445068473745</v>
      </c>
      <c r="J18" s="1">
        <v>25</v>
      </c>
    </row>
    <row r="19" spans="1:10" x14ac:dyDescent="0.25">
      <c r="A19">
        <v>0.8838601894942979</v>
      </c>
      <c r="B19">
        <v>-14.2934602</v>
      </c>
      <c r="C19">
        <v>108.4844705293189</v>
      </c>
      <c r="D19">
        <v>109.38652178160245</v>
      </c>
      <c r="E19">
        <v>0</v>
      </c>
      <c r="F19">
        <v>3153.2408880000003</v>
      </c>
      <c r="G19">
        <v>2880.8008752768001</v>
      </c>
      <c r="H19">
        <v>197.05479449841141</v>
      </c>
      <c r="I19">
        <v>2.3132103448826191</v>
      </c>
      <c r="J19" s="1">
        <v>30</v>
      </c>
    </row>
    <row r="20" spans="1:10" x14ac:dyDescent="0.25">
      <c r="A20">
        <v>4.4193009474714895</v>
      </c>
      <c r="B20">
        <v>-14.04740689</v>
      </c>
      <c r="C20">
        <v>27.121117632329725</v>
      </c>
      <c r="D20">
        <v>27.346630445400613</v>
      </c>
      <c r="E20">
        <v>1.5941079999999999</v>
      </c>
      <c r="F20">
        <v>3941.5511100000003</v>
      </c>
      <c r="G20">
        <v>918.77556374100004</v>
      </c>
      <c r="H20">
        <v>246.31849312301426</v>
      </c>
      <c r="I20">
        <v>2.3158397441309733</v>
      </c>
      <c r="J20" s="1">
        <v>30</v>
      </c>
    </row>
    <row r="21" spans="1:10" x14ac:dyDescent="0.25">
      <c r="A21">
        <v>2.2096504737357447</v>
      </c>
      <c r="B21">
        <v>-13.87993842</v>
      </c>
      <c r="C21">
        <v>54.242235264659449</v>
      </c>
      <c r="D21">
        <v>54.693260890801227</v>
      </c>
      <c r="E21">
        <v>0</v>
      </c>
      <c r="F21">
        <v>3941.5511100000003</v>
      </c>
      <c r="G21">
        <v>1805.2304083800002</v>
      </c>
      <c r="H21">
        <v>246.31849312301426</v>
      </c>
      <c r="I21">
        <v>2.315819306331159</v>
      </c>
      <c r="J21" s="1">
        <v>30</v>
      </c>
    </row>
    <row r="22" spans="1:10" x14ac:dyDescent="0.25">
      <c r="A22">
        <v>4.409910104013206</v>
      </c>
      <c r="B22">
        <v>-10.984151219999999</v>
      </c>
      <c r="C22">
        <v>25.761160449626676</v>
      </c>
      <c r="D22">
        <v>25.683952508226763</v>
      </c>
      <c r="E22">
        <v>0.26187499999999997</v>
      </c>
      <c r="F22">
        <v>4598.4762950000004</v>
      </c>
      <c r="G22">
        <v>1071.9048243645002</v>
      </c>
      <c r="H22">
        <v>231.37272839166602</v>
      </c>
      <c r="I22">
        <v>2.7018130348194687</v>
      </c>
      <c r="J22" s="1">
        <v>35</v>
      </c>
    </row>
    <row r="23" spans="1:10" x14ac:dyDescent="0.25">
      <c r="A23">
        <v>1.7639640416052822</v>
      </c>
      <c r="B23">
        <v>-10.64155506</v>
      </c>
      <c r="C23">
        <v>51.522320899253351</v>
      </c>
      <c r="D23">
        <v>51.367905016453527</v>
      </c>
      <c r="E23">
        <v>0</v>
      </c>
      <c r="F23">
        <v>3678.7810360000003</v>
      </c>
      <c r="G23">
        <v>2042.0913530836003</v>
      </c>
      <c r="H23">
        <v>185.09818271333282</v>
      </c>
      <c r="I23">
        <v>2.6989862219767411</v>
      </c>
      <c r="J23" s="1">
        <v>35</v>
      </c>
    </row>
    <row r="24" spans="1:10" x14ac:dyDescent="0.25">
      <c r="A24">
        <v>0.6614865156019808</v>
      </c>
      <c r="B24">
        <v>-10.28654431</v>
      </c>
      <c r="C24">
        <v>103.0446417985067</v>
      </c>
      <c r="D24">
        <v>102.73581003290705</v>
      </c>
      <c r="E24">
        <v>0</v>
      </c>
      <c r="F24">
        <v>2759.0857770000002</v>
      </c>
      <c r="G24">
        <v>2630.2364712141002</v>
      </c>
      <c r="H24">
        <v>138.82363703499962</v>
      </c>
      <c r="I24">
        <v>2.6942740312809144</v>
      </c>
      <c r="J24" s="1">
        <v>35</v>
      </c>
    </row>
    <row r="25" spans="1:10" x14ac:dyDescent="0.25">
      <c r="A25">
        <v>4.4611393931491419</v>
      </c>
      <c r="B25">
        <v>-7.5620021299999998</v>
      </c>
      <c r="C25">
        <v>28.729763884683333</v>
      </c>
      <c r="D25">
        <v>29.090572951908189</v>
      </c>
      <c r="E25">
        <v>1.6734329999999999</v>
      </c>
      <c r="F25">
        <v>3284.6259250000003</v>
      </c>
      <c r="G25">
        <v>763.01860237750009</v>
      </c>
      <c r="H25">
        <v>262.70064066138832</v>
      </c>
      <c r="I25">
        <v>1.9298664534424774</v>
      </c>
      <c r="J25" s="1">
        <v>25</v>
      </c>
    </row>
    <row r="26" spans="1:10" x14ac:dyDescent="0.25">
      <c r="A26">
        <v>0.44325541176563005</v>
      </c>
      <c r="B26">
        <v>-6.4969234699999996</v>
      </c>
      <c r="C26">
        <v>100.34347453213179</v>
      </c>
      <c r="D26">
        <v>97.834272024197077</v>
      </c>
      <c r="E26">
        <v>0</v>
      </c>
      <c r="F26">
        <v>2102.1605920000002</v>
      </c>
      <c r="G26">
        <v>2048.5554969040004</v>
      </c>
      <c r="H26">
        <v>88.383597605170692</v>
      </c>
      <c r="I26">
        <v>3.0697202715948073</v>
      </c>
      <c r="J26" s="1">
        <v>40</v>
      </c>
    </row>
    <row r="27" spans="1:10" x14ac:dyDescent="0.25">
      <c r="A27">
        <v>4.4193009474714895</v>
      </c>
      <c r="B27">
        <v>-6.4435688500000001</v>
      </c>
      <c r="C27">
        <v>27.121117632329725</v>
      </c>
      <c r="D27">
        <v>27.346630445400613</v>
      </c>
      <c r="E27">
        <v>0.26928799999999997</v>
      </c>
      <c r="F27">
        <v>3941.5511100000003</v>
      </c>
      <c r="G27">
        <v>918.77556374100004</v>
      </c>
      <c r="H27">
        <v>246.31849312301426</v>
      </c>
      <c r="I27">
        <v>2.3158397441309733</v>
      </c>
      <c r="J27" s="1">
        <v>30</v>
      </c>
    </row>
    <row r="28" spans="1:10" x14ac:dyDescent="0.25">
      <c r="A28">
        <v>3.5279280832105644</v>
      </c>
      <c r="B28">
        <v>-5.3357188099999995</v>
      </c>
      <c r="C28">
        <v>25.761160449626676</v>
      </c>
      <c r="D28">
        <v>25.683952508226763</v>
      </c>
      <c r="E28">
        <v>0.17247400000000002</v>
      </c>
      <c r="F28">
        <v>3678.7810360000003</v>
      </c>
      <c r="G28">
        <v>1078.2507216516001</v>
      </c>
      <c r="H28">
        <v>185.09818271333282</v>
      </c>
      <c r="I28">
        <v>2.6989897703320818</v>
      </c>
      <c r="J28" s="1">
        <v>35</v>
      </c>
    </row>
    <row r="29" spans="1:10" x14ac:dyDescent="0.25">
      <c r="A29">
        <v>2.2305696965745709</v>
      </c>
      <c r="B29">
        <v>-4.15326036</v>
      </c>
      <c r="C29">
        <v>57.459527769366666</v>
      </c>
      <c r="D29">
        <v>58.181145903816379</v>
      </c>
      <c r="E29">
        <v>0</v>
      </c>
      <c r="F29">
        <v>3284.6259250000003</v>
      </c>
      <c r="G29">
        <v>1501.4025103175002</v>
      </c>
      <c r="H29">
        <v>262.70064066138832</v>
      </c>
      <c r="I29">
        <v>1.9298515504614433</v>
      </c>
      <c r="J29" s="1">
        <v>25</v>
      </c>
    </row>
    <row r="30" spans="1:10" x14ac:dyDescent="0.25">
      <c r="A30">
        <v>1.7677203789885958</v>
      </c>
      <c r="B30">
        <v>-3.9971759000000002</v>
      </c>
      <c r="C30">
        <v>54.242235264659449</v>
      </c>
      <c r="D30">
        <v>54.693260890801227</v>
      </c>
      <c r="E30">
        <v>0.66335699999999997</v>
      </c>
      <c r="F30">
        <v>3153.2408880000003</v>
      </c>
      <c r="G30">
        <v>1750.6793410176003</v>
      </c>
      <c r="H30">
        <v>197.05479449841141</v>
      </c>
      <c r="I30">
        <v>2.3134198031417843</v>
      </c>
      <c r="J30" s="1">
        <v>30</v>
      </c>
    </row>
    <row r="31" spans="1:10" x14ac:dyDescent="0.25">
      <c r="A31">
        <v>1.3229730312039616</v>
      </c>
      <c r="B31">
        <v>-3.4781511999999997</v>
      </c>
      <c r="C31">
        <v>51.522320899253351</v>
      </c>
      <c r="D31">
        <v>51.367905016453527</v>
      </c>
      <c r="E31">
        <v>0.49539800000000001</v>
      </c>
      <c r="F31">
        <v>2759.0857770000002</v>
      </c>
      <c r="G31">
        <v>2038.1366634699002</v>
      </c>
      <c r="H31">
        <v>138.82363703499962</v>
      </c>
      <c r="I31">
        <v>2.694544354522789</v>
      </c>
      <c r="J31" s="1">
        <v>35</v>
      </c>
    </row>
    <row r="32" spans="1:10" x14ac:dyDescent="0.25">
      <c r="A32">
        <v>2.7223781302689556</v>
      </c>
      <c r="B32">
        <v>-3.3119985000000001</v>
      </c>
      <c r="C32">
        <v>60.280286180497448</v>
      </c>
      <c r="D32">
        <v>61.117687312498006</v>
      </c>
      <c r="E32">
        <v>0</v>
      </c>
      <c r="F32">
        <v>3153.2408880000003</v>
      </c>
      <c r="G32">
        <v>1196.3395929072001</v>
      </c>
      <c r="H32">
        <v>332.90822815323111</v>
      </c>
      <c r="I32">
        <v>1.5449970814496385</v>
      </c>
      <c r="J32" s="1">
        <v>20</v>
      </c>
    </row>
    <row r="33" spans="1:10" x14ac:dyDescent="0.25">
      <c r="A33">
        <v>0.32310136934633077</v>
      </c>
      <c r="B33">
        <v>-2.8513357400000006</v>
      </c>
      <c r="C33">
        <v>100.34347453213179</v>
      </c>
      <c r="D33">
        <v>97.834272024197077</v>
      </c>
      <c r="E33">
        <v>0</v>
      </c>
      <c r="F33">
        <v>1532.3241360000002</v>
      </c>
      <c r="G33">
        <v>1506.8875553424002</v>
      </c>
      <c r="H33">
        <v>64.425296693467303</v>
      </c>
      <c r="I33">
        <v>3.0600360796953496</v>
      </c>
      <c r="J33" s="1">
        <v>40</v>
      </c>
    </row>
    <row r="34" spans="1:10" x14ac:dyDescent="0.25">
      <c r="A34">
        <v>2.6459460624079232</v>
      </c>
      <c r="B34">
        <v>-2.3458892899999997</v>
      </c>
      <c r="C34">
        <v>25.761160449626676</v>
      </c>
      <c r="D34">
        <v>25.683952508226763</v>
      </c>
      <c r="E34">
        <v>3.0600999999999996E-2</v>
      </c>
      <c r="F34">
        <v>2759.0857770000002</v>
      </c>
      <c r="G34">
        <v>1056.4539440133001</v>
      </c>
      <c r="H34">
        <v>138.82363703499962</v>
      </c>
      <c r="I34">
        <v>2.694544354522789</v>
      </c>
      <c r="J34" s="1">
        <v>35</v>
      </c>
    </row>
    <row r="35" spans="1:10" x14ac:dyDescent="0.25">
      <c r="A35">
        <v>3.5354407579771916</v>
      </c>
      <c r="B35">
        <v>-2.0758177299999998</v>
      </c>
      <c r="C35">
        <v>27.121117632329725</v>
      </c>
      <c r="D35">
        <v>27.346630445400613</v>
      </c>
      <c r="E35">
        <v>0.20557500000000001</v>
      </c>
      <c r="F35">
        <v>3153.2408880000003</v>
      </c>
      <c r="G35">
        <v>924.21490427280014</v>
      </c>
      <c r="H35">
        <v>197.05479449841141</v>
      </c>
      <c r="I35">
        <v>2.3134198031417843</v>
      </c>
      <c r="J35" s="1">
        <v>30</v>
      </c>
    </row>
    <row r="36" spans="1:10" x14ac:dyDescent="0.25">
      <c r="A36">
        <v>0.64381934192825474</v>
      </c>
      <c r="B36">
        <v>-2.06452758</v>
      </c>
      <c r="C36">
        <v>25.761160449626676</v>
      </c>
      <c r="D36">
        <v>25.683952508226763</v>
      </c>
      <c r="E36">
        <v>0.45484599999999997</v>
      </c>
      <c r="F36">
        <v>671.34882850000008</v>
      </c>
      <c r="G36">
        <v>661.4128658382001</v>
      </c>
      <c r="H36">
        <v>33.778973770396199</v>
      </c>
      <c r="I36">
        <v>2.6504306394278321</v>
      </c>
      <c r="J36" s="1">
        <v>35</v>
      </c>
    </row>
    <row r="37" spans="1:10" x14ac:dyDescent="0.25">
      <c r="A37">
        <v>4.4611393931491419</v>
      </c>
      <c r="B37">
        <v>-1.7376047600000002</v>
      </c>
      <c r="C37">
        <v>28.729763884683333</v>
      </c>
      <c r="D37">
        <v>29.090572951908189</v>
      </c>
      <c r="E37">
        <v>0.29038700000000001</v>
      </c>
      <c r="F37">
        <v>3284.6259250000003</v>
      </c>
      <c r="G37">
        <v>763.01860237750009</v>
      </c>
      <c r="H37">
        <v>262.70064066138832</v>
      </c>
      <c r="I37">
        <v>1.9298664534424774</v>
      </c>
      <c r="J37" s="1">
        <v>25</v>
      </c>
    </row>
    <row r="38" spans="1:10" x14ac:dyDescent="0.25">
      <c r="A38">
        <v>0.24238368250035236</v>
      </c>
      <c r="B38">
        <v>-1.60869101</v>
      </c>
      <c r="C38">
        <v>100.34347453213179</v>
      </c>
      <c r="D38">
        <v>97.834272024197077</v>
      </c>
      <c r="E38">
        <v>0</v>
      </c>
      <c r="F38">
        <v>1149.5165360000001</v>
      </c>
      <c r="G38">
        <v>1135.9522408752</v>
      </c>
      <c r="H38">
        <v>48.330468825720295</v>
      </c>
      <c r="I38">
        <v>3.0489703106597661</v>
      </c>
      <c r="J38" s="1">
        <v>40</v>
      </c>
    </row>
    <row r="39" spans="1:10" x14ac:dyDescent="0.25">
      <c r="A39">
        <v>0.96458179382265963</v>
      </c>
      <c r="B39">
        <v>-1.5640138299999999</v>
      </c>
      <c r="C39">
        <v>25.761160449626676</v>
      </c>
      <c r="D39">
        <v>25.683952508226763</v>
      </c>
      <c r="E39">
        <v>0.65731200000000001</v>
      </c>
      <c r="F39">
        <v>1005.8269690000001</v>
      </c>
      <c r="G39">
        <v>949.09832794840008</v>
      </c>
      <c r="H39">
        <v>50.608270039467428</v>
      </c>
      <c r="I39">
        <v>2.6681867642781181</v>
      </c>
      <c r="J39" s="1">
        <v>35</v>
      </c>
    </row>
    <row r="40" spans="1:10" x14ac:dyDescent="0.25">
      <c r="A40">
        <v>0.16178130663558246</v>
      </c>
      <c r="B40">
        <v>-1.3862089900000001</v>
      </c>
      <c r="C40">
        <v>100.34347453213179</v>
      </c>
      <c r="D40">
        <v>97.834272024197077</v>
      </c>
      <c r="E40">
        <v>0</v>
      </c>
      <c r="F40">
        <v>767.25580400000013</v>
      </c>
      <c r="G40">
        <v>761.57811105040014</v>
      </c>
      <c r="H40">
        <v>32.258633569212925</v>
      </c>
      <c r="I40">
        <v>3.0286741019544077</v>
      </c>
      <c r="J40" s="1">
        <v>40</v>
      </c>
    </row>
    <row r="41" spans="1:10" x14ac:dyDescent="0.25">
      <c r="A41">
        <v>1.2858031333449536</v>
      </c>
      <c r="B41">
        <v>-1.3159989999999999</v>
      </c>
      <c r="C41">
        <v>25.761160449626676</v>
      </c>
      <c r="D41">
        <v>25.683952508226763</v>
      </c>
      <c r="E41">
        <v>3.8786810000000003</v>
      </c>
      <c r="F41">
        <v>1340.7836190000003</v>
      </c>
      <c r="G41">
        <v>1021.1408042304002</v>
      </c>
      <c r="H41">
        <v>67.46164255498941</v>
      </c>
      <c r="I41">
        <v>2.6778722856299804</v>
      </c>
      <c r="J41" s="1">
        <v>35</v>
      </c>
    </row>
    <row r="42" spans="1:10" x14ac:dyDescent="0.25">
      <c r="A42">
        <v>1.7639640416052822</v>
      </c>
      <c r="B42">
        <v>-1.28157024</v>
      </c>
      <c r="C42">
        <v>25.761160449626676</v>
      </c>
      <c r="D42">
        <v>25.683952508226763</v>
      </c>
      <c r="E42">
        <v>6.7897149999999993</v>
      </c>
      <c r="F42">
        <v>1839.3905180000002</v>
      </c>
      <c r="G42">
        <v>1021.0456765418002</v>
      </c>
      <c r="H42">
        <v>92.549091356666409</v>
      </c>
      <c r="I42">
        <v>2.686326879881844</v>
      </c>
      <c r="J42" s="1">
        <v>35</v>
      </c>
    </row>
    <row r="43" spans="1:10" x14ac:dyDescent="0.25">
      <c r="A43">
        <v>4.5372968837815923</v>
      </c>
      <c r="B43">
        <v>-1.02429763</v>
      </c>
      <c r="C43">
        <v>30.140143090248724</v>
      </c>
      <c r="D43">
        <v>30.558843656249003</v>
      </c>
      <c r="E43">
        <v>0.66183999999999998</v>
      </c>
      <c r="F43">
        <v>2627.7007400000002</v>
      </c>
      <c r="G43">
        <v>606.21056071800001</v>
      </c>
      <c r="H43">
        <v>277.42352346102592</v>
      </c>
      <c r="I43">
        <v>1.543893162753982</v>
      </c>
      <c r="J43" s="1">
        <v>20</v>
      </c>
    </row>
    <row r="44" spans="1:10" x14ac:dyDescent="0.25">
      <c r="A44">
        <v>0.64519034644146722</v>
      </c>
      <c r="B44">
        <v>-1.0018080600000001</v>
      </c>
      <c r="C44">
        <v>27.121117632329725</v>
      </c>
      <c r="D44">
        <v>27.346630445400613</v>
      </c>
      <c r="E44">
        <v>0.49215199999999998</v>
      </c>
      <c r="F44">
        <v>575.44185300000004</v>
      </c>
      <c r="G44">
        <v>566.92531357560006</v>
      </c>
      <c r="H44">
        <v>35.960962107345374</v>
      </c>
      <c r="I44">
        <v>2.2717976909381421</v>
      </c>
      <c r="J44" s="1">
        <v>30</v>
      </c>
    </row>
    <row r="45" spans="1:10" x14ac:dyDescent="0.25">
      <c r="A45">
        <v>0.32190967096412737</v>
      </c>
      <c r="B45">
        <v>-0.97257024000000003</v>
      </c>
      <c r="C45">
        <v>51.522320899253351</v>
      </c>
      <c r="D45">
        <v>51.367905016453527</v>
      </c>
      <c r="E45">
        <v>2.2362729999999997</v>
      </c>
      <c r="F45">
        <v>671.34882850000008</v>
      </c>
      <c r="G45">
        <v>665.30668904350011</v>
      </c>
      <c r="H45">
        <v>33.778973770396199</v>
      </c>
      <c r="I45">
        <v>2.6504306394278321</v>
      </c>
      <c r="J45" s="1">
        <v>35</v>
      </c>
    </row>
    <row r="46" spans="1:10" x14ac:dyDescent="0.25">
      <c r="A46">
        <v>0.44099101040132055</v>
      </c>
      <c r="B46">
        <v>-0.78668705000000005</v>
      </c>
      <c r="C46">
        <v>103.0446417985067</v>
      </c>
      <c r="D46">
        <v>102.73581003290705</v>
      </c>
      <c r="E46">
        <v>0</v>
      </c>
      <c r="F46">
        <v>1839.3905180000002</v>
      </c>
      <c r="G46">
        <v>1792.6699988428002</v>
      </c>
      <c r="H46">
        <v>92.549091356666409</v>
      </c>
      <c r="I46">
        <v>2.6860112972058472</v>
      </c>
      <c r="J46" s="1">
        <v>35</v>
      </c>
    </row>
    <row r="47" spans="1:10" x14ac:dyDescent="0.25">
      <c r="A47">
        <v>0.66289514212072342</v>
      </c>
      <c r="B47">
        <v>-0.67830359000000007</v>
      </c>
      <c r="C47">
        <v>108.4844705293189</v>
      </c>
      <c r="D47">
        <v>109.38652178160245</v>
      </c>
      <c r="E47">
        <v>0</v>
      </c>
      <c r="F47">
        <v>2364.9306660000002</v>
      </c>
      <c r="G47">
        <v>2254.4884038978003</v>
      </c>
      <c r="H47">
        <v>147.79109587380856</v>
      </c>
      <c r="I47">
        <v>2.3093815330834975</v>
      </c>
      <c r="J47" s="1">
        <v>30</v>
      </c>
    </row>
    <row r="48" spans="1:10" x14ac:dyDescent="0.25">
      <c r="A48">
        <v>0.8819820208026411</v>
      </c>
      <c r="B48">
        <v>-0.40538166999999992</v>
      </c>
      <c r="C48">
        <v>51.522320899253351</v>
      </c>
      <c r="D48">
        <v>51.367905016453527</v>
      </c>
      <c r="E48">
        <v>0.14143</v>
      </c>
      <c r="F48">
        <v>1839.3905180000002</v>
      </c>
      <c r="G48">
        <v>1733.8095022668001</v>
      </c>
      <c r="H48">
        <v>92.549091356666409</v>
      </c>
      <c r="I48">
        <v>2.686326879881844</v>
      </c>
      <c r="J48" s="1">
        <v>35</v>
      </c>
    </row>
    <row r="49" spans="1:10" x14ac:dyDescent="0.25">
      <c r="A49">
        <v>0.96663585760510617</v>
      </c>
      <c r="B49">
        <v>-0.38937172999999992</v>
      </c>
      <c r="C49">
        <v>27.121117632329725</v>
      </c>
      <c r="D49">
        <v>27.346630445400613</v>
      </c>
      <c r="E49">
        <v>0.65988599999999997</v>
      </c>
      <c r="F49">
        <v>862.13740200000007</v>
      </c>
      <c r="G49">
        <v>813.51285252720004</v>
      </c>
      <c r="H49">
        <v>53.877364468738392</v>
      </c>
      <c r="I49">
        <v>2.2870172265241013</v>
      </c>
      <c r="J49" s="1">
        <v>30</v>
      </c>
    </row>
    <row r="50" spans="1:10" x14ac:dyDescent="0.25">
      <c r="A50">
        <v>0.48229089691132981</v>
      </c>
      <c r="B50">
        <v>-0.3028342100000001</v>
      </c>
      <c r="C50">
        <v>51.522320899253351</v>
      </c>
      <c r="D50">
        <v>51.367905016453527</v>
      </c>
      <c r="E50">
        <v>3.1754040000000003</v>
      </c>
      <c r="F50">
        <v>1005.8269690000001</v>
      </c>
      <c r="G50">
        <v>990.03548558670002</v>
      </c>
      <c r="H50">
        <v>50.608270039467428</v>
      </c>
      <c r="I50">
        <v>2.6681867642781181</v>
      </c>
      <c r="J50" s="1">
        <v>35</v>
      </c>
    </row>
    <row r="51" spans="1:10" x14ac:dyDescent="0.25">
      <c r="A51">
        <v>0.64290156667247678</v>
      </c>
      <c r="B51">
        <v>-6.6384949999999998E-2</v>
      </c>
      <c r="C51">
        <v>51.522320899253351</v>
      </c>
      <c r="D51">
        <v>51.367905016453527</v>
      </c>
      <c r="E51">
        <v>7.85E-2</v>
      </c>
      <c r="F51">
        <v>1340.7836190000003</v>
      </c>
      <c r="G51">
        <v>1306.0573232679003</v>
      </c>
      <c r="H51">
        <v>67.46164255498941</v>
      </c>
      <c r="I51">
        <v>2.6778722856299804</v>
      </c>
      <c r="J51" s="1">
        <v>35</v>
      </c>
    </row>
    <row r="52" spans="1:10" x14ac:dyDescent="0.25">
      <c r="A52">
        <v>2.6515805684828937</v>
      </c>
      <c r="B52">
        <v>-3.3306730000000062E-2</v>
      </c>
      <c r="C52">
        <v>27.121117632329725</v>
      </c>
      <c r="D52">
        <v>27.346630445400613</v>
      </c>
      <c r="E52">
        <v>3.3335000000000004E-2</v>
      </c>
      <c r="F52">
        <v>2364.9306660000002</v>
      </c>
      <c r="G52">
        <v>905.76844507800013</v>
      </c>
      <c r="H52">
        <v>147.79109587380856</v>
      </c>
      <c r="I52">
        <v>2.3096094467338193</v>
      </c>
      <c r="J52" s="1">
        <v>30</v>
      </c>
    </row>
    <row r="53" spans="1:10" x14ac:dyDescent="0.25">
      <c r="A53">
        <v>1.28854123359158</v>
      </c>
      <c r="B53">
        <v>1.5110390000000029E-2</v>
      </c>
      <c r="C53">
        <v>27.121117632329725</v>
      </c>
      <c r="D53">
        <v>27.346630445400613</v>
      </c>
      <c r="E53">
        <v>4.0685140000000004</v>
      </c>
      <c r="F53">
        <v>1149.2431020000001</v>
      </c>
      <c r="G53">
        <v>875.3784707934002</v>
      </c>
      <c r="H53">
        <v>71.819398307043286</v>
      </c>
      <c r="I53">
        <v>2.2953191019685546</v>
      </c>
      <c r="J53" s="1">
        <v>30</v>
      </c>
    </row>
    <row r="54" spans="1:10" x14ac:dyDescent="0.25">
      <c r="A54">
        <v>0.65129849829222131</v>
      </c>
      <c r="B54">
        <v>0.10304387999999998</v>
      </c>
      <c r="C54">
        <v>28.729763884683333</v>
      </c>
      <c r="D54">
        <v>29.090572951908189</v>
      </c>
      <c r="E54">
        <v>0.55418900000000004</v>
      </c>
      <c r="F54">
        <v>479.53487750000011</v>
      </c>
      <c r="G54">
        <v>472.3898078252501</v>
      </c>
      <c r="H54">
        <v>38.352653366069497</v>
      </c>
      <c r="I54">
        <v>1.8931647424484517</v>
      </c>
      <c r="J54" s="1">
        <v>25</v>
      </c>
    </row>
    <row r="55" spans="1:10" x14ac:dyDescent="0.25">
      <c r="A55">
        <v>1.7677203789885958</v>
      </c>
      <c r="B55">
        <v>0.33724838000000001</v>
      </c>
      <c r="C55">
        <v>27.121117632329725</v>
      </c>
      <c r="D55">
        <v>27.346630445400613</v>
      </c>
      <c r="E55">
        <v>6.8988949999999996</v>
      </c>
      <c r="F55">
        <v>1576.6204440000001</v>
      </c>
      <c r="G55">
        <v>875.33967050880017</v>
      </c>
      <c r="H55">
        <v>98.527397249205706</v>
      </c>
      <c r="I55">
        <v>2.3025658970415805</v>
      </c>
      <c r="J55" s="1">
        <v>30</v>
      </c>
    </row>
    <row r="56" spans="1:10" x14ac:dyDescent="0.25">
      <c r="A56">
        <v>0.89222787862982844</v>
      </c>
      <c r="B56">
        <v>0.47121367999999997</v>
      </c>
      <c r="C56">
        <v>114.91905553873333</v>
      </c>
      <c r="D56">
        <v>116.36229180763276</v>
      </c>
      <c r="E56">
        <v>0</v>
      </c>
      <c r="F56">
        <v>2627.7007400000002</v>
      </c>
      <c r="G56">
        <v>2399.0907756200004</v>
      </c>
      <c r="H56">
        <v>210.16051252911066</v>
      </c>
      <c r="I56">
        <v>1.9276778122734977</v>
      </c>
      <c r="J56" s="1">
        <v>25</v>
      </c>
    </row>
    <row r="57" spans="1:10" x14ac:dyDescent="0.25">
      <c r="A57">
        <v>0.32259517322073361</v>
      </c>
      <c r="B57">
        <v>0.80260763000000002</v>
      </c>
      <c r="C57">
        <v>54.242235264659449</v>
      </c>
      <c r="D57">
        <v>54.693260890801227</v>
      </c>
      <c r="E57">
        <v>2.2900999999999998</v>
      </c>
      <c r="F57">
        <v>575.44185300000004</v>
      </c>
      <c r="G57">
        <v>570.262876323</v>
      </c>
      <c r="H57">
        <v>35.960962107345374</v>
      </c>
      <c r="I57">
        <v>2.2717976909381421</v>
      </c>
      <c r="J57" s="1">
        <v>30</v>
      </c>
    </row>
    <row r="58" spans="1:10" x14ac:dyDescent="0.25">
      <c r="A58">
        <v>0.97578720129027019</v>
      </c>
      <c r="B58">
        <v>0.82655321999999998</v>
      </c>
      <c r="C58">
        <v>28.729763884683333</v>
      </c>
      <c r="D58">
        <v>29.090572951908189</v>
      </c>
      <c r="E58">
        <v>0.73090299999999997</v>
      </c>
      <c r="F58">
        <v>718.44783500000005</v>
      </c>
      <c r="G58">
        <v>677.5681531885001</v>
      </c>
      <c r="H58">
        <v>57.460639611887444</v>
      </c>
      <c r="I58">
        <v>1.9058476887700844</v>
      </c>
      <c r="J58" s="1">
        <v>25</v>
      </c>
    </row>
    <row r="59" spans="1:10" x14ac:dyDescent="0.25">
      <c r="A59">
        <v>1.3257902842414468</v>
      </c>
      <c r="B59">
        <v>1.0533104900000001</v>
      </c>
      <c r="C59">
        <v>54.242235264659449</v>
      </c>
      <c r="D59">
        <v>54.693260890801227</v>
      </c>
      <c r="E59">
        <v>0.54808900000000005</v>
      </c>
      <c r="F59">
        <v>2364.9306660000002</v>
      </c>
      <c r="G59">
        <v>1747.2107760408003</v>
      </c>
      <c r="H59">
        <v>147.79109587380856</v>
      </c>
      <c r="I59">
        <v>2.3096094467338193</v>
      </c>
      <c r="J59" s="1">
        <v>30</v>
      </c>
    </row>
    <row r="60" spans="1:10" x14ac:dyDescent="0.25">
      <c r="A60">
        <v>0.66241701643554374</v>
      </c>
      <c r="B60">
        <v>1.19728192</v>
      </c>
      <c r="C60">
        <v>30.140143090248724</v>
      </c>
      <c r="D60">
        <v>30.558843656249003</v>
      </c>
      <c r="E60">
        <v>0.131856</v>
      </c>
      <c r="F60">
        <v>383.62790200000006</v>
      </c>
      <c r="G60">
        <v>377.87348347000005</v>
      </c>
      <c r="H60">
        <v>40.502102332551445</v>
      </c>
      <c r="I60">
        <v>1.5145317939587613</v>
      </c>
      <c r="J60" s="1">
        <v>20</v>
      </c>
    </row>
    <row r="61" spans="1:10" x14ac:dyDescent="0.25">
      <c r="A61">
        <v>3.5689115145193138</v>
      </c>
      <c r="B61">
        <v>1.31824648</v>
      </c>
      <c r="C61">
        <v>28.729763884683333</v>
      </c>
      <c r="D61">
        <v>29.090572951908189</v>
      </c>
      <c r="E61">
        <v>0.23352500000000001</v>
      </c>
      <c r="F61">
        <v>2627.7007400000002</v>
      </c>
      <c r="G61">
        <v>768.60246645000007</v>
      </c>
      <c r="H61">
        <v>210.16051252911066</v>
      </c>
      <c r="I61">
        <v>1.9278498359514871</v>
      </c>
      <c r="J61" s="1">
        <v>25</v>
      </c>
    </row>
    <row r="62" spans="1:10" x14ac:dyDescent="0.25">
      <c r="A62">
        <v>0.32145078333623839</v>
      </c>
      <c r="B62">
        <v>1.3884345999999999</v>
      </c>
      <c r="C62">
        <v>103.0446417985067</v>
      </c>
      <c r="D62">
        <v>102.73581003290705</v>
      </c>
      <c r="E62">
        <v>0</v>
      </c>
      <c r="F62">
        <v>1340.7836190000003</v>
      </c>
      <c r="G62">
        <v>1318.5266109246004</v>
      </c>
      <c r="H62">
        <v>67.46164255498941</v>
      </c>
      <c r="I62">
        <v>2.6775393033854797</v>
      </c>
      <c r="J62" s="1">
        <v>35</v>
      </c>
    </row>
    <row r="63" spans="1:10" x14ac:dyDescent="0.25">
      <c r="A63">
        <v>1.3007401227475439</v>
      </c>
      <c r="B63">
        <v>1.40152001</v>
      </c>
      <c r="C63">
        <v>28.729763884683333</v>
      </c>
      <c r="D63">
        <v>29.090572951908189</v>
      </c>
      <c r="E63">
        <v>1.2250829999999999</v>
      </c>
      <c r="F63">
        <v>957.70258500000023</v>
      </c>
      <c r="G63">
        <v>727.66242408300025</v>
      </c>
      <c r="H63">
        <v>76.595962032592112</v>
      </c>
      <c r="I63">
        <v>1.9127659183071288</v>
      </c>
      <c r="J63" s="1">
        <v>25</v>
      </c>
    </row>
    <row r="64" spans="1:10" x14ac:dyDescent="0.25">
      <c r="A64">
        <v>0.16095483548206369</v>
      </c>
      <c r="B64">
        <v>1.50917086</v>
      </c>
      <c r="C64">
        <v>103.0446417985067</v>
      </c>
      <c r="D64">
        <v>102.73581003290705</v>
      </c>
      <c r="E64">
        <v>0</v>
      </c>
      <c r="F64">
        <v>671.34882850000008</v>
      </c>
      <c r="G64">
        <v>666.38084716910009</v>
      </c>
      <c r="H64">
        <v>33.778973770396199</v>
      </c>
      <c r="I64">
        <v>2.6501029364751303</v>
      </c>
      <c r="J64" s="1">
        <v>35</v>
      </c>
    </row>
    <row r="65" spans="1:10" x14ac:dyDescent="0.25">
      <c r="A65">
        <v>0.48331792880255309</v>
      </c>
      <c r="B65">
        <v>1.6971311999999998</v>
      </c>
      <c r="C65">
        <v>54.242235264659449</v>
      </c>
      <c r="D65">
        <v>54.693260890801227</v>
      </c>
      <c r="E65">
        <v>3.1456549999999996</v>
      </c>
      <c r="F65">
        <v>862.13740200000007</v>
      </c>
      <c r="G65">
        <v>848.60184478860003</v>
      </c>
      <c r="H65">
        <v>53.877364468738392</v>
      </c>
      <c r="I65">
        <v>2.2870172265241013</v>
      </c>
      <c r="J65" s="1">
        <v>30</v>
      </c>
    </row>
    <row r="66" spans="1:10" x14ac:dyDescent="0.25">
      <c r="A66">
        <v>0.24114544845566491</v>
      </c>
      <c r="B66">
        <v>1.84096477</v>
      </c>
      <c r="C66">
        <v>103.0446417985067</v>
      </c>
      <c r="D66">
        <v>102.73581003290705</v>
      </c>
      <c r="E66">
        <v>0</v>
      </c>
      <c r="F66">
        <v>1005.8269690000001</v>
      </c>
      <c r="G66">
        <v>993.9582107658</v>
      </c>
      <c r="H66">
        <v>50.608270039467428</v>
      </c>
      <c r="I66">
        <v>2.667858661613451</v>
      </c>
      <c r="J66" s="1">
        <v>35</v>
      </c>
    </row>
    <row r="67" spans="1:10" x14ac:dyDescent="0.25">
      <c r="A67">
        <v>0.99244516646294567</v>
      </c>
      <c r="B67">
        <v>2.0198029000000002</v>
      </c>
      <c r="C67">
        <v>30.140143090248724</v>
      </c>
      <c r="D67">
        <v>30.558843656249003</v>
      </c>
      <c r="E67">
        <v>0.88230799999999998</v>
      </c>
      <c r="F67">
        <v>574.75826800000004</v>
      </c>
      <c r="G67">
        <v>541.36481262920006</v>
      </c>
      <c r="H67">
        <v>60.680982967229603</v>
      </c>
      <c r="I67">
        <v>1.5246781510160676</v>
      </c>
      <c r="J67" s="1">
        <v>20</v>
      </c>
    </row>
    <row r="68" spans="1:10" x14ac:dyDescent="0.25">
      <c r="A68">
        <v>1.7844557572596569</v>
      </c>
      <c r="B68">
        <v>2.0321547500000001</v>
      </c>
      <c r="C68">
        <v>28.729763884683333</v>
      </c>
      <c r="D68">
        <v>29.090572951908189</v>
      </c>
      <c r="E68">
        <v>7.0247469999999996</v>
      </c>
      <c r="F68">
        <v>1313.8503700000001</v>
      </c>
      <c r="G68">
        <v>727.61033490600005</v>
      </c>
      <c r="H68">
        <v>105.08025626455533</v>
      </c>
      <c r="I68">
        <v>1.918804914201317</v>
      </c>
      <c r="J68" s="1">
        <v>25</v>
      </c>
    </row>
    <row r="69" spans="1:10" x14ac:dyDescent="0.25">
      <c r="A69">
        <v>0.6790634363030541</v>
      </c>
      <c r="B69">
        <v>2.1749536699999998</v>
      </c>
      <c r="C69">
        <v>30.923564472156894</v>
      </c>
      <c r="D69">
        <v>31.402868167490176</v>
      </c>
      <c r="E69">
        <v>0.142567</v>
      </c>
      <c r="F69">
        <v>287.72092650000002</v>
      </c>
      <c r="G69">
        <v>283.37634050985002</v>
      </c>
      <c r="H69">
        <v>41.957363792804621</v>
      </c>
      <c r="I69">
        <v>1.1358988454690711</v>
      </c>
      <c r="J69" s="1">
        <v>15</v>
      </c>
    </row>
    <row r="70" spans="1:10" x14ac:dyDescent="0.25">
      <c r="A70">
        <v>0.64427061679579156</v>
      </c>
      <c r="B70">
        <v>2.2727124500000002</v>
      </c>
      <c r="C70">
        <v>54.242235264659449</v>
      </c>
      <c r="D70">
        <v>54.693260890801227</v>
      </c>
      <c r="E70">
        <v>3.4000000000000002E-2</v>
      </c>
      <c r="F70">
        <v>1149.2431020000001</v>
      </c>
      <c r="G70">
        <v>1119.4777056582002</v>
      </c>
      <c r="H70">
        <v>71.819398307043286</v>
      </c>
      <c r="I70">
        <v>2.2953191019685546</v>
      </c>
      <c r="J70" s="1">
        <v>30</v>
      </c>
    </row>
    <row r="71" spans="1:10" x14ac:dyDescent="0.25">
      <c r="A71">
        <v>2.6766836358894852</v>
      </c>
      <c r="B71">
        <v>2.38651065</v>
      </c>
      <c r="C71">
        <v>28.729763884683333</v>
      </c>
      <c r="D71">
        <v>29.090572951908189</v>
      </c>
      <c r="E71">
        <v>3.8989999999999997E-2</v>
      </c>
      <c r="F71">
        <v>1970.7755550000002</v>
      </c>
      <c r="G71">
        <v>752.44210689900001</v>
      </c>
      <c r="H71">
        <v>157.620384396833</v>
      </c>
      <c r="I71">
        <v>1.9246745389448494</v>
      </c>
      <c r="J71" s="1">
        <v>25</v>
      </c>
    </row>
    <row r="72" spans="1:10" x14ac:dyDescent="0.25">
      <c r="A72">
        <v>0.8838601894942979</v>
      </c>
      <c r="B72">
        <v>2.5713217500000001</v>
      </c>
      <c r="C72">
        <v>54.242235264659449</v>
      </c>
      <c r="D72">
        <v>54.693260890801227</v>
      </c>
      <c r="E72">
        <v>0.14466000000000001</v>
      </c>
      <c r="F72">
        <v>1576.6204440000001</v>
      </c>
      <c r="G72">
        <v>1486.1224305144001</v>
      </c>
      <c r="H72">
        <v>98.527397249205706</v>
      </c>
      <c r="I72">
        <v>2.3025658970415805</v>
      </c>
      <c r="J72" s="1">
        <v>30</v>
      </c>
    </row>
    <row r="73" spans="1:10" x14ac:dyDescent="0.25">
      <c r="A73">
        <v>0.32564924914611065</v>
      </c>
      <c r="B73">
        <v>2.65703786</v>
      </c>
      <c r="C73">
        <v>57.459527769366666</v>
      </c>
      <c r="D73">
        <v>58.181145903816379</v>
      </c>
      <c r="E73">
        <v>2.4069970000000001</v>
      </c>
      <c r="F73">
        <v>479.53487750000011</v>
      </c>
      <c r="G73">
        <v>475.21906360250011</v>
      </c>
      <c r="H73">
        <v>38.352653366069497</v>
      </c>
      <c r="I73">
        <v>1.8931647424484517</v>
      </c>
      <c r="J73" s="1">
        <v>25</v>
      </c>
    </row>
    <row r="74" spans="1:10" x14ac:dyDescent="0.25">
      <c r="A74">
        <v>1.3229454597664958</v>
      </c>
      <c r="B74">
        <v>2.7674285100000002</v>
      </c>
      <c r="C74">
        <v>30.140143090248724</v>
      </c>
      <c r="D74">
        <v>30.558843656249003</v>
      </c>
      <c r="E74">
        <v>1.2958350000000001</v>
      </c>
      <c r="F74">
        <v>766.16206800000009</v>
      </c>
      <c r="G74">
        <v>579.21852340800012</v>
      </c>
      <c r="H74">
        <v>80.888731814546802</v>
      </c>
      <c r="I74">
        <v>1.5302127346457031</v>
      </c>
      <c r="J74" s="1">
        <v>20</v>
      </c>
    </row>
    <row r="75" spans="1:10" x14ac:dyDescent="0.25">
      <c r="A75">
        <v>0.70206253467015789</v>
      </c>
      <c r="B75">
        <v>2.8111301499999999</v>
      </c>
      <c r="C75">
        <v>30.698847752462886</v>
      </c>
      <c r="D75">
        <v>31.291703561589184</v>
      </c>
      <c r="E75">
        <v>0.160468</v>
      </c>
      <c r="F75">
        <v>191.81395100000003</v>
      </c>
      <c r="G75">
        <v>188.87919754970002</v>
      </c>
      <c r="H75">
        <v>42.266492532820614</v>
      </c>
      <c r="I75">
        <v>0.75726589697938063</v>
      </c>
      <c r="J75" s="1">
        <v>10</v>
      </c>
    </row>
    <row r="76" spans="1:10" x14ac:dyDescent="0.25">
      <c r="A76">
        <v>1.7844557572596569</v>
      </c>
      <c r="B76">
        <v>2.86035847</v>
      </c>
      <c r="C76">
        <v>57.459527769366666</v>
      </c>
      <c r="D76">
        <v>58.181145903816379</v>
      </c>
      <c r="E76">
        <v>0.67239099999999996</v>
      </c>
      <c r="F76">
        <v>2627.7007400000002</v>
      </c>
      <c r="G76">
        <v>1455.2206698120001</v>
      </c>
      <c r="H76">
        <v>210.16051252911066</v>
      </c>
      <c r="I76">
        <v>1.9278498359514871</v>
      </c>
      <c r="J76" s="1">
        <v>25</v>
      </c>
    </row>
    <row r="77" spans="1:10" x14ac:dyDescent="0.25">
      <c r="A77">
        <v>4.5372968837815923</v>
      </c>
      <c r="B77">
        <v>2.9981912799999999</v>
      </c>
      <c r="C77">
        <v>30.140143090248724</v>
      </c>
      <c r="D77">
        <v>30.558843656249003</v>
      </c>
      <c r="E77">
        <v>0.332258</v>
      </c>
      <c r="F77">
        <v>2627.7007400000002</v>
      </c>
      <c r="G77">
        <v>606.21056071800001</v>
      </c>
      <c r="H77">
        <v>277.42352346102592</v>
      </c>
      <c r="I77">
        <v>1.543893162753982</v>
      </c>
      <c r="J77" s="1">
        <v>20</v>
      </c>
    </row>
    <row r="78" spans="1:10" x14ac:dyDescent="0.25">
      <c r="A78">
        <v>1.0173851340762792</v>
      </c>
      <c r="B78">
        <v>3.0052535800000002</v>
      </c>
      <c r="C78">
        <v>30.923564472156894</v>
      </c>
      <c r="D78">
        <v>31.402868167490176</v>
      </c>
      <c r="E78">
        <v>1.0121</v>
      </c>
      <c r="F78">
        <v>431.06870100000003</v>
      </c>
      <c r="G78">
        <v>405.20457894000003</v>
      </c>
      <c r="H78">
        <v>62.861282033125661</v>
      </c>
      <c r="I78">
        <v>1.1435086132620507</v>
      </c>
      <c r="J78" s="1">
        <v>15</v>
      </c>
    </row>
    <row r="79" spans="1:10" x14ac:dyDescent="0.25">
      <c r="A79">
        <v>1.0518427996269935</v>
      </c>
      <c r="B79">
        <v>3.4570100900000003</v>
      </c>
      <c r="C79">
        <v>30.698847752462886</v>
      </c>
      <c r="D79">
        <v>31.291703561589184</v>
      </c>
      <c r="E79">
        <v>1.0352300000000001</v>
      </c>
      <c r="F79">
        <v>287.37913400000002</v>
      </c>
      <c r="G79">
        <v>268.69949029000003</v>
      </c>
      <c r="H79">
        <v>63.324424307903726</v>
      </c>
      <c r="I79">
        <v>0.76233907550803381</v>
      </c>
      <c r="J79" s="1">
        <v>10</v>
      </c>
    </row>
    <row r="80" spans="1:10" x14ac:dyDescent="0.25">
      <c r="A80">
        <v>0.73265587362881157</v>
      </c>
      <c r="B80">
        <v>3.6501022500000002</v>
      </c>
      <c r="C80">
        <v>29.161568311617224</v>
      </c>
      <c r="D80">
        <v>29.921307867779046</v>
      </c>
      <c r="E80">
        <v>0.18849099999999999</v>
      </c>
      <c r="F80">
        <v>95.906975500000016</v>
      </c>
      <c r="G80">
        <v>94.410826682200025</v>
      </c>
      <c r="H80">
        <v>40.977543338599752</v>
      </c>
      <c r="I80">
        <v>0.37863294848969031</v>
      </c>
      <c r="J80" s="1">
        <v>5</v>
      </c>
    </row>
    <row r="81" spans="1:10" x14ac:dyDescent="0.25">
      <c r="A81">
        <v>1.814918753512637</v>
      </c>
      <c r="B81">
        <v>3.7192440200000001</v>
      </c>
      <c r="C81">
        <v>30.140143090248724</v>
      </c>
      <c r="D81">
        <v>30.558843656249003</v>
      </c>
      <c r="E81">
        <v>3.0634899999999998</v>
      </c>
      <c r="F81">
        <v>1051.0802960000001</v>
      </c>
      <c r="G81">
        <v>579.14524309600006</v>
      </c>
      <c r="H81">
        <v>110.96940938441037</v>
      </c>
      <c r="I81">
        <v>1.5350439313610535</v>
      </c>
      <c r="J81" s="1">
        <v>20</v>
      </c>
    </row>
    <row r="82" spans="1:10" x14ac:dyDescent="0.25">
      <c r="A82">
        <v>0.48789360064513509</v>
      </c>
      <c r="B82">
        <v>3.79062885</v>
      </c>
      <c r="C82">
        <v>57.459527769366666</v>
      </c>
      <c r="D82">
        <v>58.181145903816379</v>
      </c>
      <c r="E82">
        <v>3.213946</v>
      </c>
      <c r="F82">
        <v>718.44783500000005</v>
      </c>
      <c r="G82">
        <v>707.09635920699998</v>
      </c>
      <c r="H82">
        <v>57.460639611887444</v>
      </c>
      <c r="I82">
        <v>1.9058476887700844</v>
      </c>
      <c r="J82" s="1">
        <v>25</v>
      </c>
    </row>
    <row r="83" spans="1:10" x14ac:dyDescent="0.25">
      <c r="A83">
        <v>1.3561908400008251</v>
      </c>
      <c r="B83">
        <v>3.86353824</v>
      </c>
      <c r="C83">
        <v>30.923564472156894</v>
      </c>
      <c r="D83">
        <v>31.402868167490176</v>
      </c>
      <c r="E83">
        <v>1.4421109999999999</v>
      </c>
      <c r="F83">
        <v>574.62155100000007</v>
      </c>
      <c r="G83">
        <v>431.08108756020005</v>
      </c>
      <c r="H83">
        <v>83.795105735879218</v>
      </c>
      <c r="I83">
        <v>1.1476595509842773</v>
      </c>
      <c r="J83" s="1">
        <v>15</v>
      </c>
    </row>
    <row r="84" spans="1:10" x14ac:dyDescent="0.25">
      <c r="A84">
        <v>1.1343242209453981</v>
      </c>
      <c r="B84">
        <v>3.9661139299999997</v>
      </c>
      <c r="C84">
        <v>120.5605723609949</v>
      </c>
      <c r="D84">
        <v>122.23537462499601</v>
      </c>
      <c r="E84">
        <v>0</v>
      </c>
      <c r="F84">
        <v>2627.7007400000002</v>
      </c>
      <c r="G84">
        <v>2182.8310047180003</v>
      </c>
      <c r="H84">
        <v>277.42352346102592</v>
      </c>
      <c r="I84">
        <v>1.5437639689142091</v>
      </c>
      <c r="J84" s="1">
        <v>20</v>
      </c>
    </row>
    <row r="85" spans="1:10" x14ac:dyDescent="0.25">
      <c r="A85">
        <v>1.4021234655351265</v>
      </c>
      <c r="B85">
        <v>4.2799781699999997</v>
      </c>
      <c r="C85">
        <v>30.698847752462886</v>
      </c>
      <c r="D85">
        <v>31.291703561589184</v>
      </c>
      <c r="E85">
        <v>1.6234820000000001</v>
      </c>
      <c r="F85">
        <v>383.08103400000005</v>
      </c>
      <c r="G85">
        <v>284.32274343480003</v>
      </c>
      <c r="H85">
        <v>84.412481879517728</v>
      </c>
      <c r="I85">
        <v>0.76510636732285153</v>
      </c>
      <c r="J85" s="1">
        <v>10</v>
      </c>
    </row>
    <row r="86" spans="1:10" x14ac:dyDescent="0.25">
      <c r="A86">
        <v>1.0976782939185759</v>
      </c>
      <c r="B86">
        <v>4.3283723200000006</v>
      </c>
      <c r="C86">
        <v>29.161568311617224</v>
      </c>
      <c r="D86">
        <v>29.921307867779046</v>
      </c>
      <c r="E86">
        <v>0.33381</v>
      </c>
      <c r="F86">
        <v>143.68956700000001</v>
      </c>
      <c r="G86">
        <v>133.44450087289999</v>
      </c>
      <c r="H86">
        <v>61.393297289904972</v>
      </c>
      <c r="I86">
        <v>0.38116953775401691</v>
      </c>
      <c r="J86" s="1">
        <v>5</v>
      </c>
    </row>
    <row r="87" spans="1:10" x14ac:dyDescent="0.25">
      <c r="A87">
        <v>0.33120850821777187</v>
      </c>
      <c r="B87">
        <v>4.5028562499999998</v>
      </c>
      <c r="C87">
        <v>60.280286180497448</v>
      </c>
      <c r="D87">
        <v>61.117687312498006</v>
      </c>
      <c r="E87">
        <v>2.4716829999999996</v>
      </c>
      <c r="F87">
        <v>383.62790200000006</v>
      </c>
      <c r="G87">
        <v>380.17525088200006</v>
      </c>
      <c r="H87">
        <v>40.502102332551445</v>
      </c>
      <c r="I87">
        <v>1.5145317939587613</v>
      </c>
      <c r="J87" s="1">
        <v>20</v>
      </c>
    </row>
    <row r="88" spans="1:10" x14ac:dyDescent="0.25">
      <c r="A88">
        <v>0.16129758661036681</v>
      </c>
      <c r="B88">
        <v>4.5788361700000006</v>
      </c>
      <c r="C88">
        <v>108.4844705293189</v>
      </c>
      <c r="D88">
        <v>109.38652178160245</v>
      </c>
      <c r="E88">
        <v>0</v>
      </c>
      <c r="F88">
        <v>575.44185300000004</v>
      </c>
      <c r="G88">
        <v>571.18358328780005</v>
      </c>
      <c r="H88">
        <v>35.960962107345374</v>
      </c>
      <c r="I88">
        <v>2.271528029634065</v>
      </c>
      <c r="J88" s="1">
        <v>30</v>
      </c>
    </row>
    <row r="89" spans="1:10" x14ac:dyDescent="0.25">
      <c r="A89">
        <v>0.77268726593335624</v>
      </c>
      <c r="B89">
        <v>4.7208444700000003</v>
      </c>
      <c r="C89">
        <v>26.113302347872192</v>
      </c>
      <c r="D89">
        <v>27.023809554936953</v>
      </c>
      <c r="E89">
        <v>0.21137800000000001</v>
      </c>
      <c r="F89">
        <v>0</v>
      </c>
      <c r="G89">
        <v>0</v>
      </c>
      <c r="H89">
        <v>37.638570996159793</v>
      </c>
      <c r="I89">
        <v>0</v>
      </c>
      <c r="J89" s="1">
        <v>0</v>
      </c>
    </row>
    <row r="90" spans="1:10" x14ac:dyDescent="0.25">
      <c r="A90">
        <v>3.629837507025274</v>
      </c>
      <c r="B90">
        <v>4.7211442200000002</v>
      </c>
      <c r="C90">
        <v>30.140143090248724</v>
      </c>
      <c r="D90">
        <v>30.558843656249003</v>
      </c>
      <c r="E90">
        <v>7.367499999999999E-2</v>
      </c>
      <c r="F90">
        <v>2102.1605920000002</v>
      </c>
      <c r="G90">
        <v>612.14916439040007</v>
      </c>
      <c r="H90">
        <v>221.93881876882074</v>
      </c>
      <c r="I90">
        <v>1.5422798687611896</v>
      </c>
      <c r="J90" s="1">
        <v>20</v>
      </c>
    </row>
    <row r="91" spans="1:10" x14ac:dyDescent="0.25">
      <c r="A91">
        <v>0.65037006137377196</v>
      </c>
      <c r="B91">
        <v>4.7257042</v>
      </c>
      <c r="C91">
        <v>57.459527769366666</v>
      </c>
      <c r="D91">
        <v>58.181145903816379</v>
      </c>
      <c r="E91">
        <v>3.8900000000000004E-2</v>
      </c>
      <c r="F91">
        <v>957.70258500000023</v>
      </c>
      <c r="G91">
        <v>932.80231779000019</v>
      </c>
      <c r="H91">
        <v>76.595962032592112</v>
      </c>
      <c r="I91">
        <v>1.9127659183071288</v>
      </c>
      <c r="J91" s="1">
        <v>25</v>
      </c>
    </row>
    <row r="92" spans="1:10" x14ac:dyDescent="0.25">
      <c r="A92">
        <v>2.7223781302689556</v>
      </c>
      <c r="B92">
        <v>4.8101543200000005</v>
      </c>
      <c r="C92">
        <v>30.140143090248724</v>
      </c>
      <c r="D92">
        <v>30.558843656249003</v>
      </c>
      <c r="E92">
        <v>6.0390490000000003</v>
      </c>
      <c r="F92">
        <v>1576.6204440000001</v>
      </c>
      <c r="G92">
        <v>598.16979645360004</v>
      </c>
      <c r="H92">
        <v>166.45411407661555</v>
      </c>
      <c r="I92">
        <v>1.5397396311558795</v>
      </c>
      <c r="J92" s="1">
        <v>20</v>
      </c>
    </row>
    <row r="93" spans="1:10" x14ac:dyDescent="0.25">
      <c r="A93">
        <v>4.6513183341926938</v>
      </c>
      <c r="B93">
        <v>5.0466665100000005</v>
      </c>
      <c r="C93">
        <v>30.923564472156894</v>
      </c>
      <c r="D93">
        <v>31.402868167490176</v>
      </c>
      <c r="E93">
        <v>0.700766</v>
      </c>
      <c r="F93">
        <v>1970.7755550000002</v>
      </c>
      <c r="G93">
        <v>449.92805920650005</v>
      </c>
      <c r="H93">
        <v>287.39149397637374</v>
      </c>
      <c r="I93">
        <v>1.1579198720654866</v>
      </c>
      <c r="J93" s="1">
        <v>15</v>
      </c>
    </row>
    <row r="94" spans="1:10" x14ac:dyDescent="0.25">
      <c r="A94">
        <v>1.8605273336770773</v>
      </c>
      <c r="B94">
        <v>5.0771194099999999</v>
      </c>
      <c r="C94">
        <v>30.923564472156894</v>
      </c>
      <c r="D94">
        <v>31.402868167490176</v>
      </c>
      <c r="E94">
        <v>3.1547549999999998</v>
      </c>
      <c r="F94">
        <v>788.31022200000007</v>
      </c>
      <c r="G94">
        <v>430.9691983674</v>
      </c>
      <c r="H94">
        <v>114.95659759054949</v>
      </c>
      <c r="I94">
        <v>1.1512829485207903</v>
      </c>
      <c r="J94" s="1">
        <v>15</v>
      </c>
    </row>
    <row r="95" spans="1:10" x14ac:dyDescent="0.25">
      <c r="A95">
        <v>0.44193009474714895</v>
      </c>
      <c r="B95">
        <v>5.1863766899999995</v>
      </c>
      <c r="C95">
        <v>108.4844705293189</v>
      </c>
      <c r="D95">
        <v>109.38652178160245</v>
      </c>
      <c r="E95">
        <v>0</v>
      </c>
      <c r="F95">
        <v>1576.6204440000001</v>
      </c>
      <c r="G95">
        <v>1536.5742847224001</v>
      </c>
      <c r="H95">
        <v>98.527397249205706</v>
      </c>
      <c r="I95">
        <v>2.3023005918144053</v>
      </c>
      <c r="J95" s="1">
        <v>30</v>
      </c>
    </row>
    <row r="96" spans="1:10" x14ac:dyDescent="0.25">
      <c r="A96">
        <v>1.4632229208181968</v>
      </c>
      <c r="B96">
        <v>5.2241590899999997</v>
      </c>
      <c r="C96">
        <v>29.161568311617224</v>
      </c>
      <c r="D96">
        <v>29.921307867779046</v>
      </c>
      <c r="E96">
        <v>1.70234</v>
      </c>
      <c r="F96">
        <v>191.54051700000002</v>
      </c>
      <c r="G96">
        <v>140.18850439230002</v>
      </c>
      <c r="H96">
        <v>81.83825832840806</v>
      </c>
      <c r="I96">
        <v>0.38255318366142577</v>
      </c>
      <c r="J96" s="1">
        <v>5</v>
      </c>
    </row>
    <row r="97" spans="1:10" x14ac:dyDescent="0.25">
      <c r="A97">
        <v>0.24165896440127654</v>
      </c>
      <c r="B97">
        <v>5.4824476100000004</v>
      </c>
      <c r="C97">
        <v>108.4844705293189</v>
      </c>
      <c r="D97">
        <v>109.38652178160245</v>
      </c>
      <c r="E97">
        <v>0</v>
      </c>
      <c r="F97">
        <v>862.13740200000007</v>
      </c>
      <c r="G97">
        <v>851.9641806564</v>
      </c>
      <c r="H97">
        <v>53.877364468738392</v>
      </c>
      <c r="I97">
        <v>2.2867442588450047</v>
      </c>
      <c r="J97" s="1">
        <v>30</v>
      </c>
    </row>
    <row r="98" spans="1:10" x14ac:dyDescent="0.25">
      <c r="A98">
        <v>1.1576540506000816</v>
      </c>
      <c r="B98">
        <v>5.5080598600000004</v>
      </c>
      <c r="C98">
        <v>26.113302347872192</v>
      </c>
      <c r="D98">
        <v>27.023809554936953</v>
      </c>
      <c r="E98">
        <v>0.36244100000000001</v>
      </c>
      <c r="F98">
        <v>0</v>
      </c>
      <c r="G98">
        <v>0</v>
      </c>
      <c r="H98">
        <v>56.390788477496706</v>
      </c>
      <c r="I98">
        <v>0</v>
      </c>
      <c r="J98" s="1">
        <v>0</v>
      </c>
    </row>
    <row r="99" spans="1:10" x14ac:dyDescent="0.25">
      <c r="A99">
        <v>2.2686484418907962</v>
      </c>
      <c r="B99">
        <v>5.5573675300000005</v>
      </c>
      <c r="C99">
        <v>60.280286180497448</v>
      </c>
      <c r="D99">
        <v>61.117687312498006</v>
      </c>
      <c r="E99">
        <v>0</v>
      </c>
      <c r="F99">
        <v>2627.7007400000002</v>
      </c>
      <c r="G99">
        <v>1195.866606774</v>
      </c>
      <c r="H99">
        <v>277.42352346102592</v>
      </c>
      <c r="I99">
        <v>1.5438829432798409</v>
      </c>
      <c r="J99" s="1">
        <v>20</v>
      </c>
    </row>
    <row r="100" spans="1:10" x14ac:dyDescent="0.25">
      <c r="A100">
        <v>1.923541256786947</v>
      </c>
      <c r="B100">
        <v>5.6072990699999998</v>
      </c>
      <c r="C100">
        <v>30.698847752462886</v>
      </c>
      <c r="D100">
        <v>31.291703561589184</v>
      </c>
      <c r="E100">
        <v>3.3352330000000001</v>
      </c>
      <c r="F100">
        <v>525.54014800000004</v>
      </c>
      <c r="G100">
        <v>284.21211203839999</v>
      </c>
      <c r="H100">
        <v>115.80356186469169</v>
      </c>
      <c r="I100">
        <v>0.76752196568052677</v>
      </c>
      <c r="J100" s="1">
        <v>10</v>
      </c>
    </row>
    <row r="101" spans="1:10" x14ac:dyDescent="0.25">
      <c r="A101">
        <v>0.89222787862982844</v>
      </c>
      <c r="B101">
        <v>5.6905350600000002</v>
      </c>
      <c r="C101">
        <v>57.459527769366666</v>
      </c>
      <c r="D101">
        <v>58.181145903816379</v>
      </c>
      <c r="E101">
        <v>0.1537</v>
      </c>
      <c r="F101">
        <v>1313.8503700000001</v>
      </c>
      <c r="G101">
        <v>1237.7784335770002</v>
      </c>
      <c r="H101">
        <v>105.08025626455533</v>
      </c>
      <c r="I101">
        <v>1.918804914201317</v>
      </c>
      <c r="J101" s="1">
        <v>25</v>
      </c>
    </row>
    <row r="102" spans="1:10" x14ac:dyDescent="0.25">
      <c r="A102">
        <v>1.3383418179447426</v>
      </c>
      <c r="B102">
        <v>5.7648084500000003</v>
      </c>
      <c r="C102">
        <v>57.459527769366666</v>
      </c>
      <c r="D102">
        <v>58.181145903816379</v>
      </c>
      <c r="E102">
        <v>0.57911899999999994</v>
      </c>
      <c r="F102">
        <v>1970.7755550000002</v>
      </c>
      <c r="G102">
        <v>1452.4615840350002</v>
      </c>
      <c r="H102">
        <v>157.620384396833</v>
      </c>
      <c r="I102">
        <v>1.9246745389448494</v>
      </c>
      <c r="J102" s="1">
        <v>25</v>
      </c>
    </row>
    <row r="103" spans="1:10" x14ac:dyDescent="0.25">
      <c r="A103">
        <v>0.32213530839789578</v>
      </c>
      <c r="B103">
        <v>5.8491684599999996</v>
      </c>
      <c r="C103">
        <v>108.4844705293189</v>
      </c>
      <c r="D103">
        <v>109.38652178160245</v>
      </c>
      <c r="E103">
        <v>0</v>
      </c>
      <c r="F103">
        <v>1149.2431020000001</v>
      </c>
      <c r="G103">
        <v>1130.1656665068001</v>
      </c>
      <c r="H103">
        <v>71.819398307043286</v>
      </c>
      <c r="I103">
        <v>2.295040317853438</v>
      </c>
      <c r="J103" s="1">
        <v>30</v>
      </c>
    </row>
    <row r="104" spans="1:10" x14ac:dyDescent="0.25">
      <c r="A104">
        <v>0.49622258323147284</v>
      </c>
      <c r="B104">
        <v>5.8647116800000001</v>
      </c>
      <c r="C104">
        <v>60.280286180497448</v>
      </c>
      <c r="D104">
        <v>61.117687312498006</v>
      </c>
      <c r="E104">
        <v>3.2374749999999999</v>
      </c>
      <c r="F104">
        <v>574.75826800000004</v>
      </c>
      <c r="G104">
        <v>565.67708736560007</v>
      </c>
      <c r="H104">
        <v>60.680982967229603</v>
      </c>
      <c r="I104">
        <v>1.5246781510160676</v>
      </c>
      <c r="J104" s="1">
        <v>20</v>
      </c>
    </row>
    <row r="105" spans="1:10" x14ac:dyDescent="0.25">
      <c r="A105">
        <v>0.33953171815152705</v>
      </c>
      <c r="B105">
        <v>6.0680161200000002</v>
      </c>
      <c r="C105">
        <v>61.847128944313788</v>
      </c>
      <c r="D105">
        <v>62.805736334980352</v>
      </c>
      <c r="E105">
        <v>2.542878</v>
      </c>
      <c r="F105">
        <v>287.72092650000002</v>
      </c>
      <c r="G105">
        <v>285.1314381615</v>
      </c>
      <c r="H105">
        <v>41.957363792804621</v>
      </c>
      <c r="I105">
        <v>1.1358988454690711</v>
      </c>
      <c r="J105" s="1">
        <v>15</v>
      </c>
    </row>
    <row r="106" spans="1:10" x14ac:dyDescent="0.25">
      <c r="A106">
        <v>1.5431715745867884</v>
      </c>
      <c r="B106">
        <v>6.4998426600000005</v>
      </c>
      <c r="C106">
        <v>26.113302347872192</v>
      </c>
      <c r="D106">
        <v>27.023809554936953</v>
      </c>
      <c r="E106">
        <v>1.8091740000000001</v>
      </c>
      <c r="F106">
        <v>0</v>
      </c>
      <c r="G106">
        <v>0</v>
      </c>
      <c r="H106">
        <v>75.169833165530818</v>
      </c>
      <c r="I106">
        <v>0</v>
      </c>
      <c r="J106" s="1">
        <v>0</v>
      </c>
    </row>
    <row r="107" spans="1:10" x14ac:dyDescent="0.25">
      <c r="A107">
        <v>2.0073622082887752</v>
      </c>
      <c r="B107">
        <v>6.7005316199999996</v>
      </c>
      <c r="C107">
        <v>29.161568311617224</v>
      </c>
      <c r="D107">
        <v>29.921307867779046</v>
      </c>
      <c r="E107">
        <v>3.5761409999999998</v>
      </c>
      <c r="F107">
        <v>262.77007400000002</v>
      </c>
      <c r="G107">
        <v>140.13528046420001</v>
      </c>
      <c r="H107">
        <v>112.27204318857979</v>
      </c>
      <c r="I107">
        <v>0.38376098284026339</v>
      </c>
      <c r="J107" s="1">
        <v>5</v>
      </c>
    </row>
    <row r="108" spans="1:10" x14ac:dyDescent="0.25">
      <c r="A108">
        <v>0.35103126733507894</v>
      </c>
      <c r="B108">
        <v>6.8282768199999992</v>
      </c>
      <c r="C108">
        <v>61.397695504925771</v>
      </c>
      <c r="D108">
        <v>62.583407123178368</v>
      </c>
      <c r="E108">
        <v>1.3095279999999998</v>
      </c>
      <c r="F108">
        <v>191.81395100000003</v>
      </c>
      <c r="G108">
        <v>190.06844404590004</v>
      </c>
      <c r="H108">
        <v>42.266492532820614</v>
      </c>
      <c r="I108">
        <v>0.75726589697938063</v>
      </c>
      <c r="J108" s="1">
        <v>10</v>
      </c>
    </row>
    <row r="109" spans="1:10" x14ac:dyDescent="0.25">
      <c r="A109">
        <v>2.790791000515616</v>
      </c>
      <c r="B109">
        <v>6.8618295200000006</v>
      </c>
      <c r="C109">
        <v>30.923564472156894</v>
      </c>
      <c r="D109">
        <v>31.402868167490176</v>
      </c>
      <c r="E109">
        <v>5.9675410000000007</v>
      </c>
      <c r="F109">
        <v>1182.4653330000001</v>
      </c>
      <c r="G109">
        <v>444.25222560809999</v>
      </c>
      <c r="H109">
        <v>172.43489638582426</v>
      </c>
      <c r="I109">
        <v>1.1548047233669096</v>
      </c>
      <c r="J109" s="1">
        <v>15</v>
      </c>
    </row>
    <row r="110" spans="1:10" x14ac:dyDescent="0.25">
      <c r="A110">
        <v>0.6614727298832479</v>
      </c>
      <c r="B110">
        <v>7.1762008100000001</v>
      </c>
      <c r="C110">
        <v>60.280286180497448</v>
      </c>
      <c r="D110">
        <v>61.117687312498006</v>
      </c>
      <c r="E110">
        <v>4.6100000000000002E-2</v>
      </c>
      <c r="F110">
        <v>766.16206800000009</v>
      </c>
      <c r="G110">
        <v>746.1652380252001</v>
      </c>
      <c r="H110">
        <v>80.888731814546802</v>
      </c>
      <c r="I110">
        <v>1.5302127346457031</v>
      </c>
      <c r="J110" s="1">
        <v>20</v>
      </c>
    </row>
    <row r="111" spans="1:10" x14ac:dyDescent="0.25">
      <c r="A111">
        <v>4.6513183341926938</v>
      </c>
      <c r="B111">
        <v>7.3152809400000001</v>
      </c>
      <c r="C111">
        <v>30.923564472156894</v>
      </c>
      <c r="D111">
        <v>31.402868167490176</v>
      </c>
      <c r="E111">
        <v>0.36652600000000002</v>
      </c>
      <c r="F111">
        <v>1970.7755550000002</v>
      </c>
      <c r="G111">
        <v>449.92805920650005</v>
      </c>
      <c r="H111">
        <v>287.39149397637374</v>
      </c>
      <c r="I111">
        <v>1.1579198720654866</v>
      </c>
      <c r="J111" s="1">
        <v>15</v>
      </c>
    </row>
    <row r="112" spans="1:10" x14ac:dyDescent="0.25">
      <c r="A112">
        <v>0.50869256703813959</v>
      </c>
      <c r="B112">
        <v>7.4767764299999993</v>
      </c>
      <c r="C112">
        <v>61.847128944313788</v>
      </c>
      <c r="D112">
        <v>62.805736334980352</v>
      </c>
      <c r="E112">
        <v>3.3302860000000001</v>
      </c>
      <c r="F112">
        <v>431.06870100000003</v>
      </c>
      <c r="G112">
        <v>424.21470865410004</v>
      </c>
      <c r="H112">
        <v>62.861282033125661</v>
      </c>
      <c r="I112">
        <v>1.1435086132620507</v>
      </c>
      <c r="J112" s="1">
        <v>15</v>
      </c>
    </row>
    <row r="113" spans="1:10" x14ac:dyDescent="0.25">
      <c r="A113">
        <v>3.7210546673541547</v>
      </c>
      <c r="B113">
        <v>7.7343080799999999</v>
      </c>
      <c r="C113">
        <v>30.923564472156894</v>
      </c>
      <c r="D113">
        <v>31.402868167490176</v>
      </c>
      <c r="E113">
        <v>8.1110000000000002E-2</v>
      </c>
      <c r="F113">
        <v>1576.6204440000001</v>
      </c>
      <c r="G113">
        <v>456.11629444920004</v>
      </c>
      <c r="H113">
        <v>229.91319518109898</v>
      </c>
      <c r="I113">
        <v>1.1567099015708922</v>
      </c>
      <c r="J113" s="1">
        <v>15</v>
      </c>
    </row>
    <row r="114" spans="1:10" x14ac:dyDescent="0.25">
      <c r="A114">
        <v>0.16282462457305533</v>
      </c>
      <c r="B114">
        <v>7.8207889799999997</v>
      </c>
      <c r="C114">
        <v>114.91905553873333</v>
      </c>
      <c r="D114">
        <v>116.36229180763276</v>
      </c>
      <c r="E114">
        <v>0</v>
      </c>
      <c r="F114">
        <v>479.53487750000011</v>
      </c>
      <c r="G114">
        <v>475.98631940650012</v>
      </c>
      <c r="H114">
        <v>38.352653366069497</v>
      </c>
      <c r="I114">
        <v>1.8929493810744176</v>
      </c>
      <c r="J114" s="1">
        <v>25</v>
      </c>
    </row>
    <row r="115" spans="1:10" x14ac:dyDescent="0.25">
      <c r="A115">
        <v>0.52592139981349673</v>
      </c>
      <c r="B115">
        <v>7.8405880699999999</v>
      </c>
      <c r="C115">
        <v>61.397695504925771</v>
      </c>
      <c r="D115">
        <v>62.583407123178368</v>
      </c>
      <c r="E115">
        <v>3.398971</v>
      </c>
      <c r="F115">
        <v>287.37913400000002</v>
      </c>
      <c r="G115">
        <v>282.78106785599999</v>
      </c>
      <c r="H115">
        <v>63.324424307903726</v>
      </c>
      <c r="I115">
        <v>0.76233907550803381</v>
      </c>
      <c r="J115" s="1">
        <v>10</v>
      </c>
    </row>
    <row r="116" spans="1:10" x14ac:dyDescent="0.25">
      <c r="A116">
        <v>0.36632793681440579</v>
      </c>
      <c r="B116">
        <v>7.9066844700000001</v>
      </c>
      <c r="C116">
        <v>58.323136623234447</v>
      </c>
      <c r="D116">
        <v>59.842615735558091</v>
      </c>
      <c r="E116">
        <v>1.340273</v>
      </c>
      <c r="F116">
        <v>95.906975500000016</v>
      </c>
      <c r="G116">
        <v>95.034222022950019</v>
      </c>
      <c r="H116">
        <v>40.977543338599752</v>
      </c>
      <c r="I116">
        <v>0.37863294848969031</v>
      </c>
      <c r="J116" s="1">
        <v>5</v>
      </c>
    </row>
    <row r="117" spans="1:10" x14ac:dyDescent="0.25">
      <c r="A117">
        <v>2.8853118851804203</v>
      </c>
      <c r="B117">
        <v>7.94013831</v>
      </c>
      <c r="C117">
        <v>30.698847752462886</v>
      </c>
      <c r="D117">
        <v>31.291703561589184</v>
      </c>
      <c r="E117">
        <v>6.0571440000000001</v>
      </c>
      <c r="F117">
        <v>788.31022200000007</v>
      </c>
      <c r="G117">
        <v>292.22659929539998</v>
      </c>
      <c r="H117">
        <v>173.70534279703753</v>
      </c>
      <c r="I117">
        <v>0.76986981557793976</v>
      </c>
      <c r="J117" s="1">
        <v>10</v>
      </c>
    </row>
    <row r="118" spans="1:10" x14ac:dyDescent="0.25">
      <c r="A118">
        <v>2.1170419460069998</v>
      </c>
      <c r="B118">
        <v>8.1421230799999993</v>
      </c>
      <c r="C118">
        <v>26.113302347872192</v>
      </c>
      <c r="D118">
        <v>27.023809554936953</v>
      </c>
      <c r="E118">
        <v>3.7583760000000002</v>
      </c>
      <c r="F118">
        <v>0</v>
      </c>
      <c r="G118">
        <v>0</v>
      </c>
      <c r="H118">
        <v>103.12378254400444</v>
      </c>
      <c r="I118">
        <v>0</v>
      </c>
      <c r="J118" s="1">
        <v>0</v>
      </c>
    </row>
    <row r="119" spans="1:10" x14ac:dyDescent="0.25">
      <c r="A119">
        <v>0.90745937675631849</v>
      </c>
      <c r="B119">
        <v>8.8196660499999986</v>
      </c>
      <c r="C119">
        <v>60.280286180497448</v>
      </c>
      <c r="D119">
        <v>61.117687312498006</v>
      </c>
      <c r="E119">
        <v>0.17849999999999999</v>
      </c>
      <c r="F119">
        <v>1051.0802960000001</v>
      </c>
      <c r="G119">
        <v>989.066558536</v>
      </c>
      <c r="H119">
        <v>110.96940938441037</v>
      </c>
      <c r="I119">
        <v>1.5350439313610535</v>
      </c>
      <c r="J119" s="1">
        <v>20</v>
      </c>
    </row>
    <row r="120" spans="1:10" x14ac:dyDescent="0.25">
      <c r="A120">
        <v>0.54883914695928793</v>
      </c>
      <c r="B120">
        <v>9.007898410000001</v>
      </c>
      <c r="C120">
        <v>58.323136623234447</v>
      </c>
      <c r="D120">
        <v>59.842615735558091</v>
      </c>
      <c r="E120">
        <v>3.4222099999999998</v>
      </c>
      <c r="F120">
        <v>143.68956700000001</v>
      </c>
      <c r="G120">
        <v>141.3617960146</v>
      </c>
      <c r="H120">
        <v>61.393297289904972</v>
      </c>
      <c r="I120">
        <v>0.38116953775401691</v>
      </c>
      <c r="J120" s="1">
        <v>5</v>
      </c>
    </row>
    <row r="121" spans="1:10" x14ac:dyDescent="0.25">
      <c r="A121">
        <v>0.67809542000041256</v>
      </c>
      <c r="B121">
        <v>9.0662991999999996</v>
      </c>
      <c r="C121">
        <v>61.847128944313788</v>
      </c>
      <c r="D121">
        <v>62.805736334980352</v>
      </c>
      <c r="E121">
        <v>1.7599999999999998E-2</v>
      </c>
      <c r="F121">
        <v>574.62155100000007</v>
      </c>
      <c r="G121">
        <v>559.45154205360006</v>
      </c>
      <c r="H121">
        <v>83.795105735879218</v>
      </c>
      <c r="I121">
        <v>1.1476595509842773</v>
      </c>
      <c r="J121" s="1">
        <v>15</v>
      </c>
    </row>
    <row r="122" spans="1:10" x14ac:dyDescent="0.25">
      <c r="A122">
        <v>0.6691709089723713</v>
      </c>
      <c r="B122">
        <v>9.1922162599999986</v>
      </c>
      <c r="C122">
        <v>114.91905553873333</v>
      </c>
      <c r="D122">
        <v>116.36229180763276</v>
      </c>
      <c r="E122">
        <v>0</v>
      </c>
      <c r="F122">
        <v>1970.7755550000002</v>
      </c>
      <c r="G122">
        <v>1878.5432590260002</v>
      </c>
      <c r="H122">
        <v>157.620384396833</v>
      </c>
      <c r="I122">
        <v>1.9244877710694854</v>
      </c>
      <c r="J122" s="1">
        <v>25</v>
      </c>
    </row>
    <row r="123" spans="1:10" x14ac:dyDescent="0.25">
      <c r="A123">
        <v>2.790791000515616</v>
      </c>
      <c r="B123">
        <v>9.2956140200000004</v>
      </c>
      <c r="C123">
        <v>61.847128944313788</v>
      </c>
      <c r="D123">
        <v>62.805736334980352</v>
      </c>
      <c r="E123">
        <v>0</v>
      </c>
      <c r="F123">
        <v>2364.9306660000002</v>
      </c>
      <c r="G123">
        <v>888.50445121619998</v>
      </c>
      <c r="H123">
        <v>344.86979277164852</v>
      </c>
      <c r="I123">
        <v>1.1587489181277724</v>
      </c>
      <c r="J123" s="1">
        <v>15</v>
      </c>
    </row>
    <row r="124" spans="1:10" x14ac:dyDescent="0.25">
      <c r="A124">
        <v>0.24394680032256755</v>
      </c>
      <c r="B124">
        <v>9.3112530700000011</v>
      </c>
      <c r="C124">
        <v>114.91905553873333</v>
      </c>
      <c r="D124">
        <v>116.36229180763276</v>
      </c>
      <c r="E124">
        <v>0</v>
      </c>
      <c r="F124">
        <v>718.44783500000005</v>
      </c>
      <c r="G124">
        <v>709.970150547</v>
      </c>
      <c r="H124">
        <v>57.460639611887444</v>
      </c>
      <c r="I124">
        <v>1.9056271021033067</v>
      </c>
      <c r="J124" s="1">
        <v>25</v>
      </c>
    </row>
    <row r="125" spans="1:10" x14ac:dyDescent="0.25">
      <c r="A125">
        <v>0.70106173276756323</v>
      </c>
      <c r="B125">
        <v>9.4170628700000005</v>
      </c>
      <c r="C125">
        <v>61.397695504925771</v>
      </c>
      <c r="D125">
        <v>62.583407123178368</v>
      </c>
      <c r="E125">
        <v>2.1400000000000002E-2</v>
      </c>
      <c r="F125">
        <v>383.08103400000005</v>
      </c>
      <c r="G125">
        <v>372.85277039220006</v>
      </c>
      <c r="H125">
        <v>84.412481879517728</v>
      </c>
      <c r="I125">
        <v>0.76510636732285153</v>
      </c>
      <c r="J125" s="1">
        <v>10</v>
      </c>
    </row>
    <row r="126" spans="1:10" x14ac:dyDescent="0.25">
      <c r="A126">
        <v>3.0110433124331628</v>
      </c>
      <c r="B126">
        <v>9.4997162599999996</v>
      </c>
      <c r="C126">
        <v>29.161568311617224</v>
      </c>
      <c r="D126">
        <v>29.921307867779046</v>
      </c>
      <c r="E126">
        <v>6.196536</v>
      </c>
      <c r="F126">
        <v>394.15511100000003</v>
      </c>
      <c r="G126">
        <v>143.59070693730001</v>
      </c>
      <c r="H126">
        <v>168.40806478286967</v>
      </c>
      <c r="I126">
        <v>0.38493490778896988</v>
      </c>
      <c r="J126" s="1">
        <v>5</v>
      </c>
    </row>
    <row r="127" spans="1:10" x14ac:dyDescent="0.25">
      <c r="A127">
        <v>0.38634363296667812</v>
      </c>
      <c r="B127">
        <v>9.5672302900000012</v>
      </c>
      <c r="C127">
        <v>52.226604695744385</v>
      </c>
      <c r="D127">
        <v>54.047619109873906</v>
      </c>
      <c r="E127">
        <v>1.402156</v>
      </c>
      <c r="F127">
        <v>0</v>
      </c>
      <c r="G127">
        <v>0</v>
      </c>
      <c r="H127">
        <v>37.638570996159793</v>
      </c>
      <c r="I127">
        <v>0</v>
      </c>
      <c r="J127" s="1">
        <v>0</v>
      </c>
    </row>
    <row r="128" spans="1:10" x14ac:dyDescent="0.25">
      <c r="A128">
        <v>1.814918753512637</v>
      </c>
      <c r="B128">
        <v>9.6896509900000005</v>
      </c>
      <c r="C128">
        <v>60.280286180497448</v>
      </c>
      <c r="D128">
        <v>61.117687312498006</v>
      </c>
      <c r="E128">
        <v>0.69413800000000003</v>
      </c>
      <c r="F128">
        <v>2102.1605920000002</v>
      </c>
      <c r="G128">
        <v>1158.2904861920001</v>
      </c>
      <c r="H128">
        <v>221.93881876882074</v>
      </c>
      <c r="I128">
        <v>1.5422798687611896</v>
      </c>
      <c r="J128" s="1">
        <v>20</v>
      </c>
    </row>
    <row r="129" spans="1:10" x14ac:dyDescent="0.25">
      <c r="A129">
        <v>3.847082513573894</v>
      </c>
      <c r="B129">
        <v>9.7222988499999996</v>
      </c>
      <c r="C129">
        <v>30.698847752462886</v>
      </c>
      <c r="D129">
        <v>31.291703561589184</v>
      </c>
      <c r="E129">
        <v>9.3864000000000003E-2</v>
      </c>
      <c r="F129">
        <v>1051.0802960000001</v>
      </c>
      <c r="G129">
        <v>301.23961283360006</v>
      </c>
      <c r="H129">
        <v>231.60712372938337</v>
      </c>
      <c r="I129">
        <v>0.7711399343805948</v>
      </c>
      <c r="J129" s="1">
        <v>10</v>
      </c>
    </row>
    <row r="130" spans="1:10" x14ac:dyDescent="0.25">
      <c r="A130">
        <v>4.8088531419673677</v>
      </c>
      <c r="B130">
        <v>10.219539960000001</v>
      </c>
      <c r="C130">
        <v>30.698847752462886</v>
      </c>
      <c r="D130">
        <v>31.291703561589184</v>
      </c>
      <c r="E130">
        <v>0.82320899999999997</v>
      </c>
      <c r="F130">
        <v>1313.8503700000001</v>
      </c>
      <c r="G130">
        <v>295.484948213</v>
      </c>
      <c r="H130">
        <v>289.50890466172922</v>
      </c>
      <c r="I130">
        <v>0.77194658137699101</v>
      </c>
      <c r="J130" s="1">
        <v>10</v>
      </c>
    </row>
    <row r="131" spans="1:10" x14ac:dyDescent="0.25">
      <c r="A131">
        <v>1.395395500257808</v>
      </c>
      <c r="B131">
        <v>10.36811095</v>
      </c>
      <c r="C131">
        <v>123.69425788862758</v>
      </c>
      <c r="D131">
        <v>125.6114726699607</v>
      </c>
      <c r="E131">
        <v>0</v>
      </c>
      <c r="F131">
        <v>2364.9306660000002</v>
      </c>
      <c r="G131">
        <v>1702.2770933868001</v>
      </c>
      <c r="H131">
        <v>344.86979277164852</v>
      </c>
      <c r="I131">
        <v>1.1586704706028852</v>
      </c>
      <c r="J131" s="1">
        <v>15</v>
      </c>
    </row>
    <row r="132" spans="1:10" x14ac:dyDescent="0.25">
      <c r="A132">
        <v>1.3611890651344778</v>
      </c>
      <c r="B132">
        <v>10.47489216</v>
      </c>
      <c r="C132">
        <v>60.280286180497448</v>
      </c>
      <c r="D132">
        <v>61.117687312498006</v>
      </c>
      <c r="E132">
        <v>0.26205499999999998</v>
      </c>
      <c r="F132">
        <v>1576.6204440000001</v>
      </c>
      <c r="G132">
        <v>1156.1357715852</v>
      </c>
      <c r="H132">
        <v>166.45411407661555</v>
      </c>
      <c r="I132">
        <v>1.5397396311558795</v>
      </c>
      <c r="J132" s="1">
        <v>20</v>
      </c>
    </row>
    <row r="133" spans="1:10" x14ac:dyDescent="0.25">
      <c r="A133">
        <v>0.32518503068688598</v>
      </c>
      <c r="B133">
        <v>10.520939689999999</v>
      </c>
      <c r="C133">
        <v>114.91905553873333</v>
      </c>
      <c r="D133">
        <v>116.36229180763276</v>
      </c>
      <c r="E133">
        <v>0</v>
      </c>
      <c r="F133">
        <v>957.70258500000023</v>
      </c>
      <c r="G133">
        <v>941.80472208900028</v>
      </c>
      <c r="H133">
        <v>76.595962032592112</v>
      </c>
      <c r="I133">
        <v>1.9125391229029702</v>
      </c>
      <c r="J133" s="1">
        <v>25</v>
      </c>
    </row>
    <row r="134" spans="1:10" x14ac:dyDescent="0.25">
      <c r="A134">
        <v>4.8088531419673677</v>
      </c>
      <c r="B134">
        <v>10.61549363</v>
      </c>
      <c r="C134">
        <v>30.698847752462886</v>
      </c>
      <c r="D134">
        <v>31.291703561589184</v>
      </c>
      <c r="E134">
        <v>0.39937400000000001</v>
      </c>
      <c r="F134">
        <v>1313.8503700000001</v>
      </c>
      <c r="G134">
        <v>295.484948213</v>
      </c>
      <c r="H134">
        <v>289.50890466172922</v>
      </c>
      <c r="I134">
        <v>0.77194658137699101</v>
      </c>
      <c r="J134" s="1">
        <v>10</v>
      </c>
    </row>
    <row r="135" spans="1:10" x14ac:dyDescent="0.25">
      <c r="A135">
        <v>0.73161146040909841</v>
      </c>
      <c r="B135">
        <v>10.750396520000001</v>
      </c>
      <c r="C135">
        <v>58.323136623234447</v>
      </c>
      <c r="D135">
        <v>59.842615735558091</v>
      </c>
      <c r="E135">
        <v>7.1999999999999998E-3</v>
      </c>
      <c r="F135">
        <v>191.54051700000002</v>
      </c>
      <c r="G135">
        <v>186.34976898930003</v>
      </c>
      <c r="H135">
        <v>81.83825832840806</v>
      </c>
      <c r="I135">
        <v>0.38255318366142577</v>
      </c>
      <c r="J135" s="1">
        <v>5</v>
      </c>
    </row>
    <row r="136" spans="1:10" x14ac:dyDescent="0.25">
      <c r="A136">
        <v>0.57882702530004082</v>
      </c>
      <c r="B136">
        <v>10.899802189999999</v>
      </c>
      <c r="C136">
        <v>52.226604695744385</v>
      </c>
      <c r="D136">
        <v>54.047619109873906</v>
      </c>
      <c r="E136">
        <v>2.2073770000000001</v>
      </c>
      <c r="F136">
        <v>0</v>
      </c>
      <c r="G136">
        <v>0</v>
      </c>
      <c r="H136">
        <v>56.390788477496706</v>
      </c>
      <c r="I136">
        <v>0</v>
      </c>
      <c r="J136" s="1">
        <v>0</v>
      </c>
    </row>
    <row r="137" spans="1:10" x14ac:dyDescent="0.25">
      <c r="A137">
        <v>0.16560425410888593</v>
      </c>
      <c r="B137">
        <v>11.095664900000001</v>
      </c>
      <c r="C137">
        <v>120.5605723609949</v>
      </c>
      <c r="D137">
        <v>122.23537462499601</v>
      </c>
      <c r="E137">
        <v>0</v>
      </c>
      <c r="F137">
        <v>383.62790200000006</v>
      </c>
      <c r="G137">
        <v>380.78905552520007</v>
      </c>
      <c r="H137">
        <v>40.502102332551445</v>
      </c>
      <c r="I137">
        <v>1.5143669904392554</v>
      </c>
      <c r="J137" s="1">
        <v>20</v>
      </c>
    </row>
    <row r="138" spans="1:10" x14ac:dyDescent="0.25">
      <c r="A138">
        <v>0.93026366683853867</v>
      </c>
      <c r="B138">
        <v>11.311838720000001</v>
      </c>
      <c r="C138">
        <v>61.847128944313788</v>
      </c>
      <c r="D138">
        <v>62.805736334980352</v>
      </c>
      <c r="E138">
        <v>0.19900000000000001</v>
      </c>
      <c r="F138">
        <v>788.31022200000007</v>
      </c>
      <c r="G138">
        <v>740.45979152460006</v>
      </c>
      <c r="H138">
        <v>114.95659759054949</v>
      </c>
      <c r="I138">
        <v>1.1512829485207903</v>
      </c>
      <c r="J138" s="1">
        <v>15</v>
      </c>
    </row>
    <row r="139" spans="1:10" x14ac:dyDescent="0.25">
      <c r="A139">
        <v>3.1755629190104999</v>
      </c>
      <c r="B139">
        <v>11.38155145</v>
      </c>
      <c r="C139">
        <v>26.113302347872192</v>
      </c>
      <c r="D139">
        <v>27.023809554936953</v>
      </c>
      <c r="E139">
        <v>6.4135740000000006</v>
      </c>
      <c r="F139">
        <v>0</v>
      </c>
      <c r="G139">
        <v>0</v>
      </c>
      <c r="H139">
        <v>154.68567381600667</v>
      </c>
      <c r="I139">
        <v>0</v>
      </c>
      <c r="J139" s="1">
        <v>0</v>
      </c>
    </row>
    <row r="140" spans="1:10" x14ac:dyDescent="0.25">
      <c r="A140">
        <v>0.44611393931491422</v>
      </c>
      <c r="B140">
        <v>11.400378349999999</v>
      </c>
      <c r="C140">
        <v>114.91905553873333</v>
      </c>
      <c r="D140">
        <v>116.36229180763276</v>
      </c>
      <c r="E140">
        <v>0</v>
      </c>
      <c r="F140">
        <v>1313.8503700000001</v>
      </c>
      <c r="G140">
        <v>1280.3471855650002</v>
      </c>
      <c r="H140">
        <v>105.08025626455533</v>
      </c>
      <c r="I140">
        <v>1.9185881552703128</v>
      </c>
      <c r="J140" s="1">
        <v>25</v>
      </c>
    </row>
    <row r="141" spans="1:10" x14ac:dyDescent="0.25">
      <c r="A141">
        <v>0.96177062839347349</v>
      </c>
      <c r="B141">
        <v>11.99791263</v>
      </c>
      <c r="C141">
        <v>61.397695504925771</v>
      </c>
      <c r="D141">
        <v>62.583407123178368</v>
      </c>
      <c r="E141">
        <v>5.6000000000000001E-2</v>
      </c>
      <c r="F141">
        <v>525.54014800000004</v>
      </c>
      <c r="G141">
        <v>492.4311186760001</v>
      </c>
      <c r="H141">
        <v>115.80356186469169</v>
      </c>
      <c r="I141">
        <v>0.76752196568052677</v>
      </c>
      <c r="J141" s="1">
        <v>10</v>
      </c>
    </row>
    <row r="142" spans="1:10" x14ac:dyDescent="0.25">
      <c r="A142">
        <v>4.0147244165775504</v>
      </c>
      <c r="B142">
        <v>12.070388710000001</v>
      </c>
      <c r="C142">
        <v>29.161568311617224</v>
      </c>
      <c r="D142">
        <v>29.921307867779046</v>
      </c>
      <c r="E142">
        <v>0.109718</v>
      </c>
      <c r="F142">
        <v>525.54014800000004</v>
      </c>
      <c r="G142">
        <v>148.83296991360001</v>
      </c>
      <c r="H142">
        <v>224.54408637715957</v>
      </c>
      <c r="I142">
        <v>0.3855699671902974</v>
      </c>
      <c r="J142" s="1">
        <v>5</v>
      </c>
    </row>
    <row r="143" spans="1:10" x14ac:dyDescent="0.25">
      <c r="A143">
        <v>0.77158578729339422</v>
      </c>
      <c r="B143">
        <v>12.8358229</v>
      </c>
      <c r="C143">
        <v>52.226604695744385</v>
      </c>
      <c r="D143">
        <v>54.047619109873906</v>
      </c>
      <c r="E143">
        <v>7.9000000000000008E-3</v>
      </c>
      <c r="F143">
        <v>0</v>
      </c>
      <c r="G143">
        <v>0</v>
      </c>
      <c r="H143">
        <v>75.169833165530818</v>
      </c>
      <c r="I143">
        <v>0</v>
      </c>
      <c r="J143" s="1">
        <v>0</v>
      </c>
    </row>
    <row r="144" spans="1:10" x14ac:dyDescent="0.25">
      <c r="A144">
        <v>0.24811129161573642</v>
      </c>
      <c r="B144">
        <v>13.16361805</v>
      </c>
      <c r="C144">
        <v>120.5605723609949</v>
      </c>
      <c r="D144">
        <v>122.23537462499601</v>
      </c>
      <c r="E144">
        <v>0</v>
      </c>
      <c r="F144">
        <v>574.75826800000004</v>
      </c>
      <c r="G144">
        <v>567.9761204376</v>
      </c>
      <c r="H144">
        <v>60.680982967229603</v>
      </c>
      <c r="I144">
        <v>1.5245071911371402</v>
      </c>
      <c r="J144" s="1">
        <v>20</v>
      </c>
    </row>
    <row r="145" spans="1:10" x14ac:dyDescent="0.25">
      <c r="A145">
        <v>1.0036811041443876</v>
      </c>
      <c r="B145">
        <v>13.674204450000001</v>
      </c>
      <c r="C145">
        <v>58.323136623234447</v>
      </c>
      <c r="D145">
        <v>59.842615735558091</v>
      </c>
      <c r="E145">
        <v>5.8700000000000002E-2</v>
      </c>
      <c r="F145">
        <v>262.77007400000002</v>
      </c>
      <c r="G145">
        <v>245.42724911600004</v>
      </c>
      <c r="H145">
        <v>112.27204318857979</v>
      </c>
      <c r="I145">
        <v>0.38376098284026339</v>
      </c>
      <c r="J145" s="1">
        <v>5</v>
      </c>
    </row>
    <row r="146" spans="1:10" x14ac:dyDescent="0.25">
      <c r="A146">
        <v>0.16976585907576353</v>
      </c>
      <c r="B146">
        <v>13.745585770000002</v>
      </c>
      <c r="C146">
        <v>123.69425788862758</v>
      </c>
      <c r="D146">
        <v>125.6114726699607</v>
      </c>
      <c r="E146">
        <v>0</v>
      </c>
      <c r="F146">
        <v>287.72092650000002</v>
      </c>
      <c r="G146">
        <v>285.59179164390002</v>
      </c>
      <c r="H146">
        <v>41.957363792804621</v>
      </c>
      <c r="I146">
        <v>1.1357808573715082</v>
      </c>
      <c r="J146" s="1">
        <v>15</v>
      </c>
    </row>
    <row r="147" spans="1:10" x14ac:dyDescent="0.25">
      <c r="A147">
        <v>5.018405520721938</v>
      </c>
      <c r="B147">
        <v>14.169540120000001</v>
      </c>
      <c r="C147">
        <v>29.161568311617224</v>
      </c>
      <c r="D147">
        <v>29.921307867779046</v>
      </c>
      <c r="E147">
        <v>0.14963100000000001</v>
      </c>
      <c r="F147">
        <v>656.92518500000006</v>
      </c>
      <c r="G147">
        <v>144.91769581100002</v>
      </c>
      <c r="H147">
        <v>280.68010797144944</v>
      </c>
      <c r="I147">
        <v>0.38597329068849551</v>
      </c>
      <c r="J147" s="1">
        <v>5</v>
      </c>
    </row>
    <row r="148" spans="1:10" x14ac:dyDescent="0.25">
      <c r="A148">
        <v>2.3256591670963469</v>
      </c>
      <c r="B148">
        <v>14.397921719999999</v>
      </c>
      <c r="C148">
        <v>61.847128944313788</v>
      </c>
      <c r="D148">
        <v>62.805736334980352</v>
      </c>
      <c r="E148">
        <v>0</v>
      </c>
      <c r="F148">
        <v>1970.7755550000002</v>
      </c>
      <c r="G148">
        <v>890.79055086000005</v>
      </c>
      <c r="H148">
        <v>287.39149397637374</v>
      </c>
      <c r="I148">
        <v>1.1579134847146451</v>
      </c>
      <c r="J148" s="1">
        <v>15</v>
      </c>
    </row>
    <row r="149" spans="1:10" x14ac:dyDescent="0.25">
      <c r="A149">
        <v>1.395395500257808</v>
      </c>
      <c r="B149">
        <v>14.4558774</v>
      </c>
      <c r="C149">
        <v>61.847128944313788</v>
      </c>
      <c r="D149">
        <v>62.805736334980352</v>
      </c>
      <c r="E149">
        <v>0.27753300000000003</v>
      </c>
      <c r="F149">
        <v>1182.4653330000001</v>
      </c>
      <c r="G149">
        <v>860.36177629080009</v>
      </c>
      <c r="H149">
        <v>172.43489638582426</v>
      </c>
      <c r="I149">
        <v>1.1548047233669096</v>
      </c>
      <c r="J149" s="1">
        <v>15</v>
      </c>
    </row>
    <row r="150" spans="1:10" x14ac:dyDescent="0.25">
      <c r="A150">
        <v>0.17551563366753947</v>
      </c>
      <c r="B150">
        <v>14.5</v>
      </c>
      <c r="C150">
        <v>122.79539100985154</v>
      </c>
      <c r="D150">
        <v>125.16681424635674</v>
      </c>
      <c r="E150">
        <v>0</v>
      </c>
      <c r="F150">
        <v>191.81395100000003</v>
      </c>
      <c r="G150">
        <v>190.37534636750004</v>
      </c>
      <c r="H150">
        <v>42.266492532820614</v>
      </c>
      <c r="I150">
        <v>0.7571909815139698</v>
      </c>
      <c r="J150" s="1">
        <v>10</v>
      </c>
    </row>
    <row r="151" spans="1:10" x14ac:dyDescent="0.25">
      <c r="A151">
        <v>4.2340838920139996</v>
      </c>
      <c r="B151">
        <v>14.67770799</v>
      </c>
      <c r="C151">
        <v>26.113302347872192</v>
      </c>
      <c r="D151">
        <v>27.023809554936953</v>
      </c>
      <c r="E151">
        <v>3.0096999999999999E-2</v>
      </c>
      <c r="F151">
        <v>0</v>
      </c>
      <c r="G151">
        <v>0</v>
      </c>
      <c r="H151">
        <v>206.24756508800888</v>
      </c>
      <c r="I151">
        <v>0</v>
      </c>
      <c r="J151" s="1">
        <v>0</v>
      </c>
    </row>
    <row r="152" spans="1:10" x14ac:dyDescent="0.25">
      <c r="A152">
        <v>0.90745937675631849</v>
      </c>
      <c r="B152">
        <v>15.069745190000001</v>
      </c>
      <c r="C152">
        <v>120.5605723609949</v>
      </c>
      <c r="D152">
        <v>122.23537462499601</v>
      </c>
      <c r="E152">
        <v>0</v>
      </c>
      <c r="F152">
        <v>2102.1605920000002</v>
      </c>
      <c r="G152">
        <v>1916.9602438448003</v>
      </c>
      <c r="H152">
        <v>221.93881876882074</v>
      </c>
      <c r="I152">
        <v>1.5421442698284502</v>
      </c>
      <c r="J152" s="1">
        <v>20</v>
      </c>
    </row>
    <row r="153" spans="1:10" x14ac:dyDescent="0.25">
      <c r="A153">
        <v>0.33073636494162395</v>
      </c>
      <c r="B153">
        <v>15.210765499999999</v>
      </c>
      <c r="C153">
        <v>120.5605723609949</v>
      </c>
      <c r="D153">
        <v>122.23537462499601</v>
      </c>
      <c r="E153">
        <v>0</v>
      </c>
      <c r="F153">
        <v>766.16206800000009</v>
      </c>
      <c r="G153">
        <v>753.44377767120011</v>
      </c>
      <c r="H153">
        <v>80.888731814546802</v>
      </c>
      <c r="I153">
        <v>1.5300357183377478</v>
      </c>
      <c r="J153" s="1">
        <v>20</v>
      </c>
    </row>
    <row r="154" spans="1:10" x14ac:dyDescent="0.25">
      <c r="A154">
        <v>5.018405520721938</v>
      </c>
      <c r="B154">
        <v>15.553106199999998</v>
      </c>
      <c r="C154">
        <v>29.161568311617224</v>
      </c>
      <c r="D154">
        <v>29.921307867779046</v>
      </c>
      <c r="E154">
        <v>0.88341800000000004</v>
      </c>
      <c r="F154">
        <v>656.92518500000006</v>
      </c>
      <c r="G154">
        <v>144.91769581100002</v>
      </c>
      <c r="H154">
        <v>280.68010797144944</v>
      </c>
      <c r="I154">
        <v>0.38597329068849551</v>
      </c>
      <c r="J154" s="1">
        <v>5</v>
      </c>
    </row>
    <row r="155" spans="1:10" x14ac:dyDescent="0.25">
      <c r="A155">
        <v>1.8605273336770773</v>
      </c>
      <c r="B155">
        <v>15.73305244</v>
      </c>
      <c r="C155">
        <v>61.847128944313788</v>
      </c>
      <c r="D155">
        <v>62.805736334980352</v>
      </c>
      <c r="E155">
        <v>0.71148999999999996</v>
      </c>
      <c r="F155">
        <v>1576.6204440000001</v>
      </c>
      <c r="G155">
        <v>861.93839673479999</v>
      </c>
      <c r="H155">
        <v>229.91319518109898</v>
      </c>
      <c r="I155">
        <v>1.1567099015708922</v>
      </c>
      <c r="J155" s="1">
        <v>15</v>
      </c>
    </row>
    <row r="156" spans="1:10" x14ac:dyDescent="0.25">
      <c r="A156">
        <v>0.18316396840720289</v>
      </c>
      <c r="B156">
        <v>16.087215960000002</v>
      </c>
      <c r="C156">
        <v>116.64627324646889</v>
      </c>
      <c r="D156">
        <v>119.68523147111618</v>
      </c>
      <c r="E156">
        <v>0</v>
      </c>
      <c r="F156">
        <v>95.906975500000016</v>
      </c>
      <c r="G156">
        <v>95.187673183750022</v>
      </c>
      <c r="H156">
        <v>40.977543338599752</v>
      </c>
      <c r="I156">
        <v>0.37859736250929449</v>
      </c>
      <c r="J156" s="1">
        <v>5</v>
      </c>
    </row>
    <row r="157" spans="1:10" x14ac:dyDescent="0.25">
      <c r="A157">
        <v>1.0585209730034999</v>
      </c>
      <c r="B157">
        <v>16.088961380000001</v>
      </c>
      <c r="C157">
        <v>52.226604695744385</v>
      </c>
      <c r="D157">
        <v>54.047619109873906</v>
      </c>
      <c r="E157">
        <v>6.8199999999999997E-2</v>
      </c>
      <c r="F157">
        <v>0</v>
      </c>
      <c r="G157">
        <v>0</v>
      </c>
      <c r="H157">
        <v>103.12378254400444</v>
      </c>
      <c r="I157">
        <v>0</v>
      </c>
      <c r="J157" s="1">
        <v>0</v>
      </c>
    </row>
    <row r="158" spans="1:10" x14ac:dyDescent="0.25">
      <c r="A158">
        <v>0.25434628351906979</v>
      </c>
      <c r="B158">
        <v>16.122363190000002</v>
      </c>
      <c r="C158">
        <v>123.69425788862758</v>
      </c>
      <c r="D158">
        <v>125.6114726699607</v>
      </c>
      <c r="E158">
        <v>0</v>
      </c>
      <c r="F158">
        <v>431.06870100000003</v>
      </c>
      <c r="G158">
        <v>425.9820903282</v>
      </c>
      <c r="H158">
        <v>62.861282033125661</v>
      </c>
      <c r="I158">
        <v>1.1433845256951889</v>
      </c>
      <c r="J158" s="1">
        <v>15</v>
      </c>
    </row>
    <row r="159" spans="1:10" x14ac:dyDescent="0.25">
      <c r="A159">
        <v>1.4426559425902101</v>
      </c>
      <c r="B159">
        <v>16.44148783</v>
      </c>
      <c r="C159">
        <v>61.397695504925771</v>
      </c>
      <c r="D159">
        <v>62.583407123178368</v>
      </c>
      <c r="E159">
        <v>0.29420100000000005</v>
      </c>
      <c r="F159">
        <v>788.31022200000007</v>
      </c>
      <c r="G159">
        <v>567.34686677340005</v>
      </c>
      <c r="H159">
        <v>173.70534279703753</v>
      </c>
      <c r="I159">
        <v>0.76986981557793976</v>
      </c>
      <c r="J159" s="1">
        <v>10</v>
      </c>
    </row>
    <row r="160" spans="1:10" x14ac:dyDescent="0.25">
      <c r="A160">
        <v>0.26296069990674836</v>
      </c>
      <c r="B160">
        <v>16.447653859999999</v>
      </c>
      <c r="C160">
        <v>122.79539100985154</v>
      </c>
      <c r="D160">
        <v>125.16681424635674</v>
      </c>
      <c r="E160">
        <v>0</v>
      </c>
      <c r="F160">
        <v>287.37913400000002</v>
      </c>
      <c r="G160">
        <v>283.9880602188</v>
      </c>
      <c r="H160">
        <v>63.324424307903726</v>
      </c>
      <c r="I160">
        <v>0.76225910552603948</v>
      </c>
      <c r="J160" s="1">
        <v>10</v>
      </c>
    </row>
    <row r="161" spans="1:10" x14ac:dyDescent="0.25">
      <c r="A161">
        <v>0.45372968837815925</v>
      </c>
      <c r="B161">
        <v>17.609912850000001</v>
      </c>
      <c r="C161">
        <v>120.5605723609949</v>
      </c>
      <c r="D161">
        <v>122.23537462499601</v>
      </c>
      <c r="E161">
        <v>0</v>
      </c>
      <c r="F161">
        <v>1051.0802960000001</v>
      </c>
      <c r="G161">
        <v>1024.1726404224</v>
      </c>
      <c r="H161">
        <v>110.96940938441037</v>
      </c>
      <c r="I161">
        <v>1.534873987423341</v>
      </c>
      <c r="J161" s="1">
        <v>20</v>
      </c>
    </row>
    <row r="162" spans="1:10" x14ac:dyDescent="0.25">
      <c r="A162">
        <v>5.2926048650175002</v>
      </c>
      <c r="B162">
        <v>17.91830719</v>
      </c>
      <c r="C162">
        <v>26.113302347872192</v>
      </c>
      <c r="D162">
        <v>27.023809554936953</v>
      </c>
      <c r="E162">
        <v>0.15343899999999999</v>
      </c>
      <c r="F162">
        <v>0</v>
      </c>
      <c r="G162">
        <v>0</v>
      </c>
      <c r="H162">
        <v>257.8094563600111</v>
      </c>
      <c r="I162">
        <v>0</v>
      </c>
      <c r="J162" s="1">
        <v>0</v>
      </c>
    </row>
    <row r="163" spans="1:10" x14ac:dyDescent="0.25">
      <c r="A163">
        <v>0.27441957347964396</v>
      </c>
      <c r="B163">
        <v>18.166729880000002</v>
      </c>
      <c r="C163">
        <v>116.64627324646889</v>
      </c>
      <c r="D163">
        <v>119.68523147111618</v>
      </c>
      <c r="E163">
        <v>0</v>
      </c>
      <c r="F163">
        <v>143.68956700000001</v>
      </c>
      <c r="G163">
        <v>141.9796611527</v>
      </c>
      <c r="H163">
        <v>61.393297289904972</v>
      </c>
      <c r="I163">
        <v>0.38113093037817991</v>
      </c>
      <c r="J163" s="1">
        <v>5</v>
      </c>
    </row>
    <row r="164" spans="1:10" x14ac:dyDescent="0.25">
      <c r="A164">
        <v>0.19317181648333906</v>
      </c>
      <c r="B164">
        <v>18.69086261</v>
      </c>
      <c r="C164">
        <v>104.45320939148877</v>
      </c>
      <c r="D164">
        <v>108.09523821974781</v>
      </c>
      <c r="E164">
        <v>0</v>
      </c>
      <c r="F164">
        <v>0</v>
      </c>
      <c r="G164">
        <v>0</v>
      </c>
      <c r="H164">
        <v>37.638570996159793</v>
      </c>
      <c r="I164">
        <v>0</v>
      </c>
      <c r="J164" s="1">
        <v>0</v>
      </c>
    </row>
    <row r="165" spans="1:10" x14ac:dyDescent="0.25">
      <c r="A165">
        <v>0.33904771000020628</v>
      </c>
      <c r="B165">
        <v>18.877793219999997</v>
      </c>
      <c r="C165">
        <v>123.69425788862758</v>
      </c>
      <c r="D165">
        <v>125.6114726699607</v>
      </c>
      <c r="E165">
        <v>0</v>
      </c>
      <c r="F165">
        <v>574.62155100000007</v>
      </c>
      <c r="G165">
        <v>565.08283325340005</v>
      </c>
      <c r="H165">
        <v>83.795105735879218</v>
      </c>
      <c r="I165">
        <v>1.1475301039613626</v>
      </c>
      <c r="J165" s="1">
        <v>15</v>
      </c>
    </row>
    <row r="166" spans="1:10" x14ac:dyDescent="0.25">
      <c r="A166">
        <v>0.6805945325672389</v>
      </c>
      <c r="B166">
        <v>18.982738610000002</v>
      </c>
      <c r="C166">
        <v>120.5605723609949</v>
      </c>
      <c r="D166">
        <v>122.23537462499601</v>
      </c>
      <c r="E166">
        <v>0</v>
      </c>
      <c r="F166">
        <v>1576.6204440000001</v>
      </c>
      <c r="G166">
        <v>1502.5192831320001</v>
      </c>
      <c r="H166">
        <v>166.45411407661555</v>
      </c>
      <c r="I166">
        <v>1.5395927451317637</v>
      </c>
      <c r="J166" s="1">
        <v>20</v>
      </c>
    </row>
    <row r="167" spans="1:10" x14ac:dyDescent="0.25">
      <c r="A167">
        <v>1.5055216562165814</v>
      </c>
      <c r="B167">
        <v>19.150334300000001</v>
      </c>
      <c r="C167">
        <v>58.323136623234447</v>
      </c>
      <c r="D167">
        <v>59.842615735558091</v>
      </c>
      <c r="E167">
        <v>0.32892900000000003</v>
      </c>
      <c r="F167">
        <v>394.15511100000003</v>
      </c>
      <c r="G167">
        <v>279.8895443211</v>
      </c>
      <c r="H167">
        <v>168.40806478286967</v>
      </c>
      <c r="I167">
        <v>0.38493490778896988</v>
      </c>
      <c r="J167" s="1">
        <v>5</v>
      </c>
    </row>
    <row r="168" spans="1:10" x14ac:dyDescent="0.25">
      <c r="A168">
        <v>0.35053086638378161</v>
      </c>
      <c r="B168">
        <v>19.42454613</v>
      </c>
      <c r="C168">
        <v>122.79539100985154</v>
      </c>
      <c r="D168">
        <v>125.16681424635674</v>
      </c>
      <c r="E168">
        <v>0</v>
      </c>
      <c r="F168">
        <v>383.08103400000005</v>
      </c>
      <c r="G168">
        <v>376.68358073220003</v>
      </c>
      <c r="H168">
        <v>84.412481879517728</v>
      </c>
      <c r="I168">
        <v>0.76502227957733027</v>
      </c>
      <c r="J168" s="1">
        <v>10</v>
      </c>
    </row>
    <row r="169" spans="1:10" x14ac:dyDescent="0.25">
      <c r="A169">
        <v>1.923541256786947</v>
      </c>
      <c r="B169">
        <v>19.697773689999998</v>
      </c>
      <c r="C169">
        <v>61.397695504925771</v>
      </c>
      <c r="D169">
        <v>62.583407123178368</v>
      </c>
      <c r="E169">
        <v>0.77171299999999998</v>
      </c>
      <c r="F169">
        <v>1051.0802960000001</v>
      </c>
      <c r="G169">
        <v>568.42422407679999</v>
      </c>
      <c r="H169">
        <v>231.60712372938337</v>
      </c>
      <c r="I169">
        <v>0.7711399343805948</v>
      </c>
      <c r="J169" s="1">
        <v>10</v>
      </c>
    </row>
    <row r="170" spans="1:10" x14ac:dyDescent="0.25">
      <c r="A170">
        <v>2.8853118851804203</v>
      </c>
      <c r="B170">
        <v>19.951521449999998</v>
      </c>
      <c r="C170">
        <v>61.397695504925771</v>
      </c>
      <c r="D170">
        <v>62.583407123178368</v>
      </c>
      <c r="E170">
        <v>0</v>
      </c>
      <c r="F170">
        <v>1576.6204440000001</v>
      </c>
      <c r="G170">
        <v>584.45319859079996</v>
      </c>
      <c r="H170">
        <v>347.41068559407506</v>
      </c>
      <c r="I170">
        <v>0.77250001682004865</v>
      </c>
      <c r="J170" s="1">
        <v>10</v>
      </c>
    </row>
    <row r="171" spans="1:10" x14ac:dyDescent="0.25">
      <c r="A171">
        <v>5.2926048650175002</v>
      </c>
      <c r="B171">
        <v>21.02903182</v>
      </c>
      <c r="C171">
        <v>26.113302347872192</v>
      </c>
      <c r="D171">
        <v>27.023809554936953</v>
      </c>
      <c r="E171">
        <v>0.92494600000000005</v>
      </c>
      <c r="F171">
        <v>0</v>
      </c>
      <c r="G171">
        <v>0</v>
      </c>
      <c r="H171">
        <v>257.8094563600111</v>
      </c>
      <c r="I171">
        <v>0</v>
      </c>
      <c r="J171" s="1">
        <v>0</v>
      </c>
    </row>
    <row r="172" spans="1:10" x14ac:dyDescent="0.25">
      <c r="A172">
        <v>2.4044265709836838</v>
      </c>
      <c r="B172">
        <v>21.13901873</v>
      </c>
      <c r="C172">
        <v>61.397695504925771</v>
      </c>
      <c r="D172">
        <v>62.583407123178368</v>
      </c>
      <c r="E172">
        <v>0</v>
      </c>
      <c r="F172">
        <v>1313.8503700000001</v>
      </c>
      <c r="G172">
        <v>588.34219568599997</v>
      </c>
      <c r="H172">
        <v>289.50890466172922</v>
      </c>
      <c r="I172">
        <v>0.77194317469412121</v>
      </c>
      <c r="J172" s="1">
        <v>10</v>
      </c>
    </row>
    <row r="173" spans="1:10" x14ac:dyDescent="0.25">
      <c r="A173">
        <v>0.28941351265002041</v>
      </c>
      <c r="B173">
        <v>21.300535460000003</v>
      </c>
      <c r="C173">
        <v>104.45320939148877</v>
      </c>
      <c r="D173">
        <v>108.09523821974781</v>
      </c>
      <c r="E173">
        <v>0</v>
      </c>
      <c r="F173">
        <v>0</v>
      </c>
      <c r="G173">
        <v>0</v>
      </c>
      <c r="H173">
        <v>56.390788477496706</v>
      </c>
      <c r="I173">
        <v>0</v>
      </c>
      <c r="J173" s="1">
        <v>0</v>
      </c>
    </row>
    <row r="174" spans="1:10" x14ac:dyDescent="0.25">
      <c r="A174">
        <v>0.36580573020454921</v>
      </c>
      <c r="B174">
        <v>21.57504063</v>
      </c>
      <c r="C174">
        <v>116.64627324646889</v>
      </c>
      <c r="D174">
        <v>119.68523147111618</v>
      </c>
      <c r="E174">
        <v>0</v>
      </c>
      <c r="F174">
        <v>191.54051700000002</v>
      </c>
      <c r="G174">
        <v>188.32263631440003</v>
      </c>
      <c r="H174">
        <v>81.83825832840806</v>
      </c>
      <c r="I174">
        <v>0.38251224498908909</v>
      </c>
      <c r="J174" s="1">
        <v>5</v>
      </c>
    </row>
    <row r="175" spans="1:10" x14ac:dyDescent="0.25">
      <c r="A175">
        <v>1.58778145950525</v>
      </c>
      <c r="B175">
        <v>22.480407789999997</v>
      </c>
      <c r="C175">
        <v>52.226604695744385</v>
      </c>
      <c r="D175">
        <v>54.047619109873906</v>
      </c>
      <c r="E175">
        <v>0.360234</v>
      </c>
      <c r="F175">
        <v>0</v>
      </c>
      <c r="G175">
        <v>0</v>
      </c>
      <c r="H175">
        <v>154.68567381600667</v>
      </c>
      <c r="I175">
        <v>0</v>
      </c>
      <c r="J175" s="1">
        <v>0</v>
      </c>
    </row>
    <row r="176" spans="1:10" x14ac:dyDescent="0.25">
      <c r="A176">
        <v>0.46513183341926934</v>
      </c>
      <c r="B176">
        <v>22.639397029999998</v>
      </c>
      <c r="C176">
        <v>123.69425788862758</v>
      </c>
      <c r="D176">
        <v>125.6114726699607</v>
      </c>
      <c r="E176">
        <v>0</v>
      </c>
      <c r="F176">
        <v>788.31022200000007</v>
      </c>
      <c r="G176">
        <v>768.05064929460013</v>
      </c>
      <c r="H176">
        <v>114.95659759054949</v>
      </c>
      <c r="I176">
        <v>1.1511580881232013</v>
      </c>
      <c r="J176" s="1">
        <v>15</v>
      </c>
    </row>
    <row r="177" spans="1:10" x14ac:dyDescent="0.25">
      <c r="A177">
        <v>1.1628295835481735</v>
      </c>
      <c r="B177">
        <v>23.230421159999999</v>
      </c>
      <c r="C177">
        <v>123.69425788862758</v>
      </c>
      <c r="D177">
        <v>125.6114726699607</v>
      </c>
      <c r="E177">
        <v>0</v>
      </c>
      <c r="F177">
        <v>1970.7755550000002</v>
      </c>
      <c r="G177">
        <v>1629.6343064295002</v>
      </c>
      <c r="H177">
        <v>287.39149397637374</v>
      </c>
      <c r="I177">
        <v>1.1578242489701278</v>
      </c>
      <c r="J177" s="1">
        <v>15</v>
      </c>
    </row>
    <row r="178" spans="1:10" x14ac:dyDescent="0.25">
      <c r="A178">
        <v>2.0073622082887752</v>
      </c>
      <c r="B178">
        <v>24.09009726</v>
      </c>
      <c r="C178">
        <v>58.323136623234447</v>
      </c>
      <c r="D178">
        <v>59.842615735558091</v>
      </c>
      <c r="E178">
        <v>0.46212300000000001</v>
      </c>
      <c r="F178">
        <v>525.54014800000004</v>
      </c>
      <c r="G178">
        <v>280.27056092840002</v>
      </c>
      <c r="H178">
        <v>224.54408637715957</v>
      </c>
      <c r="I178">
        <v>0.3855699671902974</v>
      </c>
      <c r="J178" s="1">
        <v>5</v>
      </c>
    </row>
    <row r="179" spans="1:10" x14ac:dyDescent="0.25">
      <c r="A179">
        <v>0.48088531419673675</v>
      </c>
      <c r="B179">
        <v>24.196441180000001</v>
      </c>
      <c r="C179">
        <v>122.79539100985154</v>
      </c>
      <c r="D179">
        <v>125.16681424635674</v>
      </c>
      <c r="E179">
        <v>0</v>
      </c>
      <c r="F179">
        <v>525.54014800000004</v>
      </c>
      <c r="G179">
        <v>511.98121218160003</v>
      </c>
      <c r="H179">
        <v>115.80356186469169</v>
      </c>
      <c r="I179">
        <v>0.76744045721954601</v>
      </c>
      <c r="J179" s="1">
        <v>10</v>
      </c>
    </row>
    <row r="180" spans="1:10" x14ac:dyDescent="0.25">
      <c r="A180">
        <v>0.38579289364669711</v>
      </c>
      <c r="B180">
        <v>25.151776299999998</v>
      </c>
      <c r="C180">
        <v>104.45320939148877</v>
      </c>
      <c r="D180">
        <v>108.09523821974781</v>
      </c>
      <c r="E180">
        <v>0</v>
      </c>
      <c r="F180">
        <v>0</v>
      </c>
      <c r="G180">
        <v>0</v>
      </c>
      <c r="H180">
        <v>75.169833165530818</v>
      </c>
      <c r="I180">
        <v>0</v>
      </c>
      <c r="J180" s="1">
        <v>0</v>
      </c>
    </row>
    <row r="181" spans="1:10" x14ac:dyDescent="0.25">
      <c r="A181">
        <v>0.5018405520721938</v>
      </c>
      <c r="B181">
        <v>27.202548790000002</v>
      </c>
      <c r="C181">
        <v>116.64627324646889</v>
      </c>
      <c r="D181">
        <v>119.68523147111618</v>
      </c>
      <c r="E181">
        <v>0</v>
      </c>
      <c r="F181">
        <v>262.77007400000002</v>
      </c>
      <c r="G181">
        <v>255.93805207600002</v>
      </c>
      <c r="H181">
        <v>112.27204318857979</v>
      </c>
      <c r="I181">
        <v>0.3837210945619679</v>
      </c>
      <c r="J181" s="1">
        <v>5</v>
      </c>
    </row>
    <row r="182" spans="1:10" x14ac:dyDescent="0.25">
      <c r="A182">
        <v>0.697697750128904</v>
      </c>
      <c r="B182">
        <v>27.36746248</v>
      </c>
      <c r="C182">
        <v>123.69425788862758</v>
      </c>
      <c r="D182">
        <v>125.6114726699607</v>
      </c>
      <c r="E182">
        <v>0</v>
      </c>
      <c r="F182">
        <v>1182.4653330000001</v>
      </c>
      <c r="G182">
        <v>1126.4164762158</v>
      </c>
      <c r="H182">
        <v>172.43489638582426</v>
      </c>
      <c r="I182">
        <v>1.1546964551631751</v>
      </c>
      <c r="J182" s="1">
        <v>15</v>
      </c>
    </row>
    <row r="183" spans="1:10" x14ac:dyDescent="0.25">
      <c r="A183">
        <v>2.509202760360969</v>
      </c>
      <c r="B183">
        <v>28.054251399999998</v>
      </c>
      <c r="C183">
        <v>58.323136623234447</v>
      </c>
      <c r="D183">
        <v>59.842615735558091</v>
      </c>
      <c r="E183">
        <v>0</v>
      </c>
      <c r="F183">
        <v>656.92518500000006</v>
      </c>
      <c r="G183">
        <v>290.68939436250002</v>
      </c>
      <c r="H183">
        <v>280.68010797144944</v>
      </c>
      <c r="I183">
        <v>0.38597201314650409</v>
      </c>
      <c r="J183" s="1">
        <v>5</v>
      </c>
    </row>
    <row r="184" spans="1:10" x14ac:dyDescent="0.25">
      <c r="A184">
        <v>0.93026366683853867</v>
      </c>
      <c r="B184">
        <v>28.085234069999998</v>
      </c>
      <c r="C184">
        <v>123.69425788862758</v>
      </c>
      <c r="D184">
        <v>125.6114726699607</v>
      </c>
      <c r="E184">
        <v>0</v>
      </c>
      <c r="F184">
        <v>1576.6204440000001</v>
      </c>
      <c r="G184">
        <v>1434.8822660844</v>
      </c>
      <c r="H184">
        <v>229.91319518109898</v>
      </c>
      <c r="I184">
        <v>1.1566097174630525</v>
      </c>
      <c r="J184" s="1">
        <v>15</v>
      </c>
    </row>
    <row r="185" spans="1:10" x14ac:dyDescent="0.25">
      <c r="A185">
        <v>2.1170419460069998</v>
      </c>
      <c r="B185">
        <v>28.93316978</v>
      </c>
      <c r="C185">
        <v>52.226604695744385</v>
      </c>
      <c r="D185">
        <v>54.047619109873906</v>
      </c>
      <c r="E185">
        <v>0.47618899999999997</v>
      </c>
      <c r="F185">
        <v>0</v>
      </c>
      <c r="G185">
        <v>0</v>
      </c>
      <c r="H185">
        <v>206.24756508800888</v>
      </c>
      <c r="I185">
        <v>0</v>
      </c>
      <c r="J185" s="1">
        <v>0</v>
      </c>
    </row>
    <row r="186" spans="1:10" x14ac:dyDescent="0.25">
      <c r="A186">
        <v>3.0110433124331628</v>
      </c>
      <c r="B186">
        <v>30.548342949999999</v>
      </c>
      <c r="C186">
        <v>58.323136623234447</v>
      </c>
      <c r="D186">
        <v>59.842615735558091</v>
      </c>
      <c r="E186">
        <v>0</v>
      </c>
      <c r="F186">
        <v>788.31022200000007</v>
      </c>
      <c r="G186">
        <v>287.18141387460003</v>
      </c>
      <c r="H186">
        <v>336.81612956573935</v>
      </c>
      <c r="I186">
        <v>0.38625037746471669</v>
      </c>
      <c r="J186" s="1">
        <v>5</v>
      </c>
    </row>
    <row r="187" spans="1:10" x14ac:dyDescent="0.25">
      <c r="A187">
        <v>0.52926048650174995</v>
      </c>
      <c r="B187">
        <v>31.536200009999998</v>
      </c>
      <c r="C187">
        <v>104.45320939148877</v>
      </c>
      <c r="D187">
        <v>108.09523821974781</v>
      </c>
      <c r="E187">
        <v>0</v>
      </c>
      <c r="F187">
        <v>0</v>
      </c>
      <c r="G187">
        <v>0</v>
      </c>
      <c r="H187">
        <v>103.12378254400444</v>
      </c>
      <c r="I187">
        <v>0</v>
      </c>
      <c r="J187" s="1">
        <v>0</v>
      </c>
    </row>
    <row r="188" spans="1:10" x14ac:dyDescent="0.25">
      <c r="A188">
        <v>0.72132797129510506</v>
      </c>
      <c r="B188">
        <v>31.976903249999999</v>
      </c>
      <c r="C188">
        <v>122.79539100985154</v>
      </c>
      <c r="D188">
        <v>125.16681424635674</v>
      </c>
      <c r="E188">
        <v>0</v>
      </c>
      <c r="F188">
        <v>788.31022200000007</v>
      </c>
      <c r="G188">
        <v>750.55016236619997</v>
      </c>
      <c r="H188">
        <v>173.70534279703753</v>
      </c>
      <c r="I188">
        <v>0.76979890105652038</v>
      </c>
      <c r="J188" s="1">
        <v>10</v>
      </c>
    </row>
    <row r="189" spans="1:10" x14ac:dyDescent="0.25">
      <c r="A189">
        <v>1.4426559425902101</v>
      </c>
      <c r="B189">
        <v>33.956655569999995</v>
      </c>
      <c r="C189">
        <v>122.79539100985154</v>
      </c>
      <c r="D189">
        <v>125.16681424635674</v>
      </c>
      <c r="E189">
        <v>0</v>
      </c>
      <c r="F189">
        <v>1576.6204440000001</v>
      </c>
      <c r="G189">
        <v>1124.2880386163999</v>
      </c>
      <c r="H189">
        <v>347.41068559407506</v>
      </c>
      <c r="I189">
        <v>0.77244771557777325</v>
      </c>
      <c r="J189" s="1">
        <v>10</v>
      </c>
    </row>
    <row r="190" spans="1:10" x14ac:dyDescent="0.25">
      <c r="A190">
        <v>2.6463024325087501</v>
      </c>
      <c r="B190">
        <v>35.246444160000003</v>
      </c>
      <c r="C190">
        <v>52.226604695744385</v>
      </c>
      <c r="D190">
        <v>54.047619109873906</v>
      </c>
      <c r="E190">
        <v>0</v>
      </c>
      <c r="F190">
        <v>0</v>
      </c>
      <c r="G190">
        <v>0</v>
      </c>
      <c r="H190">
        <v>257.8094563600111</v>
      </c>
      <c r="I190">
        <v>0</v>
      </c>
      <c r="J190" s="1">
        <v>0</v>
      </c>
    </row>
    <row r="191" spans="1:10" x14ac:dyDescent="0.25">
      <c r="A191">
        <v>0.96177062839347349</v>
      </c>
      <c r="B191">
        <v>37.105466480000004</v>
      </c>
      <c r="C191">
        <v>122.79539100985154</v>
      </c>
      <c r="D191">
        <v>125.16681424635674</v>
      </c>
      <c r="E191">
        <v>0</v>
      </c>
      <c r="F191">
        <v>1051.0802960000001</v>
      </c>
      <c r="G191">
        <v>954.06558467920001</v>
      </c>
      <c r="H191">
        <v>231.60712372938337</v>
      </c>
      <c r="I191">
        <v>0.77107415509284483</v>
      </c>
      <c r="J191" s="1">
        <v>10</v>
      </c>
    </row>
    <row r="192" spans="1:10" x14ac:dyDescent="0.25">
      <c r="A192">
        <v>0.7527608281082907</v>
      </c>
      <c r="B192">
        <v>37.410301000000004</v>
      </c>
      <c r="C192">
        <v>116.64627324646889</v>
      </c>
      <c r="D192">
        <v>119.68523147111618</v>
      </c>
      <c r="E192">
        <v>0</v>
      </c>
      <c r="F192">
        <v>394.15511100000003</v>
      </c>
      <c r="G192">
        <v>374.99917260540002</v>
      </c>
      <c r="H192">
        <v>168.40806478286967</v>
      </c>
      <c r="I192">
        <v>0.38490008270455706</v>
      </c>
      <c r="J192" s="1">
        <v>5</v>
      </c>
    </row>
    <row r="193" spans="1:10" x14ac:dyDescent="0.25">
      <c r="A193">
        <v>1.2022132854918419</v>
      </c>
      <c r="B193">
        <v>38.338566880000002</v>
      </c>
      <c r="C193">
        <v>122.79539100985154</v>
      </c>
      <c r="D193">
        <v>125.16681424635674</v>
      </c>
      <c r="E193">
        <v>0</v>
      </c>
      <c r="F193">
        <v>1313.8503700000001</v>
      </c>
      <c r="G193">
        <v>1079.5908490290001</v>
      </c>
      <c r="H193">
        <v>289.50890466172922</v>
      </c>
      <c r="I193">
        <v>0.77188368088324455</v>
      </c>
      <c r="J193" s="1">
        <v>10</v>
      </c>
    </row>
    <row r="194" spans="1:10" x14ac:dyDescent="0.25">
      <c r="A194">
        <v>3.1755629190104999</v>
      </c>
      <c r="B194">
        <v>41.280142859999998</v>
      </c>
      <c r="C194">
        <v>52.226604695744385</v>
      </c>
      <c r="D194">
        <v>54.047619109873906</v>
      </c>
      <c r="E194">
        <v>0</v>
      </c>
      <c r="F194">
        <v>0</v>
      </c>
      <c r="G194">
        <v>0</v>
      </c>
      <c r="H194">
        <v>309.37134763201334</v>
      </c>
      <c r="I194">
        <v>0</v>
      </c>
      <c r="J194" s="1">
        <v>0</v>
      </c>
    </row>
    <row r="195" spans="1:10" x14ac:dyDescent="0.25">
      <c r="A195">
        <v>0.79389072975262498</v>
      </c>
      <c r="B195">
        <v>43.857606730000001</v>
      </c>
      <c r="C195">
        <v>104.45320939148877</v>
      </c>
      <c r="D195">
        <v>108.09523821974781</v>
      </c>
      <c r="E195">
        <v>0</v>
      </c>
      <c r="F195">
        <v>0</v>
      </c>
      <c r="G195">
        <v>0</v>
      </c>
      <c r="H195">
        <v>154.68567381600667</v>
      </c>
      <c r="I195">
        <v>0</v>
      </c>
      <c r="J195" s="1">
        <v>0</v>
      </c>
    </row>
    <row r="196" spans="1:10" x14ac:dyDescent="0.25">
      <c r="A196">
        <v>1.0036811041443876</v>
      </c>
      <c r="B196">
        <v>46.30827343</v>
      </c>
      <c r="C196">
        <v>116.64627324646889</v>
      </c>
      <c r="D196">
        <v>119.68523147111618</v>
      </c>
      <c r="E196">
        <v>0</v>
      </c>
      <c r="F196">
        <v>525.54014800000004</v>
      </c>
      <c r="G196">
        <v>475.45617189559999</v>
      </c>
      <c r="H196">
        <v>224.54408637715957</v>
      </c>
      <c r="I196">
        <v>0.38553758263333615</v>
      </c>
      <c r="J196" s="1">
        <v>5</v>
      </c>
    </row>
    <row r="197" spans="1:10" x14ac:dyDescent="0.25">
      <c r="A197">
        <v>1.2546013801804845</v>
      </c>
      <c r="B197">
        <v>53.055358400000003</v>
      </c>
      <c r="C197">
        <v>116.64627324646889</v>
      </c>
      <c r="D197">
        <v>119.68523147111618</v>
      </c>
      <c r="E197">
        <v>0</v>
      </c>
      <c r="F197">
        <v>656.92518500000006</v>
      </c>
      <c r="G197">
        <v>535.45971829350003</v>
      </c>
      <c r="H197">
        <v>280.68010797144944</v>
      </c>
      <c r="I197">
        <v>0.38594226458329822</v>
      </c>
      <c r="J197" s="1">
        <v>5</v>
      </c>
    </row>
    <row r="198" spans="1:10" x14ac:dyDescent="0.25">
      <c r="A198">
        <v>1.0585209730034999</v>
      </c>
      <c r="B198">
        <v>56.130246</v>
      </c>
      <c r="C198">
        <v>104.45320939148877</v>
      </c>
      <c r="D198">
        <v>108.09523821974781</v>
      </c>
      <c r="E198">
        <v>0</v>
      </c>
      <c r="F198">
        <v>0</v>
      </c>
      <c r="G198">
        <v>0</v>
      </c>
      <c r="H198">
        <v>206.24756508800888</v>
      </c>
      <c r="I198">
        <v>0</v>
      </c>
      <c r="J198" s="1">
        <v>0</v>
      </c>
    </row>
    <row r="199" spans="1:10" x14ac:dyDescent="0.25">
      <c r="A199">
        <v>1.5055216562165814</v>
      </c>
      <c r="B199">
        <v>56.607413020000003</v>
      </c>
      <c r="C199">
        <v>116.64627324646889</v>
      </c>
      <c r="D199">
        <v>119.68523147111618</v>
      </c>
      <c r="E199">
        <v>0</v>
      </c>
      <c r="F199">
        <v>788.31022200000007</v>
      </c>
      <c r="G199">
        <v>555.36455139900011</v>
      </c>
      <c r="H199">
        <v>336.81612956573935</v>
      </c>
      <c r="I199">
        <v>0.38622422539696583</v>
      </c>
      <c r="J199" s="1">
        <v>5</v>
      </c>
    </row>
    <row r="200" spans="1:10" x14ac:dyDescent="0.25">
      <c r="A200">
        <v>1.323151216254375</v>
      </c>
      <c r="B200">
        <v>67.990002109999992</v>
      </c>
      <c r="C200">
        <v>104.45320939148877</v>
      </c>
      <c r="D200">
        <v>108.09523821974781</v>
      </c>
      <c r="E200">
        <v>0</v>
      </c>
      <c r="F200">
        <v>0</v>
      </c>
      <c r="G200">
        <v>0</v>
      </c>
      <c r="H200">
        <v>257.8094563600111</v>
      </c>
      <c r="I200">
        <v>0</v>
      </c>
      <c r="J200" s="1">
        <v>0</v>
      </c>
    </row>
    <row r="201" spans="1:10" x14ac:dyDescent="0.25">
      <c r="A201">
        <v>1.58778145950525</v>
      </c>
      <c r="B201">
        <v>79.137804500000001</v>
      </c>
      <c r="C201">
        <v>104.45320939148877</v>
      </c>
      <c r="D201">
        <v>108.09523821974781</v>
      </c>
      <c r="E201">
        <v>0</v>
      </c>
      <c r="F201">
        <v>0</v>
      </c>
      <c r="G201">
        <v>0</v>
      </c>
      <c r="H201">
        <v>309.37134763201334</v>
      </c>
      <c r="I201">
        <v>0</v>
      </c>
      <c r="J201" s="1">
        <v>0</v>
      </c>
    </row>
  </sheetData>
  <sortState ref="A2:J201">
    <sortCondition ref="B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BK112"/>
  <sheetViews>
    <sheetView workbookViewId="0">
      <selection sqref="A1:XFD1048576"/>
    </sheetView>
  </sheetViews>
  <sheetFormatPr defaultRowHeight="15" x14ac:dyDescent="0.25"/>
  <cols>
    <col min="1" max="49" width="9.140625" style="14"/>
    <col min="50" max="50" width="9.28515625" style="14" customWidth="1"/>
    <col min="51" max="53" width="9.140625" style="14"/>
    <col min="54" max="54" width="9.28515625" style="14" customWidth="1"/>
    <col min="55" max="55" width="16.140625" style="14" customWidth="1"/>
    <col min="56" max="56" width="18.85546875" style="14" customWidth="1"/>
    <col min="57" max="16384" width="9.140625" style="14"/>
  </cols>
  <sheetData>
    <row r="1" spans="1:63" x14ac:dyDescent="0.25">
      <c r="A1" s="14" t="s">
        <v>0</v>
      </c>
      <c r="B1" s="14" t="s">
        <v>1</v>
      </c>
      <c r="C1" s="14" t="s">
        <v>2</v>
      </c>
      <c r="D1" s="14" t="s">
        <v>54</v>
      </c>
      <c r="E1" s="14" t="s">
        <v>3</v>
      </c>
      <c r="F1" s="14" t="s">
        <v>43</v>
      </c>
      <c r="G1" s="14" t="s">
        <v>43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42</v>
      </c>
      <c r="O1" s="14" t="s">
        <v>37</v>
      </c>
      <c r="P1" s="14" t="s">
        <v>10</v>
      </c>
      <c r="Q1" s="14" t="s">
        <v>11</v>
      </c>
      <c r="R1" s="14" t="s">
        <v>12</v>
      </c>
      <c r="S1" s="14" t="s">
        <v>13</v>
      </c>
      <c r="T1" s="14" t="s">
        <v>14</v>
      </c>
      <c r="U1" s="14" t="s">
        <v>15</v>
      </c>
      <c r="V1" s="14" t="s">
        <v>16</v>
      </c>
      <c r="W1" s="14" t="s">
        <v>17</v>
      </c>
      <c r="X1" s="14" t="s">
        <v>18</v>
      </c>
      <c r="Y1" s="14" t="s">
        <v>19</v>
      </c>
      <c r="Z1" s="14" t="s">
        <v>20</v>
      </c>
      <c r="AA1" s="14" t="s">
        <v>21</v>
      </c>
      <c r="AB1" s="14" t="s">
        <v>22</v>
      </c>
      <c r="AC1" s="14" t="s">
        <v>23</v>
      </c>
      <c r="AD1" s="14" t="s">
        <v>24</v>
      </c>
      <c r="AE1" s="14" t="s">
        <v>25</v>
      </c>
      <c r="AF1" s="14" t="s">
        <v>61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39</v>
      </c>
      <c r="AN1" s="14" t="s">
        <v>32</v>
      </c>
      <c r="AO1" s="14" t="s">
        <v>33</v>
      </c>
      <c r="AP1" s="14" t="s">
        <v>34</v>
      </c>
      <c r="AQ1" s="14" t="s">
        <v>36</v>
      </c>
      <c r="AR1" s="14" t="s">
        <v>37</v>
      </c>
      <c r="AS1" s="14" t="s">
        <v>38</v>
      </c>
      <c r="AU1" s="14" t="s">
        <v>39</v>
      </c>
      <c r="AV1" s="14" t="s">
        <v>40</v>
      </c>
      <c r="AW1" s="14" t="s">
        <v>41</v>
      </c>
      <c r="AX1" s="14" t="s">
        <v>26</v>
      </c>
      <c r="AY1" s="14" t="s">
        <v>35</v>
      </c>
      <c r="AZ1" s="14" t="s">
        <v>3</v>
      </c>
      <c r="BA1" s="14" t="s">
        <v>43</v>
      </c>
      <c r="BB1" s="14" t="s">
        <v>9</v>
      </c>
      <c r="BC1" s="14" t="s">
        <v>55</v>
      </c>
      <c r="BD1" s="14" t="s">
        <v>56</v>
      </c>
      <c r="BE1" s="14" t="s">
        <v>38</v>
      </c>
      <c r="BF1" s="14" t="s">
        <v>57</v>
      </c>
      <c r="BG1" s="14" t="s">
        <v>58</v>
      </c>
      <c r="BH1" s="14" t="s">
        <v>59</v>
      </c>
      <c r="BI1" s="14" t="s">
        <v>2</v>
      </c>
      <c r="BJ1" s="14" t="s">
        <v>60</v>
      </c>
      <c r="BK1" s="14" t="s">
        <v>64</v>
      </c>
    </row>
    <row r="2" spans="1:63" x14ac:dyDescent="0.25">
      <c r="A2" s="14">
        <v>0.3</v>
      </c>
      <c r="B2" s="14">
        <v>3</v>
      </c>
      <c r="C2" s="15">
        <v>28.5732</v>
      </c>
      <c r="D2" s="15">
        <f>300-C2</f>
        <v>271.42680000000001</v>
      </c>
      <c r="E2" s="14">
        <v>1</v>
      </c>
      <c r="F2" s="14">
        <f>2*350*N2*H2/V2</f>
        <v>5.278648648648649E-3</v>
      </c>
      <c r="G2" s="14">
        <f>F2*3600</f>
        <v>19.003135135135135</v>
      </c>
      <c r="H2" s="14">
        <v>0.15</v>
      </c>
      <c r="I2" s="15">
        <v>2.9948000000000001</v>
      </c>
      <c r="J2" s="1">
        <v>0.21137800000000001</v>
      </c>
      <c r="K2" s="14">
        <f>22.4/1000</f>
        <v>2.24E-2</v>
      </c>
      <c r="L2" s="14">
        <f>100/1000</f>
        <v>0.1</v>
      </c>
      <c r="M2" s="14">
        <f>PI()*K2^2*L2*(1-0.36)*7900/4</f>
        <v>0.19924754697496314</v>
      </c>
      <c r="N2" s="14">
        <f>0.19531</f>
        <v>0.19531000000000001</v>
      </c>
      <c r="P2" s="14">
        <f>0.5/1000</f>
        <v>5.0000000000000001E-4</v>
      </c>
      <c r="Q2" s="14">
        <f>F2</f>
        <v>5.278648648648649E-3</v>
      </c>
      <c r="R2" s="14">
        <f>-0.0441369233*D2^2 + 23.483594954*D2 - 2818.5516399474</f>
        <v>303.8475666688737</v>
      </c>
      <c r="S2" s="14">
        <f xml:space="preserve"> -0.0161144533*D2^2 + 8.6290891324*D2 - 856.3739661281</f>
        <v>298.59989822996215</v>
      </c>
      <c r="T2" s="14">
        <f xml:space="preserve"> -0.000031415526114*D2^3 + 0.02566522857118*D2^2 - 6.964018125956*D2 + 629.516315122313</f>
        <v>1.9102790396129876</v>
      </c>
      <c r="U2" s="14">
        <f xml:space="preserve"> -0.0000361873*D2^3 + 0.0299386098*D2^2 - 8.2296135482*D2+ 753.5701352914</f>
        <v>1.8585977873624415</v>
      </c>
      <c r="V2" s="14">
        <v>3885</v>
      </c>
      <c r="X2" s="14">
        <v>0.5</v>
      </c>
      <c r="Y2" s="14">
        <f t="shared" ref="Y2:Y33" si="0">G2/3600/1000/(PI()*K2^2/4)/0.37</f>
        <v>3.6202212548167148E-2</v>
      </c>
      <c r="Z2" s="14">
        <f>0.75*Y2*P2*R2*7900</f>
        <v>32.587364290215234</v>
      </c>
      <c r="AA2" s="14">
        <f>(1-0.36)*W2+0.36*(Z2+X2)</f>
        <v>11.911451144477484</v>
      </c>
      <c r="AB2" s="14">
        <f>[1]!HeatTransferArea(K2,L2,0.36,P2)</f>
        <v>0.30265450173412117</v>
      </c>
      <c r="AC2" s="14">
        <f>[1]!Convection(K2,Q2,1000,9*10^-4,P2,0.6,0.36,7)</f>
        <v>20064.427190692513</v>
      </c>
      <c r="AD2" s="14">
        <f t="shared" ref="AD2:AD33" si="1">Y2*P2/(2.1*10^-6)</f>
        <v>8.6195744162302734</v>
      </c>
      <c r="AE2" s="14">
        <f t="shared" ref="AE2:AE33" si="2">0.17*AD2^0.79*X2/P2</f>
        <v>932.14338494894275</v>
      </c>
      <c r="AF2" s="14">
        <f>(1/AE2+1.6/1000/0.3+0.8/1000/0.02)^-1</f>
        <v>21.548877428702475</v>
      </c>
      <c r="AG2" s="14">
        <f t="shared" ref="AG2:AG33" si="3">V2*Q2/(2*E2*R2*N2)</f>
        <v>0.17278400671614833</v>
      </c>
      <c r="AH2" s="14">
        <f>ABS(V2*Q2/(2*F2*370*N2)-I2)</f>
        <v>23.885544068404077</v>
      </c>
      <c r="AI2" s="14">
        <f>M2^2*F2^2/(R2*T2)</f>
        <v>1.9058069456129168E-9</v>
      </c>
      <c r="AJ2" s="14">
        <f>L2^2*F2^2/(R2*T2)</f>
        <v>4.8005714588379967E-10</v>
      </c>
      <c r="AK2" s="14">
        <f>W2*(1-0.36)/(7900*R2*M2*M2*F2*(1-0.36))</f>
        <v>0</v>
      </c>
      <c r="AL2" s="14">
        <f>0.36*(X2+Z2)/(7900*R2*M2*M2*F2*(1-0.36))</f>
        <v>3.6999267255568007E-2</v>
      </c>
      <c r="AM2" s="14">
        <f t="shared" ref="AM2:AM33" si="4">AC2*AB2/(R2*N2*F2)</f>
        <v>19385.2276360918</v>
      </c>
      <c r="AN2" s="14">
        <f t="shared" ref="AN2:AN33" si="5">C2/U2</f>
        <v>15.373525242676939</v>
      </c>
      <c r="AO2" s="14">
        <f>T2/U2</f>
        <v>1.0278065822535427</v>
      </c>
      <c r="AP2" s="14">
        <f>S2/R2</f>
        <v>0.98272927278489497</v>
      </c>
      <c r="AQ2" s="14">
        <f>I2</f>
        <v>2.9948000000000001</v>
      </c>
      <c r="AR2" s="14">
        <v>0.99219999999999997</v>
      </c>
      <c r="AS2" s="14">
        <f>K2/(N2*F2*U2*R2)</f>
        <v>3.8473314607744259E-2</v>
      </c>
      <c r="AT2" s="14">
        <f>N2*U2*R2*F2</f>
        <v>0.58222173546469336</v>
      </c>
      <c r="AU2" s="14">
        <f>AC2*AB2/(Q2*V2)</f>
        <v>296.11480717977497</v>
      </c>
      <c r="AV2" s="14">
        <f t="shared" ref="AV2:AV33" si="6">Q2*V2</f>
        <v>20.507550000000002</v>
      </c>
      <c r="AW2" s="14">
        <f t="shared" ref="AW2:AW33" si="7">2*N2*S2*E2</f>
        <v>116.63909224658782</v>
      </c>
      <c r="AX2" s="14">
        <v>0.17171338472309669</v>
      </c>
      <c r="AY2" s="14">
        <f>AQ2</f>
        <v>2.9948000000000001</v>
      </c>
      <c r="AZ2" s="14">
        <v>1</v>
      </c>
      <c r="BA2" s="14">
        <v>19.003135135135135</v>
      </c>
      <c r="BB2" s="14">
        <v>0.19924754697496314</v>
      </c>
      <c r="BC2" s="14">
        <f>N2*R2*U2*E2</f>
        <v>110.29749737439791</v>
      </c>
      <c r="BD2" s="14">
        <f t="shared" ref="BD2:BD33" si="8">E2*N2*S2*T2</f>
        <v>111.40660655907122</v>
      </c>
      <c r="BE2" s="14">
        <f t="shared" ref="BE2:BE33" si="9">J2</f>
        <v>0.21137800000000001</v>
      </c>
      <c r="BF2" s="14">
        <f t="shared" ref="BF2:BF33" si="10">F2*V2*C2</f>
        <v>585.96632766000005</v>
      </c>
      <c r="BG2" s="14">
        <f t="shared" ref="BG2:BG33" si="11">F2*V2*C2*AR2</f>
        <v>581.39579030425205</v>
      </c>
      <c r="BH2" s="14">
        <f t="shared" ref="BH2:BH33" si="12">F2*V2*T2</f>
        <v>39.175142918815325</v>
      </c>
      <c r="BI2" s="15">
        <v>28.5732</v>
      </c>
      <c r="BJ2" s="14">
        <f>AF2*(PI()*K2*L2)*(C2/2)</f>
        <v>2.1664637531651216</v>
      </c>
      <c r="BK2" s="14">
        <f>AB2*AC2*(T2+U2)/2</f>
        <v>11443.420384154317</v>
      </c>
    </row>
    <row r="3" spans="1:63" x14ac:dyDescent="0.25">
      <c r="C3" s="15">
        <v>23.486499999999999</v>
      </c>
      <c r="D3" s="15">
        <f t="shared" ref="D3:D66" si="13">300-C3</f>
        <v>276.51350000000002</v>
      </c>
      <c r="E3" s="14">
        <v>1</v>
      </c>
      <c r="F3" s="14">
        <f t="shared" ref="F3:F66" si="14">2*350*N3*H3/V3</f>
        <v>5.278648648648649E-3</v>
      </c>
      <c r="G3" s="14">
        <f t="shared" ref="G3:G66" si="15">F3*3600</f>
        <v>19.003135135135135</v>
      </c>
      <c r="H3" s="14">
        <v>0.15</v>
      </c>
      <c r="I3" s="15">
        <v>4.8076999999999996</v>
      </c>
      <c r="J3" s="1">
        <v>0.18849099999999999</v>
      </c>
      <c r="K3" s="14">
        <f t="shared" ref="K3:K66" si="16">22.4/1000</f>
        <v>2.24E-2</v>
      </c>
      <c r="L3" s="14">
        <f t="shared" ref="L3:L66" si="17">100/1000</f>
        <v>0.1</v>
      </c>
      <c r="M3" s="14">
        <f t="shared" ref="M3:M17" si="18">PI()*K3^2*L3*(1-0.36)*7900/4</f>
        <v>0.19924754697496314</v>
      </c>
      <c r="N3" s="14">
        <f t="shared" ref="N3:N66" si="19">0.19531</f>
        <v>0.19531000000000001</v>
      </c>
      <c r="P3" s="14">
        <f t="shared" ref="P3:P66" si="20">0.5/1000</f>
        <v>5.0000000000000001E-4</v>
      </c>
      <c r="Q3" s="14">
        <f t="shared" ref="Q3:Q38" si="21">F3</f>
        <v>5.278648648648649E-3</v>
      </c>
      <c r="R3" s="14">
        <f t="shared" ref="R3:R66" si="22">-0.0441369233*D3^2 + 23.483594954*D3 - 2818.5516399474</f>
        <v>300.28278675820411</v>
      </c>
      <c r="S3" s="14">
        <f t="shared" ref="S3:S66" si="23" xml:space="preserve"> -0.0161144533*D3^2 + 8.6290891324*D3 - 856.3739661281</f>
        <v>297.579153990892</v>
      </c>
      <c r="T3" s="14">
        <f t="shared" ref="T3:T66" si="24" xml:space="preserve"> -0.000031415526114*D3^3 + 0.02566522857118*D3^2 - 6.964018125956*D3 + 629.516315122313</f>
        <v>2.0358043932023975</v>
      </c>
      <c r="U3" s="14">
        <f t="shared" ref="U3:U66" si="25" xml:space="preserve"> -0.0000361873*D3^3 + 0.0299386098*D3^2 - 8.2296135482*D3+ 753.5701352914</f>
        <v>1.9913898432462247</v>
      </c>
      <c r="V3" s="14">
        <v>3885</v>
      </c>
      <c r="X3" s="14">
        <v>0.5</v>
      </c>
      <c r="Y3" s="14">
        <f t="shared" si="0"/>
        <v>3.6202212548167148E-2</v>
      </c>
      <c r="AB3" s="14">
        <f>[1]!HeatTransferArea(K3,L3,0.36,P3)</f>
        <v>0.30265450173412117</v>
      </c>
      <c r="AC3" s="14">
        <f>[1]!Convection(K3,Q3,1000,9*10^-4,P3,0.6,0.36,7)</f>
        <v>20064.427190692513</v>
      </c>
      <c r="AD3" s="14">
        <f t="shared" si="1"/>
        <v>8.6195744162302734</v>
      </c>
      <c r="AE3" s="14">
        <f t="shared" si="2"/>
        <v>932.14338494894275</v>
      </c>
      <c r="AF3" s="14">
        <f t="shared" ref="AF3:AF66" si="26">(1/AE3+1.6/1000/0.3+0.8/1000/0.02)^-1</f>
        <v>21.548877428702475</v>
      </c>
      <c r="AG3" s="14">
        <f t="shared" si="3"/>
        <v>0.17483519640529524</v>
      </c>
      <c r="AM3" s="14">
        <f t="shared" si="4"/>
        <v>19615.357610529998</v>
      </c>
      <c r="AN3" s="14">
        <f t="shared" si="5"/>
        <v>11.794024198553682</v>
      </c>
      <c r="AQ3" s="14">
        <f t="shared" ref="AQ3:AQ66" si="27">I3</f>
        <v>4.8076999999999996</v>
      </c>
      <c r="AR3" s="14">
        <v>0.99219999999999997</v>
      </c>
      <c r="AU3" s="14">
        <f t="shared" ref="AU3:AU33" si="28">AC3*AB3/(Q3*V3)</f>
        <v>296.11480717977497</v>
      </c>
      <c r="AV3" s="14">
        <f t="shared" si="6"/>
        <v>20.507550000000002</v>
      </c>
      <c r="AW3" s="14">
        <f t="shared" si="7"/>
        <v>116.24036913192224</v>
      </c>
      <c r="AX3" s="14">
        <v>0.1730392628008269</v>
      </c>
      <c r="AY3" s="14">
        <f t="shared" ref="AY3:AY66" si="29">AQ3</f>
        <v>4.8076999999999996</v>
      </c>
      <c r="AZ3" s="14">
        <v>1</v>
      </c>
      <c r="BA3" s="14">
        <v>19.003135135135135</v>
      </c>
      <c r="BB3" s="14">
        <v>0.19924754697496314</v>
      </c>
      <c r="BC3" s="14">
        <f>N3*R3*U3*E3</f>
        <v>116.79149170054423</v>
      </c>
      <c r="BD3" s="14">
        <f t="shared" si="8"/>
        <v>118.32132707311781</v>
      </c>
      <c r="BE3" s="14">
        <f t="shared" si="9"/>
        <v>0.18849099999999999</v>
      </c>
      <c r="BF3" s="14">
        <f t="shared" si="10"/>
        <v>481.65057307500001</v>
      </c>
      <c r="BG3" s="14">
        <f t="shared" si="11"/>
        <v>477.893698605015</v>
      </c>
      <c r="BH3" s="14">
        <f t="shared" si="12"/>
        <v>41.74936038381783</v>
      </c>
      <c r="BI3" s="15">
        <v>23.486499999999999</v>
      </c>
      <c r="BJ3" s="14">
        <f t="shared" ref="BJ3:BJ66" si="30">AF3*(PI()*K3*L3)*(C3/2)</f>
        <v>1.7807823743477322</v>
      </c>
      <c r="BK3" s="14">
        <f t="shared" ref="BK3:BK66" si="31">AB3*AC3*(T3+U3)/2</f>
        <v>12227.748141429347</v>
      </c>
    </row>
    <row r="4" spans="1:63" x14ac:dyDescent="0.25">
      <c r="C4" s="15">
        <v>18.1081</v>
      </c>
      <c r="D4" s="15">
        <f t="shared" si="13"/>
        <v>281.89190000000002</v>
      </c>
      <c r="E4" s="14">
        <v>1</v>
      </c>
      <c r="F4" s="14">
        <f t="shared" si="14"/>
        <v>5.278648648648649E-3</v>
      </c>
      <c r="G4" s="14">
        <f t="shared" si="15"/>
        <v>19.003135135135135</v>
      </c>
      <c r="H4" s="14">
        <v>0.15</v>
      </c>
      <c r="I4" s="15">
        <v>6.5509000000000004</v>
      </c>
      <c r="J4" s="1">
        <v>0.160468</v>
      </c>
      <c r="K4" s="14">
        <f t="shared" si="16"/>
        <v>2.24E-2</v>
      </c>
      <c r="L4" s="14">
        <f t="shared" si="17"/>
        <v>0.1</v>
      </c>
      <c r="M4" s="14">
        <f t="shared" si="18"/>
        <v>0.19924754697496314</v>
      </c>
      <c r="N4" s="14">
        <f t="shared" si="19"/>
        <v>0.19531000000000001</v>
      </c>
      <c r="P4" s="14">
        <f t="shared" si="20"/>
        <v>5.0000000000000001E-4</v>
      </c>
      <c r="Q4" s="14">
        <f t="shared" si="21"/>
        <v>5.278648648648649E-3</v>
      </c>
      <c r="R4" s="14">
        <f t="shared" si="22"/>
        <v>294.02931378452422</v>
      </c>
      <c r="S4" s="14">
        <f t="shared" si="23"/>
        <v>295.5928645716466</v>
      </c>
      <c r="T4" s="14">
        <f t="shared" si="24"/>
        <v>2.1457669786220777</v>
      </c>
      <c r="U4" s="14">
        <f t="shared" si="25"/>
        <v>2.1266875161684311</v>
      </c>
      <c r="V4" s="14">
        <v>3885</v>
      </c>
      <c r="X4" s="14">
        <v>0.5</v>
      </c>
      <c r="Y4" s="14">
        <f t="shared" si="0"/>
        <v>3.6202212548167148E-2</v>
      </c>
      <c r="AB4" s="14">
        <f>[1]!HeatTransferArea(K4,L4,0.36,P4)</f>
        <v>0.30265450173412117</v>
      </c>
      <c r="AC4" s="14">
        <f>[1]!Convection(K4,Q4,1000,9*10^-4,P4,0.6,0.36,7)</f>
        <v>20064.427190692513</v>
      </c>
      <c r="AD4" s="14">
        <f t="shared" si="1"/>
        <v>8.6195744162302734</v>
      </c>
      <c r="AE4" s="14">
        <f t="shared" si="2"/>
        <v>932.14338494894275</v>
      </c>
      <c r="AF4" s="14">
        <f t="shared" si="26"/>
        <v>21.548877428702475</v>
      </c>
      <c r="AG4" s="14">
        <f t="shared" si="3"/>
        <v>0.17855362556970758</v>
      </c>
      <c r="AM4" s="14">
        <f t="shared" si="4"/>
        <v>20032.540874020553</v>
      </c>
      <c r="AN4" s="14">
        <f t="shared" si="5"/>
        <v>8.5146970875272956</v>
      </c>
      <c r="AQ4" s="14">
        <f t="shared" si="27"/>
        <v>6.5509000000000004</v>
      </c>
      <c r="AR4" s="14">
        <v>0.99209999999999998</v>
      </c>
      <c r="AU4" s="14">
        <f t="shared" si="28"/>
        <v>296.11480717977497</v>
      </c>
      <c r="AV4" s="14">
        <f t="shared" si="6"/>
        <v>20.507550000000002</v>
      </c>
      <c r="AW4" s="14">
        <f t="shared" si="7"/>
        <v>115.4644847589766</v>
      </c>
      <c r="AX4" s="14">
        <v>0.17947652776603595</v>
      </c>
      <c r="AY4" s="14">
        <f t="shared" si="29"/>
        <v>6.5509000000000004</v>
      </c>
      <c r="AZ4" s="14">
        <v>1</v>
      </c>
      <c r="BA4" s="14">
        <v>19.003135135135135</v>
      </c>
      <c r="BB4" s="14">
        <v>0.19924754697496314</v>
      </c>
      <c r="BC4" s="14">
        <f t="shared" ref="BC4:BC66" si="32">N4*R4*U4*E4</f>
        <v>122.1289974735721</v>
      </c>
      <c r="BD4" s="14">
        <f t="shared" si="8"/>
        <v>123.87993929971208</v>
      </c>
      <c r="BE4" s="14">
        <f t="shared" si="9"/>
        <v>0.160468</v>
      </c>
      <c r="BF4" s="14">
        <f t="shared" si="10"/>
        <v>371.35276615500004</v>
      </c>
      <c r="BG4" s="14">
        <f t="shared" si="11"/>
        <v>368.41907930237551</v>
      </c>
      <c r="BH4" s="14">
        <f t="shared" si="12"/>
        <v>44.004423602441193</v>
      </c>
      <c r="BI4" s="15">
        <v>18.1081</v>
      </c>
      <c r="BJ4" s="14">
        <f t="shared" si="30"/>
        <v>1.3729838551051103</v>
      </c>
      <c r="BK4" s="14">
        <f t="shared" si="31"/>
        <v>12972.430541141743</v>
      </c>
    </row>
    <row r="5" spans="1:63" x14ac:dyDescent="0.25">
      <c r="C5" s="15">
        <v>10.5298</v>
      </c>
      <c r="D5" s="15">
        <f t="shared" si="13"/>
        <v>289.47019999999998</v>
      </c>
      <c r="E5" s="14">
        <v>1</v>
      </c>
      <c r="F5" s="14">
        <f t="shared" si="14"/>
        <v>5.278648648648649E-3</v>
      </c>
      <c r="G5" s="14">
        <f t="shared" si="15"/>
        <v>19.003135135135135</v>
      </c>
      <c r="H5" s="14">
        <v>0.15</v>
      </c>
      <c r="I5" s="15">
        <v>8.6259999999999994</v>
      </c>
      <c r="J5" s="1">
        <v>0.142567</v>
      </c>
      <c r="K5" s="14">
        <f t="shared" si="16"/>
        <v>2.24E-2</v>
      </c>
      <c r="L5" s="14">
        <f t="shared" si="17"/>
        <v>0.1</v>
      </c>
      <c r="M5" s="14">
        <f t="shared" si="18"/>
        <v>0.19924754697496314</v>
      </c>
      <c r="N5" s="14">
        <f t="shared" si="19"/>
        <v>0.19531000000000001</v>
      </c>
      <c r="P5" s="14">
        <f t="shared" si="20"/>
        <v>5.0000000000000001E-4</v>
      </c>
      <c r="Q5" s="14">
        <f t="shared" si="21"/>
        <v>5.278648648648649E-3</v>
      </c>
      <c r="R5" s="14">
        <f t="shared" si="22"/>
        <v>280.8842202087958</v>
      </c>
      <c r="S5" s="14">
        <f t="shared" si="23"/>
        <v>291.21185884907948</v>
      </c>
      <c r="T5" s="14">
        <f t="shared" si="24"/>
        <v>2.2053422199492161</v>
      </c>
      <c r="U5" s="14">
        <f t="shared" si="25"/>
        <v>2.2442997382506746</v>
      </c>
      <c r="V5" s="14">
        <v>3885</v>
      </c>
      <c r="X5" s="14">
        <v>0.5</v>
      </c>
      <c r="Y5" s="14">
        <f>G5/3600/1000/(PI()*K5^2/4)/0.37</f>
        <v>3.6202212548167148E-2</v>
      </c>
      <c r="AB5" s="14">
        <f>[1]!HeatTransferArea(K5,L5,0.36,P5)</f>
        <v>0.30265450173412117</v>
      </c>
      <c r="AC5" s="14">
        <f>[1]!Convection(K5,Q5,1000,9*10^-4,P5,0.6,0.36,7)</f>
        <v>20064.427190692513</v>
      </c>
      <c r="AD5" s="14">
        <f t="shared" si="1"/>
        <v>8.6195744162302734</v>
      </c>
      <c r="AE5" s="14">
        <f t="shared" si="2"/>
        <v>932.14338494894275</v>
      </c>
      <c r="AF5" s="14">
        <f t="shared" si="26"/>
        <v>21.548877428702475</v>
      </c>
      <c r="AG5" s="14">
        <f t="shared" si="3"/>
        <v>0.18690975221382686</v>
      </c>
      <c r="AM5" s="14">
        <f t="shared" si="4"/>
        <v>20970.043251878793</v>
      </c>
      <c r="AN5" s="14">
        <f t="shared" si="5"/>
        <v>4.6917975440337036</v>
      </c>
      <c r="AQ5" s="14">
        <f t="shared" si="27"/>
        <v>8.6259999999999994</v>
      </c>
      <c r="AR5" s="14">
        <v>0.99209999999999998</v>
      </c>
      <c r="AU5" s="14">
        <f t="shared" si="28"/>
        <v>296.11480717977497</v>
      </c>
      <c r="AV5" s="14">
        <f t="shared" si="6"/>
        <v>20.507550000000002</v>
      </c>
      <c r="AW5" s="14">
        <f t="shared" si="7"/>
        <v>113.75317630362743</v>
      </c>
      <c r="AX5" s="14">
        <v>0.19862504938951434</v>
      </c>
      <c r="AY5" s="14">
        <f t="shared" si="29"/>
        <v>8.6259999999999994</v>
      </c>
      <c r="AZ5" s="14">
        <v>1</v>
      </c>
      <c r="BA5" s="14">
        <v>19.003135135135135</v>
      </c>
      <c r="BB5" s="14">
        <v>0.19924754697496314</v>
      </c>
      <c r="BC5" s="14">
        <f t="shared" si="32"/>
        <v>123.12115486758927</v>
      </c>
      <c r="BD5" s="14">
        <f t="shared" si="8"/>
        <v>125.43234117785813</v>
      </c>
      <c r="BE5" s="14">
        <f t="shared" si="9"/>
        <v>0.142567</v>
      </c>
      <c r="BF5" s="14">
        <f t="shared" si="10"/>
        <v>215.94039999</v>
      </c>
      <c r="BG5" s="14">
        <f t="shared" si="11"/>
        <v>214.234470830079</v>
      </c>
      <c r="BH5" s="14">
        <f t="shared" si="12"/>
        <v>45.226165842719553</v>
      </c>
      <c r="BI5" s="15">
        <v>10.5298</v>
      </c>
      <c r="BJ5" s="14">
        <f t="shared" si="30"/>
        <v>0.79838555107856646</v>
      </c>
      <c r="BK5" s="14">
        <f t="shared" si="31"/>
        <v>13510.42388071785</v>
      </c>
    </row>
    <row r="6" spans="1:63" x14ac:dyDescent="0.25">
      <c r="C6" s="15">
        <v>2.8799999999999999E-2</v>
      </c>
      <c r="D6" s="15">
        <f t="shared" si="13"/>
        <v>299.97120000000001</v>
      </c>
      <c r="E6" s="14">
        <v>1</v>
      </c>
      <c r="F6" s="14">
        <f t="shared" si="14"/>
        <v>5.278648648648649E-3</v>
      </c>
      <c r="G6" s="14">
        <f t="shared" si="15"/>
        <v>19.003135135135135</v>
      </c>
      <c r="H6" s="14">
        <v>0.15</v>
      </c>
      <c r="I6" s="15">
        <v>9.4075000000000006</v>
      </c>
      <c r="J6" s="1">
        <v>0.131856</v>
      </c>
      <c r="K6" s="14">
        <f t="shared" si="16"/>
        <v>2.24E-2</v>
      </c>
      <c r="L6" s="14">
        <f t="shared" si="17"/>
        <v>0.1</v>
      </c>
      <c r="M6" s="14">
        <f t="shared" si="18"/>
        <v>0.19924754697496314</v>
      </c>
      <c r="N6" s="14">
        <f t="shared" si="19"/>
        <v>0.19531000000000001</v>
      </c>
      <c r="P6" s="14">
        <f t="shared" si="20"/>
        <v>5.0000000000000001E-4</v>
      </c>
      <c r="Q6" s="14">
        <f t="shared" si="21"/>
        <v>5.278648648648649E-3</v>
      </c>
      <c r="R6" s="14">
        <f t="shared" si="22"/>
        <v>254.29007114361957</v>
      </c>
      <c r="S6" s="14">
        <f t="shared" si="23"/>
        <v>282.08190321193877</v>
      </c>
      <c r="T6" s="14">
        <f t="shared" si="24"/>
        <v>1.9635972040462093</v>
      </c>
      <c r="U6" s="14">
        <f t="shared" si="25"/>
        <v>2.1049167885146289</v>
      </c>
      <c r="V6" s="14">
        <v>3885</v>
      </c>
      <c r="X6" s="14">
        <v>0.5</v>
      </c>
      <c r="Y6" s="14">
        <f t="shared" si="0"/>
        <v>3.6202212548167148E-2</v>
      </c>
      <c r="AB6" s="14">
        <f>[1]!HeatTransferArea(K6,L6,0.36,P6)</f>
        <v>0.30265450173412117</v>
      </c>
      <c r="AC6" s="14">
        <f>[1]!Convection(K6,Q6,1000,9*10^-4,P6,0.6,0.36,7)</f>
        <v>20064.427190692513</v>
      </c>
      <c r="AD6" s="14">
        <f t="shared" si="1"/>
        <v>8.6195744162302734</v>
      </c>
      <c r="AE6" s="14">
        <f t="shared" si="2"/>
        <v>932.14338494894275</v>
      </c>
      <c r="AF6" s="14">
        <f t="shared" si="26"/>
        <v>21.548877428702475</v>
      </c>
      <c r="AG6" s="14">
        <f t="shared" si="3"/>
        <v>0.20645713678041608</v>
      </c>
      <c r="AM6" s="14">
        <f t="shared" si="4"/>
        <v>23163.131065475292</v>
      </c>
      <c r="AN6" s="14">
        <f t="shared" si="5"/>
        <v>1.3682251078591671E-2</v>
      </c>
      <c r="AQ6" s="14">
        <f t="shared" si="27"/>
        <v>9.4075000000000006</v>
      </c>
      <c r="AR6" s="14">
        <v>0.99199999999999999</v>
      </c>
      <c r="AU6" s="14">
        <f t="shared" si="28"/>
        <v>296.11480717977497</v>
      </c>
      <c r="AV6" s="14">
        <f t="shared" si="6"/>
        <v>20.507550000000002</v>
      </c>
      <c r="AW6" s="14">
        <f t="shared" si="7"/>
        <v>110.18683303264753</v>
      </c>
      <c r="AX6" s="14">
        <v>0.20898623379463246</v>
      </c>
      <c r="AY6" s="14">
        <f t="shared" si="29"/>
        <v>9.4075000000000006</v>
      </c>
      <c r="AZ6" s="14">
        <v>1</v>
      </c>
      <c r="BA6" s="14">
        <v>19.003135135135135</v>
      </c>
      <c r="BB6" s="14">
        <v>0.19924754697496314</v>
      </c>
      <c r="BC6" s="14">
        <f t="shared" si="32"/>
        <v>104.54152120741279</v>
      </c>
      <c r="BD6" s="14">
        <f t="shared" si="8"/>
        <v>108.1812786328066</v>
      </c>
      <c r="BE6" s="14">
        <f t="shared" si="9"/>
        <v>0.131856</v>
      </c>
      <c r="BF6" s="14">
        <f t="shared" si="10"/>
        <v>0.59061744000000005</v>
      </c>
      <c r="BG6" s="14">
        <f t="shared" si="11"/>
        <v>0.58589250048000008</v>
      </c>
      <c r="BH6" s="14">
        <f t="shared" si="12"/>
        <v>40.268567841837843</v>
      </c>
      <c r="BI6" s="15">
        <v>2.8799999999999999E-2</v>
      </c>
      <c r="BJ6" s="14">
        <f t="shared" si="30"/>
        <v>2.1836600762657138E-3</v>
      </c>
      <c r="BK6" s="14">
        <f t="shared" si="31"/>
        <v>12353.207094075002</v>
      </c>
    </row>
    <row r="7" spans="1:63" x14ac:dyDescent="0.25">
      <c r="C7" s="15">
        <v>30.9773</v>
      </c>
      <c r="D7" s="15">
        <f t="shared" si="13"/>
        <v>269.02269999999999</v>
      </c>
      <c r="E7" s="14">
        <v>1</v>
      </c>
      <c r="F7" s="14">
        <f t="shared" si="14"/>
        <v>7.882781981981982E-3</v>
      </c>
      <c r="G7" s="14">
        <f t="shared" si="15"/>
        <v>28.378015135135136</v>
      </c>
      <c r="H7" s="14">
        <v>0.224</v>
      </c>
      <c r="I7" s="15">
        <v>2.9786999999999999</v>
      </c>
      <c r="J7" s="4">
        <f>0.3056+0.248589</f>
        <v>0.55418900000000004</v>
      </c>
      <c r="K7" s="14">
        <f t="shared" si="16"/>
        <v>2.24E-2</v>
      </c>
      <c r="L7" s="14">
        <f t="shared" si="17"/>
        <v>0.1</v>
      </c>
      <c r="M7" s="14">
        <f t="shared" si="18"/>
        <v>0.19924754697496314</v>
      </c>
      <c r="N7" s="14">
        <f t="shared" si="19"/>
        <v>0.19531000000000001</v>
      </c>
      <c r="P7" s="14">
        <f t="shared" si="20"/>
        <v>5.0000000000000001E-4</v>
      </c>
      <c r="Q7" s="14">
        <f t="shared" si="21"/>
        <v>7.882781981981982E-3</v>
      </c>
      <c r="R7" s="14">
        <f t="shared" si="22"/>
        <v>304.7375240399474</v>
      </c>
      <c r="S7" s="14">
        <f t="shared" si="23"/>
        <v>298.79212789351743</v>
      </c>
      <c r="T7" s="14">
        <f t="shared" si="24"/>
        <v>1.8509509677267033</v>
      </c>
      <c r="U7" s="14">
        <f t="shared" si="25"/>
        <v>1.8025888631889302</v>
      </c>
      <c r="V7" s="14">
        <v>3885</v>
      </c>
      <c r="X7" s="14">
        <v>0.5</v>
      </c>
      <c r="Y7" s="14">
        <f t="shared" si="0"/>
        <v>5.4061970738596268E-2</v>
      </c>
      <c r="AB7" s="14">
        <f>[1]!HeatTransferArea(K7,L7,0.36,P7)</f>
        <v>0.30265450173412117</v>
      </c>
      <c r="AC7" s="14">
        <f>[1]!Convection(K7,Q7,1000,9*10^-4,P7,0.6,0.36,7)</f>
        <v>20227.030211143698</v>
      </c>
      <c r="AD7" s="14">
        <f t="shared" si="1"/>
        <v>12.871897794903875</v>
      </c>
      <c r="AE7" s="14">
        <f t="shared" si="2"/>
        <v>1279.5774023589292</v>
      </c>
      <c r="AF7" s="14">
        <f t="shared" si="26"/>
        <v>21.684992741804695</v>
      </c>
      <c r="AG7" s="14">
        <f t="shared" si="3"/>
        <v>0.25727058145199966</v>
      </c>
      <c r="AM7" s="14">
        <f t="shared" si="4"/>
        <v>13048.161736998458</v>
      </c>
      <c r="AN7" s="14">
        <f t="shared" si="5"/>
        <v>17.184894810233416</v>
      </c>
      <c r="AQ7" s="14">
        <f t="shared" si="27"/>
        <v>2.9786999999999999</v>
      </c>
      <c r="AR7" s="14">
        <v>0.98750000000000004</v>
      </c>
      <c r="AU7" s="14">
        <f t="shared" si="28"/>
        <v>199.89812604669785</v>
      </c>
      <c r="AV7" s="14">
        <f t="shared" si="6"/>
        <v>30.624607999999998</v>
      </c>
      <c r="AW7" s="14">
        <f t="shared" si="7"/>
        <v>116.71418099776578</v>
      </c>
      <c r="AX7" s="14">
        <v>0.25650032252163829</v>
      </c>
      <c r="AY7" s="14">
        <f t="shared" si="29"/>
        <v>2.9786999999999999</v>
      </c>
      <c r="AZ7" s="14">
        <v>1</v>
      </c>
      <c r="BA7" s="14">
        <v>28.378015135135136</v>
      </c>
      <c r="BB7" s="14">
        <v>0.19924754697496314</v>
      </c>
      <c r="BC7" s="14">
        <f t="shared" si="32"/>
        <v>107.28699917566408</v>
      </c>
      <c r="BD7" s="14">
        <f t="shared" si="8"/>
        <v>108.0161131326221</v>
      </c>
      <c r="BE7" s="14">
        <f t="shared" si="9"/>
        <v>0.55418900000000004</v>
      </c>
      <c r="BF7" s="14">
        <f t="shared" si="10"/>
        <v>948.66766939839999</v>
      </c>
      <c r="BG7" s="14">
        <f t="shared" si="11"/>
        <v>936.80932353091998</v>
      </c>
      <c r="BH7" s="14">
        <f t="shared" si="12"/>
        <v>56.684647813850937</v>
      </c>
      <c r="BI7" s="15">
        <v>30.9773</v>
      </c>
      <c r="BJ7" s="14">
        <f t="shared" si="30"/>
        <v>2.3635823497658728</v>
      </c>
      <c r="BK7" s="14">
        <f t="shared" si="31"/>
        <v>11183.123265506567</v>
      </c>
    </row>
    <row r="8" spans="1:63" x14ac:dyDescent="0.25">
      <c r="C8" s="15">
        <v>26.039100000000001</v>
      </c>
      <c r="D8" s="15">
        <f t="shared" si="13"/>
        <v>273.96089999999998</v>
      </c>
      <c r="E8" s="14">
        <v>1</v>
      </c>
      <c r="F8" s="14">
        <f t="shared" si="14"/>
        <v>7.882781981981982E-3</v>
      </c>
      <c r="G8" s="14">
        <f t="shared" si="15"/>
        <v>28.378015135135136</v>
      </c>
      <c r="H8" s="14">
        <v>0.224</v>
      </c>
      <c r="I8" s="15">
        <v>5.8230000000000004</v>
      </c>
      <c r="J8" s="4">
        <f>0.271128+0.221024</f>
        <v>0.49215199999999998</v>
      </c>
      <c r="K8" s="14">
        <f t="shared" si="16"/>
        <v>2.24E-2</v>
      </c>
      <c r="L8" s="14">
        <f t="shared" si="17"/>
        <v>0.1</v>
      </c>
      <c r="M8" s="14">
        <f t="shared" si="18"/>
        <v>0.19924754697496314</v>
      </c>
      <c r="N8" s="14">
        <f t="shared" si="19"/>
        <v>0.19531000000000001</v>
      </c>
      <c r="P8" s="14">
        <f t="shared" si="20"/>
        <v>5.0000000000000001E-4</v>
      </c>
      <c r="Q8" s="14">
        <f t="shared" si="21"/>
        <v>7.882781981981982E-3</v>
      </c>
      <c r="R8" s="14">
        <f t="shared" si="22"/>
        <v>302.35716076629342</v>
      </c>
      <c r="S8" s="14">
        <f t="shared" si="23"/>
        <v>298.19561934565434</v>
      </c>
      <c r="T8" s="14">
        <f t="shared" si="24"/>
        <v>1.9738175648924425</v>
      </c>
      <c r="U8" s="14">
        <f t="shared" si="25"/>
        <v>1.9234830504517504</v>
      </c>
      <c r="V8" s="14">
        <v>3885</v>
      </c>
      <c r="X8" s="14">
        <v>0.5</v>
      </c>
      <c r="Y8" s="14">
        <f t="shared" si="0"/>
        <v>5.4061970738596268E-2</v>
      </c>
      <c r="AB8" s="14">
        <f>[1]!HeatTransferArea(K8,L8,0.36,P8)</f>
        <v>0.30265450173412117</v>
      </c>
      <c r="AC8" s="14">
        <f>[1]!Convection(K8,Q8,1000,9*10^-4,P8,0.6,0.36,7)</f>
        <v>20227.030211143698</v>
      </c>
      <c r="AD8" s="14">
        <f t="shared" si="1"/>
        <v>12.871897794903875</v>
      </c>
      <c r="AE8" s="14">
        <f t="shared" si="2"/>
        <v>1279.5774023589292</v>
      </c>
      <c r="AF8" s="14">
        <f t="shared" si="26"/>
        <v>21.684992741804695</v>
      </c>
      <c r="AG8" s="14">
        <f t="shared" si="3"/>
        <v>0.25929599220108823</v>
      </c>
      <c r="AM8" s="14">
        <f t="shared" si="4"/>
        <v>13150.885829620347</v>
      </c>
      <c r="AN8" s="14">
        <f t="shared" si="5"/>
        <v>13.53747307203172</v>
      </c>
      <c r="AQ8" s="14">
        <f t="shared" si="27"/>
        <v>5.8230000000000004</v>
      </c>
      <c r="AR8" s="14">
        <v>0.98750000000000004</v>
      </c>
      <c r="AU8" s="14">
        <f t="shared" si="28"/>
        <v>199.89812604669785</v>
      </c>
      <c r="AV8" s="14">
        <f t="shared" si="6"/>
        <v>30.624607999999998</v>
      </c>
      <c r="AW8" s="14">
        <f t="shared" si="7"/>
        <v>116.4811728287995</v>
      </c>
      <c r="AX8" s="14">
        <v>0.25679420992642166</v>
      </c>
      <c r="AY8" s="14">
        <f t="shared" si="29"/>
        <v>5.8230000000000004</v>
      </c>
      <c r="AZ8" s="14">
        <v>1</v>
      </c>
      <c r="BA8" s="14">
        <v>28.378015135135136</v>
      </c>
      <c r="BB8" s="14">
        <v>0.19924754697496314</v>
      </c>
      <c r="BC8" s="14">
        <f t="shared" si="32"/>
        <v>113.58816986466685</v>
      </c>
      <c r="BD8" s="14">
        <f t="shared" si="8"/>
        <v>114.95629245437839</v>
      </c>
      <c r="BE8" s="14">
        <f t="shared" si="9"/>
        <v>0.49215199999999998</v>
      </c>
      <c r="BF8" s="14">
        <f t="shared" si="10"/>
        <v>797.43723017280001</v>
      </c>
      <c r="BG8" s="14">
        <f t="shared" si="11"/>
        <v>787.46926479564002</v>
      </c>
      <c r="BH8" s="14">
        <f t="shared" si="12"/>
        <v>60.44738918834561</v>
      </c>
      <c r="BI8" s="15">
        <v>26.039100000000001</v>
      </c>
      <c r="BJ8" s="14">
        <f t="shared" si="30"/>
        <v>1.9867954006252493</v>
      </c>
      <c r="BK8" s="14">
        <f t="shared" si="31"/>
        <v>11929.25086386861</v>
      </c>
    </row>
    <row r="9" spans="1:63" x14ac:dyDescent="0.25">
      <c r="C9" s="15">
        <v>22.184200000000001</v>
      </c>
      <c r="D9" s="15">
        <f t="shared" si="13"/>
        <v>277.81580000000002</v>
      </c>
      <c r="E9" s="14">
        <v>1</v>
      </c>
      <c r="F9" s="14">
        <f t="shared" si="14"/>
        <v>7.882781981981982E-3</v>
      </c>
      <c r="G9" s="14">
        <f t="shared" si="15"/>
        <v>28.378015135135136</v>
      </c>
      <c r="H9" s="14">
        <v>0.224</v>
      </c>
      <c r="I9" s="15">
        <v>8.2523999999999997</v>
      </c>
      <c r="J9" s="4">
        <f>0.247071+0.207775</f>
        <v>0.45484599999999997</v>
      </c>
      <c r="K9" s="14">
        <f t="shared" si="16"/>
        <v>2.24E-2</v>
      </c>
      <c r="L9" s="14">
        <f t="shared" si="17"/>
        <v>0.1</v>
      </c>
      <c r="M9" s="14">
        <f t="shared" si="18"/>
        <v>0.19924754697496314</v>
      </c>
      <c r="N9" s="14">
        <f t="shared" si="19"/>
        <v>0.19531000000000001</v>
      </c>
      <c r="P9" s="14">
        <f t="shared" si="20"/>
        <v>5.0000000000000001E-4</v>
      </c>
      <c r="Q9" s="14">
        <f t="shared" si="21"/>
        <v>7.882781981981982E-3</v>
      </c>
      <c r="R9" s="14">
        <f t="shared" si="22"/>
        <v>299.00289303410909</v>
      </c>
      <c r="S9" s="14">
        <f t="shared" si="23"/>
        <v>297.18374382372269</v>
      </c>
      <c r="T9" s="14">
        <f t="shared" si="24"/>
        <v>2.0656422640013261</v>
      </c>
      <c r="U9" s="14">
        <f t="shared" si="25"/>
        <v>2.0258593288301654</v>
      </c>
      <c r="V9" s="14">
        <v>3885</v>
      </c>
      <c r="X9" s="14">
        <v>0.5</v>
      </c>
      <c r="Y9" s="14">
        <f t="shared" si="0"/>
        <v>5.4061970738596268E-2</v>
      </c>
      <c r="AB9" s="14">
        <f>[1]!HeatTransferArea(K9,L9,0.36,P9)</f>
        <v>0.30265450173412117</v>
      </c>
      <c r="AC9" s="14">
        <f>[1]!Convection(K9,Q9,1000,9*10^-4,P9,0.6,0.36,7)</f>
        <v>20227.030211143698</v>
      </c>
      <c r="AD9" s="14">
        <f t="shared" si="1"/>
        <v>12.871897794903875</v>
      </c>
      <c r="AE9" s="14">
        <f t="shared" si="2"/>
        <v>1279.5774023589292</v>
      </c>
      <c r="AF9" s="14">
        <f t="shared" si="26"/>
        <v>21.684992741804695</v>
      </c>
      <c r="AG9" s="14">
        <f t="shared" si="3"/>
        <v>0.26220482084451413</v>
      </c>
      <c r="AM9" s="14">
        <f t="shared" si="4"/>
        <v>13298.414810160692</v>
      </c>
      <c r="AN9" s="14">
        <f t="shared" si="5"/>
        <v>10.950513534821932</v>
      </c>
      <c r="AQ9" s="14">
        <f t="shared" si="27"/>
        <v>8.2523999999999997</v>
      </c>
      <c r="AR9" s="14">
        <v>0.98750000000000004</v>
      </c>
      <c r="AU9" s="14">
        <f t="shared" si="28"/>
        <v>199.89812604669785</v>
      </c>
      <c r="AV9" s="14">
        <f t="shared" si="6"/>
        <v>30.624607999999998</v>
      </c>
      <c r="AW9" s="14">
        <f t="shared" si="7"/>
        <v>116.08591401242256</v>
      </c>
      <c r="AX9" s="14">
        <v>0.25988936496577675</v>
      </c>
      <c r="AY9" s="14">
        <f t="shared" si="29"/>
        <v>8.2523999999999997</v>
      </c>
      <c r="AZ9" s="14">
        <v>1</v>
      </c>
      <c r="BA9" s="14">
        <v>28.378015135135136</v>
      </c>
      <c r="BB9" s="14">
        <v>0.19924754697496314</v>
      </c>
      <c r="BC9" s="14">
        <f t="shared" si="32"/>
        <v>118.30664975713192</v>
      </c>
      <c r="BD9" s="14">
        <f t="shared" si="8"/>
        <v>119.89598511964191</v>
      </c>
      <c r="BE9" s="14">
        <f t="shared" si="9"/>
        <v>0.45484599999999997</v>
      </c>
      <c r="BF9" s="14">
        <f t="shared" si="10"/>
        <v>679.38242879359996</v>
      </c>
      <c r="BG9" s="14">
        <f t="shared" si="11"/>
        <v>670.89014843368</v>
      </c>
      <c r="BH9" s="14">
        <f t="shared" si="12"/>
        <v>63.259484603273123</v>
      </c>
      <c r="BI9" s="15">
        <v>22.184200000000001</v>
      </c>
      <c r="BJ9" s="14">
        <f t="shared" si="30"/>
        <v>1.69266474365668</v>
      </c>
      <c r="BK9" s="14">
        <f t="shared" si="31"/>
        <v>12523.680805796477</v>
      </c>
    </row>
    <row r="10" spans="1:63" x14ac:dyDescent="0.25">
      <c r="C10" s="15">
        <v>11.769500000000001</v>
      </c>
      <c r="D10" s="15">
        <f t="shared" si="13"/>
        <v>288.23050000000001</v>
      </c>
      <c r="E10" s="14">
        <v>1</v>
      </c>
      <c r="F10" s="14">
        <f t="shared" si="14"/>
        <v>7.882781981981982E-3</v>
      </c>
      <c r="G10" s="14">
        <f t="shared" si="15"/>
        <v>28.378015135135136</v>
      </c>
      <c r="H10" s="14">
        <v>0.224</v>
      </c>
      <c r="I10" s="15">
        <v>12.612299999999999</v>
      </c>
      <c r="J10" s="4">
        <f>0.194522+0.167919</f>
        <v>0.36244100000000001</v>
      </c>
      <c r="K10" s="14">
        <f t="shared" si="16"/>
        <v>2.24E-2</v>
      </c>
      <c r="L10" s="14">
        <f t="shared" si="17"/>
        <v>0.1</v>
      </c>
      <c r="M10" s="14">
        <f t="shared" si="18"/>
        <v>0.19924754697496314</v>
      </c>
      <c r="N10" s="14">
        <f t="shared" si="19"/>
        <v>0.19531000000000001</v>
      </c>
      <c r="P10" s="14">
        <f t="shared" si="20"/>
        <v>5.0000000000000001E-4</v>
      </c>
      <c r="Q10" s="14">
        <f t="shared" si="21"/>
        <v>7.882781981981982E-3</v>
      </c>
      <c r="R10" s="14">
        <f t="shared" si="22"/>
        <v>283.38139320783421</v>
      </c>
      <c r="S10" s="14">
        <f t="shared" si="23"/>
        <v>292.05515463225163</v>
      </c>
      <c r="T10" s="14">
        <f t="shared" si="24"/>
        <v>2.2061209413686811</v>
      </c>
      <c r="U10" s="14">
        <f t="shared" si="25"/>
        <v>2.2342360270611152</v>
      </c>
      <c r="V10" s="14">
        <v>3885</v>
      </c>
      <c r="X10" s="14">
        <v>0.5</v>
      </c>
      <c r="Y10" s="14">
        <f t="shared" si="0"/>
        <v>5.4061970738596268E-2</v>
      </c>
      <c r="AB10" s="14">
        <f>[1]!HeatTransferArea(K10,L10,0.36,P10)</f>
        <v>0.30265450173412117</v>
      </c>
      <c r="AC10" s="14">
        <f>[1]!Convection(K10,Q10,1000,9*10^-4,P10,0.6,0.36,7)</f>
        <v>20227.030211143698</v>
      </c>
      <c r="AD10" s="14">
        <f t="shared" si="1"/>
        <v>12.871897794903875</v>
      </c>
      <c r="AE10" s="14">
        <f t="shared" si="2"/>
        <v>1279.5774023589292</v>
      </c>
      <c r="AF10" s="14">
        <f t="shared" si="26"/>
        <v>21.684992741804695</v>
      </c>
      <c r="AG10" s="14">
        <f t="shared" si="3"/>
        <v>0.27665895460716011</v>
      </c>
      <c r="AM10" s="14">
        <f t="shared" si="4"/>
        <v>14031.494644002489</v>
      </c>
      <c r="AN10" s="14">
        <f t="shared" si="5"/>
        <v>5.2677961761638255</v>
      </c>
      <c r="AQ10" s="14">
        <f t="shared" si="27"/>
        <v>12.612299999999999</v>
      </c>
      <c r="AR10" s="14">
        <v>0.98740000000000006</v>
      </c>
      <c r="AU10" s="14">
        <f t="shared" si="28"/>
        <v>199.89812604669785</v>
      </c>
      <c r="AV10" s="14">
        <f t="shared" si="6"/>
        <v>30.624607999999998</v>
      </c>
      <c r="AW10" s="14">
        <f t="shared" si="7"/>
        <v>114.08258450245013</v>
      </c>
      <c r="AX10" s="14">
        <v>0.29112216258986023</v>
      </c>
      <c r="AY10" s="14">
        <f t="shared" si="29"/>
        <v>12.612299999999999</v>
      </c>
      <c r="AZ10" s="14">
        <v>1</v>
      </c>
      <c r="BA10" s="14">
        <v>28.378015135135136</v>
      </c>
      <c r="BB10" s="14">
        <v>0.19924754697496314</v>
      </c>
      <c r="BC10" s="14">
        <f t="shared" si="32"/>
        <v>123.65875271483662</v>
      </c>
      <c r="BD10" s="14">
        <f t="shared" si="8"/>
        <v>125.8399893581587</v>
      </c>
      <c r="BE10" s="14">
        <f t="shared" si="9"/>
        <v>0.36244100000000001</v>
      </c>
      <c r="BF10" s="14">
        <f t="shared" si="10"/>
        <v>360.436323856</v>
      </c>
      <c r="BG10" s="14">
        <f t="shared" si="11"/>
        <v>355.89482617541444</v>
      </c>
      <c r="BH10" s="14">
        <f t="shared" si="12"/>
        <v>67.561589030006843</v>
      </c>
      <c r="BI10" s="15">
        <v>11.769500000000001</v>
      </c>
      <c r="BJ10" s="14">
        <f t="shared" si="30"/>
        <v>0.89801830584232456</v>
      </c>
      <c r="BK10" s="14">
        <f t="shared" si="31"/>
        <v>13591.492530233791</v>
      </c>
    </row>
    <row r="11" spans="1:63" x14ac:dyDescent="0.25">
      <c r="C11" s="15">
        <v>4.53E-2</v>
      </c>
      <c r="D11" s="15">
        <f t="shared" si="13"/>
        <v>299.9547</v>
      </c>
      <c r="E11" s="14">
        <v>1</v>
      </c>
      <c r="F11" s="14">
        <f t="shared" si="14"/>
        <v>7.882781981981982E-3</v>
      </c>
      <c r="G11" s="14">
        <f t="shared" si="15"/>
        <v>28.378015135135136</v>
      </c>
      <c r="H11" s="14">
        <v>0.224</v>
      </c>
      <c r="I11" s="15">
        <v>14.4017</v>
      </c>
      <c r="J11" s="4">
        <f>0.176013+0.157797</f>
        <v>0.33381</v>
      </c>
      <c r="K11" s="14">
        <f t="shared" si="16"/>
        <v>2.24E-2</v>
      </c>
      <c r="L11" s="14">
        <f t="shared" si="17"/>
        <v>0.1</v>
      </c>
      <c r="M11" s="14">
        <f t="shared" si="18"/>
        <v>0.19924754697496314</v>
      </c>
      <c r="N11" s="14">
        <f t="shared" si="19"/>
        <v>0.19531000000000001</v>
      </c>
      <c r="P11" s="14">
        <f t="shared" si="20"/>
        <v>5.0000000000000001E-4</v>
      </c>
      <c r="Q11" s="14">
        <f t="shared" si="21"/>
        <v>7.882781981981982E-3</v>
      </c>
      <c r="R11" s="14">
        <f t="shared" si="22"/>
        <v>254.33949340353865</v>
      </c>
      <c r="S11" s="14">
        <f t="shared" si="23"/>
        <v>282.09903662658769</v>
      </c>
      <c r="T11" s="14">
        <f t="shared" si="24"/>
        <v>1.9643707216957864</v>
      </c>
      <c r="U11" s="14">
        <f t="shared" si="25"/>
        <v>2.1055243835189685</v>
      </c>
      <c r="V11" s="14">
        <v>3885</v>
      </c>
      <c r="X11" s="14">
        <v>0.5</v>
      </c>
      <c r="Y11" s="14">
        <f t="shared" si="0"/>
        <v>5.4061970738596268E-2</v>
      </c>
      <c r="AB11" s="14">
        <f>[1]!HeatTransferArea(K11,L11,0.36,P11)</f>
        <v>0.30265450173412117</v>
      </c>
      <c r="AC11" s="14">
        <f>[1]!Convection(K11,Q11,1000,9*10^-4,P11,0.6,0.36,7)</f>
        <v>20227.030211143698</v>
      </c>
      <c r="AD11" s="14">
        <f t="shared" si="1"/>
        <v>12.871897794903875</v>
      </c>
      <c r="AE11" s="14">
        <f t="shared" si="2"/>
        <v>1279.5774023589292</v>
      </c>
      <c r="AF11" s="14">
        <f t="shared" si="26"/>
        <v>21.684992741804695</v>
      </c>
      <c r="AG11" s="14">
        <f t="shared" si="3"/>
        <v>0.30824941479147105</v>
      </c>
      <c r="AM11" s="14">
        <f t="shared" si="4"/>
        <v>15633.688845549801</v>
      </c>
      <c r="AN11" s="14">
        <f t="shared" si="5"/>
        <v>2.1514830393125149E-2</v>
      </c>
      <c r="AQ11" s="14">
        <f t="shared" si="27"/>
        <v>14.4017</v>
      </c>
      <c r="AR11" s="14">
        <v>0.98719999999999997</v>
      </c>
      <c r="AU11" s="14">
        <f t="shared" si="28"/>
        <v>199.89812604669785</v>
      </c>
      <c r="AV11" s="14">
        <f t="shared" si="6"/>
        <v>30.624607999999998</v>
      </c>
      <c r="AW11" s="14">
        <f t="shared" si="7"/>
        <v>110.1935256870777</v>
      </c>
      <c r="AX11" s="14">
        <v>0.31216744590118534</v>
      </c>
      <c r="AY11" s="14">
        <f t="shared" si="29"/>
        <v>14.4017</v>
      </c>
      <c r="AZ11" s="14">
        <v>1</v>
      </c>
      <c r="BA11" s="14">
        <v>28.378015135135136</v>
      </c>
      <c r="BB11" s="14">
        <v>0.19924754697496314</v>
      </c>
      <c r="BC11" s="14">
        <f t="shared" si="32"/>
        <v>104.59202156690387</v>
      </c>
      <c r="BD11" s="14">
        <f t="shared" si="8"/>
        <v>108.230467790064</v>
      </c>
      <c r="BE11" s="14">
        <f t="shared" si="9"/>
        <v>0.33381</v>
      </c>
      <c r="BF11" s="14">
        <f t="shared" si="10"/>
        <v>1.3872947423999999</v>
      </c>
      <c r="BG11" s="14">
        <f t="shared" si="11"/>
        <v>1.3695373696972799</v>
      </c>
      <c r="BH11" s="14">
        <f t="shared" si="12"/>
        <v>60.158083318610551</v>
      </c>
      <c r="BI11" s="15">
        <v>4.53E-2</v>
      </c>
      <c r="BJ11" s="14">
        <f t="shared" si="30"/>
        <v>3.456410999163711E-3</v>
      </c>
      <c r="BK11" s="14">
        <f t="shared" si="31"/>
        <v>12457.545488943493</v>
      </c>
    </row>
    <row r="12" spans="1:63" x14ac:dyDescent="0.25">
      <c r="C12" s="15">
        <v>30.225899999999999</v>
      </c>
      <c r="D12" s="15">
        <f t="shared" si="13"/>
        <v>269.77409999999998</v>
      </c>
      <c r="E12" s="14">
        <v>1</v>
      </c>
      <c r="F12" s="14">
        <f t="shared" si="14"/>
        <v>1.0522106306306307E-2</v>
      </c>
      <c r="G12" s="14">
        <f t="shared" si="15"/>
        <v>37.879582702702706</v>
      </c>
      <c r="H12" s="14">
        <v>0.29899999999999999</v>
      </c>
      <c r="I12" s="15">
        <v>3.5430999999999999</v>
      </c>
      <c r="J12" s="4">
        <f>0.573397+0.461833</f>
        <v>1.0352300000000001</v>
      </c>
      <c r="K12" s="14">
        <f t="shared" si="16"/>
        <v>2.24E-2</v>
      </c>
      <c r="L12" s="14">
        <f t="shared" si="17"/>
        <v>0.1</v>
      </c>
      <c r="M12" s="14">
        <f t="shared" si="18"/>
        <v>0.19924754697496314</v>
      </c>
      <c r="N12" s="14">
        <f t="shared" si="19"/>
        <v>0.19531000000000001</v>
      </c>
      <c r="P12" s="14">
        <f t="shared" si="20"/>
        <v>5.0000000000000001E-4</v>
      </c>
      <c r="Q12" s="14">
        <f t="shared" si="21"/>
        <v>1.0522106306306307E-2</v>
      </c>
      <c r="R12" s="14">
        <f t="shared" si="22"/>
        <v>304.51417934521805</v>
      </c>
      <c r="S12" s="14">
        <f t="shared" si="23"/>
        <v>298.75205818153984</v>
      </c>
      <c r="T12" s="14">
        <f t="shared" si="24"/>
        <v>1.8692311129461814</v>
      </c>
      <c r="U12" s="14">
        <f t="shared" si="25"/>
        <v>1.8193259620986737</v>
      </c>
      <c r="V12" s="14">
        <v>3885</v>
      </c>
      <c r="X12" s="14">
        <v>0.5</v>
      </c>
      <c r="Y12" s="14">
        <f t="shared" si="0"/>
        <v>7.2163077012679835E-2</v>
      </c>
      <c r="AB12" s="14">
        <f>[1]!HeatTransferArea(K12,L12,0.36,P12)</f>
        <v>0.30265450173412117</v>
      </c>
      <c r="AC12" s="14">
        <f>[1]!Convection(K12,Q12,1000,9*10^-4,P12,0.6,0.36,7)</f>
        <v>20370.88891475011</v>
      </c>
      <c r="AD12" s="14">
        <f t="shared" si="1"/>
        <v>17.181685003019009</v>
      </c>
      <c r="AE12" s="14">
        <f t="shared" si="2"/>
        <v>1607.4995722362653</v>
      </c>
      <c r="AF12" s="14">
        <f t="shared" si="26"/>
        <v>21.760220118348919</v>
      </c>
      <c r="AG12" s="14">
        <f t="shared" si="3"/>
        <v>0.34366215794950428</v>
      </c>
      <c r="AM12" s="14">
        <f t="shared" si="4"/>
        <v>9851.9553177970083</v>
      </c>
      <c r="AN12" s="14">
        <f t="shared" si="5"/>
        <v>16.613790288098276</v>
      </c>
      <c r="AQ12" s="14">
        <f t="shared" si="27"/>
        <v>3.5430999999999999</v>
      </c>
      <c r="AR12" s="14">
        <v>0.98229999999999995</v>
      </c>
      <c r="AU12" s="14">
        <f t="shared" si="28"/>
        <v>150.82155364058374</v>
      </c>
      <c r="AV12" s="14">
        <f t="shared" si="6"/>
        <v>40.878382999999999</v>
      </c>
      <c r="AW12" s="14">
        <f t="shared" si="7"/>
        <v>116.6985289668731</v>
      </c>
      <c r="AX12" s="14">
        <v>0.3423601850486615</v>
      </c>
      <c r="AY12" s="14">
        <f t="shared" si="29"/>
        <v>3.5430999999999999</v>
      </c>
      <c r="AZ12" s="14">
        <v>1</v>
      </c>
      <c r="BA12" s="14">
        <v>37.879582702702706</v>
      </c>
      <c r="BB12" s="14">
        <v>0.19924754697496314</v>
      </c>
      <c r="BC12" s="14">
        <f t="shared" si="32"/>
        <v>108.20380097165183</v>
      </c>
      <c r="BD12" s="14">
        <f t="shared" si="8"/>
        <v>109.06826058996519</v>
      </c>
      <c r="BE12" s="14">
        <f t="shared" si="9"/>
        <v>1.0352300000000001</v>
      </c>
      <c r="BF12" s="14">
        <f t="shared" si="10"/>
        <v>1235.5859167197</v>
      </c>
      <c r="BG12" s="14">
        <f t="shared" si="11"/>
        <v>1213.7160459937613</v>
      </c>
      <c r="BH12" s="14">
        <f t="shared" si="12"/>
        <v>76.411145350530262</v>
      </c>
      <c r="BI12" s="15">
        <v>30.225899999999999</v>
      </c>
      <c r="BJ12" s="14">
        <f t="shared" si="30"/>
        <v>2.3142507905735896</v>
      </c>
      <c r="BK12" s="14">
        <f t="shared" si="31"/>
        <v>11370.606515059524</v>
      </c>
    </row>
    <row r="13" spans="1:63" x14ac:dyDescent="0.25">
      <c r="C13" s="15">
        <v>26.928699999999999</v>
      </c>
      <c r="D13" s="15">
        <f t="shared" si="13"/>
        <v>273.07130000000001</v>
      </c>
      <c r="E13" s="14">
        <v>1</v>
      </c>
      <c r="F13" s="14">
        <f t="shared" si="14"/>
        <v>1.0522106306306307E-2</v>
      </c>
      <c r="G13" s="14">
        <f t="shared" si="15"/>
        <v>37.879582702702706</v>
      </c>
      <c r="H13" s="14">
        <v>0.29899999999999999</v>
      </c>
      <c r="I13" s="16">
        <v>6.1271000000000004</v>
      </c>
      <c r="J13" s="3">
        <f>0.551327+0.460773</f>
        <v>1.0121</v>
      </c>
      <c r="K13" s="14">
        <f t="shared" si="16"/>
        <v>2.24E-2</v>
      </c>
      <c r="L13" s="14">
        <f t="shared" si="17"/>
        <v>0.1</v>
      </c>
      <c r="M13" s="14">
        <f t="shared" si="18"/>
        <v>0.19924754697496314</v>
      </c>
      <c r="N13" s="14">
        <f t="shared" si="19"/>
        <v>0.19531000000000001</v>
      </c>
      <c r="P13" s="14">
        <f t="shared" si="20"/>
        <v>5.0000000000000001E-4</v>
      </c>
      <c r="Q13" s="14">
        <f t="shared" si="21"/>
        <v>1.0522106306306307E-2</v>
      </c>
      <c r="R13" s="14">
        <f t="shared" si="22"/>
        <v>302.94494021400033</v>
      </c>
      <c r="S13" s="14">
        <f t="shared" si="23"/>
        <v>298.36111671157698</v>
      </c>
      <c r="T13" s="14">
        <f t="shared" si="24"/>
        <v>1.9515811528126505</v>
      </c>
      <c r="U13" s="14">
        <f t="shared" si="25"/>
        <v>1.9002356748972034</v>
      </c>
      <c r="V13" s="14">
        <v>3885</v>
      </c>
      <c r="X13" s="14">
        <v>0.5</v>
      </c>
      <c r="Y13" s="14">
        <f t="shared" si="0"/>
        <v>7.2163077012679835E-2</v>
      </c>
      <c r="AB13" s="14">
        <f>[1]!HeatTransferArea(K13,L13,0.36,P13)</f>
        <v>0.30265450173412117</v>
      </c>
      <c r="AC13" s="14">
        <f>[1]!Convection(K13,Q13,1000,9*10^-4,P13,0.6,0.36,7)</f>
        <v>20370.88891475011</v>
      </c>
      <c r="AD13" s="14">
        <f t="shared" si="1"/>
        <v>17.181685003019009</v>
      </c>
      <c r="AE13" s="14">
        <f t="shared" si="2"/>
        <v>1607.4995722362653</v>
      </c>
      <c r="AF13" s="14">
        <f t="shared" si="26"/>
        <v>21.760220118348919</v>
      </c>
      <c r="AG13" s="14">
        <f t="shared" si="3"/>
        <v>0.34544231016393678</v>
      </c>
      <c r="AM13" s="14">
        <f t="shared" si="4"/>
        <v>9902.987937099957</v>
      </c>
      <c r="AN13" s="14">
        <f t="shared" si="5"/>
        <v>14.171242207341864</v>
      </c>
      <c r="AQ13" s="14">
        <f t="shared" si="27"/>
        <v>6.1271000000000004</v>
      </c>
      <c r="AR13" s="14">
        <v>0.98229999999999995</v>
      </c>
      <c r="AU13" s="14">
        <f t="shared" si="28"/>
        <v>150.82155364058374</v>
      </c>
      <c r="AV13" s="14">
        <f t="shared" si="6"/>
        <v>40.878382999999999</v>
      </c>
      <c r="AW13" s="14">
        <f t="shared" si="7"/>
        <v>116.5458194098762</v>
      </c>
      <c r="AX13" s="14">
        <v>0.34246118283689758</v>
      </c>
      <c r="AY13" s="14">
        <f t="shared" si="29"/>
        <v>6.1271000000000004</v>
      </c>
      <c r="AZ13" s="14">
        <v>1</v>
      </c>
      <c r="BA13" s="14">
        <v>37.879582702702706</v>
      </c>
      <c r="BB13" s="14">
        <v>0.19924754697496314</v>
      </c>
      <c r="BC13" s="14">
        <f t="shared" si="32"/>
        <v>112.43347937293407</v>
      </c>
      <c r="BD13" s="14">
        <f t="shared" si="8"/>
        <v>113.72431229971059</v>
      </c>
      <c r="BE13" s="14">
        <f t="shared" si="9"/>
        <v>1.0121</v>
      </c>
      <c r="BF13" s="14">
        <f t="shared" si="10"/>
        <v>1100.8017122920999</v>
      </c>
      <c r="BG13" s="14">
        <f t="shared" si="11"/>
        <v>1081.3175219845295</v>
      </c>
      <c r="BH13" s="14">
        <f t="shared" si="12"/>
        <v>79.777481820257051</v>
      </c>
      <c r="BI13" s="15">
        <v>26.928699999999999</v>
      </c>
      <c r="BJ13" s="14">
        <f t="shared" si="30"/>
        <v>2.0618001536470056</v>
      </c>
      <c r="BK13" s="14">
        <f t="shared" si="31"/>
        <v>11873.882557569201</v>
      </c>
    </row>
    <row r="14" spans="1:63" x14ac:dyDescent="0.25">
      <c r="C14" s="15">
        <v>23.069900000000001</v>
      </c>
      <c r="D14" s="15">
        <f t="shared" si="13"/>
        <v>276.93009999999998</v>
      </c>
      <c r="E14" s="14">
        <v>1</v>
      </c>
      <c r="F14" s="14">
        <f t="shared" si="14"/>
        <v>1.0522106306306307E-2</v>
      </c>
      <c r="G14" s="14">
        <f t="shared" si="15"/>
        <v>37.879582702702706</v>
      </c>
      <c r="H14" s="14">
        <v>0.29899999999999999</v>
      </c>
      <c r="I14" s="15">
        <v>9.0701000000000001</v>
      </c>
      <c r="J14" s="4">
        <f>0.485266+0.397042</f>
        <v>0.88230799999999998</v>
      </c>
      <c r="K14" s="14">
        <f t="shared" si="16"/>
        <v>2.24E-2</v>
      </c>
      <c r="L14" s="14">
        <f t="shared" si="17"/>
        <v>0.1</v>
      </c>
      <c r="M14" s="14">
        <f t="shared" si="18"/>
        <v>0.19924754697496314</v>
      </c>
      <c r="N14" s="14">
        <f t="shared" si="19"/>
        <v>0.19531000000000001</v>
      </c>
      <c r="P14" s="14">
        <f t="shared" si="20"/>
        <v>5.0000000000000001E-4</v>
      </c>
      <c r="Q14" s="14">
        <f t="shared" si="21"/>
        <v>1.0522106306306307E-2</v>
      </c>
      <c r="R14" s="14">
        <f t="shared" si="22"/>
        <v>299.88964018418983</v>
      </c>
      <c r="S14" s="14">
        <f t="shared" si="23"/>
        <v>297.45860998352657</v>
      </c>
      <c r="T14" s="14">
        <f t="shared" si="24"/>
        <v>2.0455151512821885</v>
      </c>
      <c r="U14" s="14">
        <f t="shared" si="25"/>
        <v>2.0024690307543551</v>
      </c>
      <c r="V14" s="14">
        <v>3885</v>
      </c>
      <c r="X14" s="14">
        <v>0.5</v>
      </c>
      <c r="Y14" s="14">
        <f t="shared" si="0"/>
        <v>7.2163077012679835E-2</v>
      </c>
      <c r="AB14" s="14">
        <f>[1]!HeatTransferArea(K14,L14,0.36,P14)</f>
        <v>0.30265450173412117</v>
      </c>
      <c r="AC14" s="14">
        <f>[1]!Convection(K14,Q14,1000,9*10^-4,P14,0.6,0.36,7)</f>
        <v>20370.88891475011</v>
      </c>
      <c r="AD14" s="14">
        <f t="shared" si="1"/>
        <v>17.181685003019009</v>
      </c>
      <c r="AE14" s="14">
        <f t="shared" si="2"/>
        <v>1607.4995722362653</v>
      </c>
      <c r="AF14" s="14">
        <f t="shared" si="26"/>
        <v>21.760220118348919</v>
      </c>
      <c r="AG14" s="14">
        <f t="shared" si="3"/>
        <v>0.3489617044981107</v>
      </c>
      <c r="AM14" s="14">
        <f t="shared" si="4"/>
        <v>10003.880383137275</v>
      </c>
      <c r="AN14" s="14">
        <f t="shared" si="5"/>
        <v>11.520727484763787</v>
      </c>
      <c r="AQ14" s="14">
        <f t="shared" si="27"/>
        <v>9.0701000000000001</v>
      </c>
      <c r="AR14" s="14">
        <v>0.98229999999999995</v>
      </c>
      <c r="AU14" s="14">
        <f t="shared" si="28"/>
        <v>150.82155364058374</v>
      </c>
      <c r="AV14" s="14">
        <f t="shared" si="6"/>
        <v>40.878382999999999</v>
      </c>
      <c r="AW14" s="14">
        <f t="shared" si="7"/>
        <v>116.19328223176515</v>
      </c>
      <c r="AX14" s="14">
        <v>0.34548717544924928</v>
      </c>
      <c r="AY14" s="14">
        <f t="shared" si="29"/>
        <v>9.0701000000000001</v>
      </c>
      <c r="AZ14" s="14">
        <v>1</v>
      </c>
      <c r="BA14" s="14">
        <v>37.879582702702706</v>
      </c>
      <c r="BB14" s="14">
        <v>0.19924754697496314</v>
      </c>
      <c r="BC14" s="14">
        <f t="shared" si="32"/>
        <v>117.28750594932185</v>
      </c>
      <c r="BD14" s="14">
        <f t="shared" si="8"/>
        <v>118.83755964114157</v>
      </c>
      <c r="BE14" s="14">
        <f t="shared" si="9"/>
        <v>0.88230799999999998</v>
      </c>
      <c r="BF14" s="14">
        <f t="shared" si="10"/>
        <v>943.06020797170004</v>
      </c>
      <c r="BG14" s="14">
        <f t="shared" si="11"/>
        <v>926.3680422906009</v>
      </c>
      <c r="BH14" s="14">
        <f t="shared" si="12"/>
        <v>83.617351786416236</v>
      </c>
      <c r="BI14" s="15">
        <v>23.069900000000001</v>
      </c>
      <c r="BJ14" s="14">
        <f t="shared" si="30"/>
        <v>1.7663505243335571</v>
      </c>
      <c r="BK14" s="14">
        <f t="shared" si="31"/>
        <v>12478.601896803479</v>
      </c>
    </row>
    <row r="15" spans="1:63" x14ac:dyDescent="0.25">
      <c r="C15" s="15">
        <v>15.045400000000001</v>
      </c>
      <c r="D15" s="15">
        <f t="shared" si="13"/>
        <v>284.95460000000003</v>
      </c>
      <c r="E15" s="14">
        <v>1</v>
      </c>
      <c r="F15" s="14">
        <f t="shared" si="14"/>
        <v>1.0522106306306307E-2</v>
      </c>
      <c r="G15" s="14">
        <f t="shared" si="15"/>
        <v>37.879582702702706</v>
      </c>
      <c r="H15" s="14">
        <v>0.29899999999999999</v>
      </c>
      <c r="I15" s="15">
        <v>13.973800000000001</v>
      </c>
      <c r="J15" s="4">
        <f>0.394541+0.336362</f>
        <v>0.73090299999999997</v>
      </c>
      <c r="K15" s="14">
        <f t="shared" si="16"/>
        <v>2.24E-2</v>
      </c>
      <c r="L15" s="14">
        <f t="shared" si="17"/>
        <v>0.1</v>
      </c>
      <c r="M15" s="14">
        <f t="shared" si="18"/>
        <v>0.19924754697496314</v>
      </c>
      <c r="N15" s="14">
        <f t="shared" si="19"/>
        <v>0.19531000000000001</v>
      </c>
      <c r="P15" s="14">
        <f t="shared" si="20"/>
        <v>5.0000000000000001E-4</v>
      </c>
      <c r="Q15" s="14">
        <f t="shared" si="21"/>
        <v>1.0522106306306307E-2</v>
      </c>
      <c r="R15" s="14">
        <f t="shared" si="22"/>
        <v>289.32725601708535</v>
      </c>
      <c r="S15" s="14">
        <f t="shared" si="23"/>
        <v>294.04518327481958</v>
      </c>
      <c r="T15" s="14">
        <f t="shared" si="24"/>
        <v>2.186943238902586</v>
      </c>
      <c r="U15" s="14">
        <f t="shared" si="25"/>
        <v>2.188729487522096</v>
      </c>
      <c r="V15" s="14">
        <v>3885</v>
      </c>
      <c r="X15" s="14">
        <v>0.5</v>
      </c>
      <c r="Y15" s="14">
        <f t="shared" si="0"/>
        <v>7.2163077012679835E-2</v>
      </c>
      <c r="AB15" s="14">
        <f>[1]!HeatTransferArea(K15,L15,0.36,P15)</f>
        <v>0.30265450173412117</v>
      </c>
      <c r="AC15" s="14">
        <f>[1]!Convection(K15,Q15,1000,9*10^-4,P15,0.6,0.36,7)</f>
        <v>20370.88891475011</v>
      </c>
      <c r="AD15" s="14">
        <f t="shared" si="1"/>
        <v>17.181685003019009</v>
      </c>
      <c r="AE15" s="14">
        <f t="shared" si="2"/>
        <v>1607.4995722362653</v>
      </c>
      <c r="AF15" s="14">
        <f t="shared" si="26"/>
        <v>21.760220118348919</v>
      </c>
      <c r="AG15" s="14">
        <f t="shared" si="3"/>
        <v>0.36170114575662449</v>
      </c>
      <c r="AM15" s="14">
        <f t="shared" si="4"/>
        <v>10369.089071814074</v>
      </c>
      <c r="AN15" s="14">
        <f t="shared" si="5"/>
        <v>6.874033582392677</v>
      </c>
      <c r="AQ15" s="14">
        <f t="shared" si="27"/>
        <v>13.973800000000001</v>
      </c>
      <c r="AR15" s="14">
        <v>0.98209999999999997</v>
      </c>
      <c r="AU15" s="14">
        <f t="shared" si="28"/>
        <v>150.82155364058374</v>
      </c>
      <c r="AV15" s="14">
        <f t="shared" si="6"/>
        <v>40.878382999999999</v>
      </c>
      <c r="AW15" s="14">
        <f t="shared" si="7"/>
        <v>114.85992949081003</v>
      </c>
      <c r="AX15" s="14">
        <v>0.37078519957209188</v>
      </c>
      <c r="AY15" s="14">
        <f t="shared" si="29"/>
        <v>13.973800000000001</v>
      </c>
      <c r="AZ15" s="14">
        <v>1</v>
      </c>
      <c r="BA15" s="14">
        <v>37.879582702702706</v>
      </c>
      <c r="BB15" s="14">
        <v>0.19924754697496314</v>
      </c>
      <c r="BC15" s="14">
        <f t="shared" si="32"/>
        <v>123.68183419375207</v>
      </c>
      <c r="BD15" s="14">
        <f t="shared" si="8"/>
        <v>125.59607311037738</v>
      </c>
      <c r="BE15" s="14">
        <f t="shared" si="9"/>
        <v>0.73090299999999997</v>
      </c>
      <c r="BF15" s="14">
        <f t="shared" si="10"/>
        <v>615.03162358819998</v>
      </c>
      <c r="BG15" s="14">
        <f t="shared" si="11"/>
        <v>604.02255752597114</v>
      </c>
      <c r="BH15" s="14">
        <f t="shared" si="12"/>
        <v>89.398703319120415</v>
      </c>
      <c r="BI15" s="15">
        <v>15.045400000000001</v>
      </c>
      <c r="BJ15" s="14">
        <f t="shared" si="30"/>
        <v>1.1519534189055045</v>
      </c>
      <c r="BK15" s="14">
        <f t="shared" si="31"/>
        <v>13488.757744177707</v>
      </c>
    </row>
    <row r="16" spans="1:63" x14ac:dyDescent="0.25">
      <c r="C16" s="15">
        <v>3.4952999999999999</v>
      </c>
      <c r="D16" s="15">
        <f t="shared" si="13"/>
        <v>296.50470000000001</v>
      </c>
      <c r="E16" s="14">
        <v>1</v>
      </c>
      <c r="F16" s="14">
        <f t="shared" si="14"/>
        <v>1.0522106306306307E-2</v>
      </c>
      <c r="G16" s="14">
        <f t="shared" si="15"/>
        <v>37.879582702702706</v>
      </c>
      <c r="H16" s="14">
        <v>0.29899999999999999</v>
      </c>
      <c r="I16" s="15">
        <v>18.394300000000001</v>
      </c>
      <c r="J16" s="4">
        <f>0.34261+0.317276</f>
        <v>0.65988599999999997</v>
      </c>
      <c r="K16" s="14">
        <f t="shared" si="16"/>
        <v>2.24E-2</v>
      </c>
      <c r="L16" s="14">
        <f t="shared" si="17"/>
        <v>0.1</v>
      </c>
      <c r="M16" s="14">
        <f t="shared" si="18"/>
        <v>0.19924754697496314</v>
      </c>
      <c r="N16" s="14">
        <f t="shared" si="19"/>
        <v>0.19531000000000001</v>
      </c>
      <c r="P16" s="14">
        <f t="shared" si="20"/>
        <v>5.0000000000000001E-4</v>
      </c>
      <c r="Q16" s="14">
        <f t="shared" si="21"/>
        <v>1.0522106306306307E-2</v>
      </c>
      <c r="R16" s="14">
        <f t="shared" si="22"/>
        <v>264.14538643554488</v>
      </c>
      <c r="S16" s="14">
        <f t="shared" si="23"/>
        <v>285.48875827573659</v>
      </c>
      <c r="T16" s="14">
        <f t="shared" si="24"/>
        <v>2.0962482059414924</v>
      </c>
      <c r="U16" s="14">
        <f t="shared" si="25"/>
        <v>2.202658925930109</v>
      </c>
      <c r="V16" s="14">
        <v>3885</v>
      </c>
      <c r="X16" s="14">
        <v>0.5</v>
      </c>
      <c r="Y16" s="14">
        <f t="shared" si="0"/>
        <v>7.2163077012679835E-2</v>
      </c>
      <c r="AB16" s="14">
        <f>[1]!HeatTransferArea(K16,L16,0.36,P16)</f>
        <v>0.30265450173412117</v>
      </c>
      <c r="AC16" s="14">
        <f>[1]!Convection(K16,Q16,1000,9*10^-4,P16,0.6,0.36,7)</f>
        <v>20370.88891475011</v>
      </c>
      <c r="AD16" s="14">
        <f t="shared" si="1"/>
        <v>17.181685003019009</v>
      </c>
      <c r="AE16" s="14">
        <f t="shared" si="2"/>
        <v>1607.4995722362653</v>
      </c>
      <c r="AF16" s="14">
        <f t="shared" si="26"/>
        <v>21.760220118348919</v>
      </c>
      <c r="AG16" s="14">
        <f t="shared" si="3"/>
        <v>0.3961833345347337</v>
      </c>
      <c r="AM16" s="14">
        <f t="shared" si="4"/>
        <v>11357.609265974323</v>
      </c>
      <c r="AN16" s="14">
        <f t="shared" si="5"/>
        <v>1.5868548502233735</v>
      </c>
      <c r="AQ16" s="14">
        <f t="shared" si="27"/>
        <v>18.394300000000001</v>
      </c>
      <c r="AR16" s="14">
        <v>0.98180000000000001</v>
      </c>
      <c r="AU16" s="14">
        <f t="shared" si="28"/>
        <v>150.82155364058374</v>
      </c>
      <c r="AV16" s="14">
        <f t="shared" si="6"/>
        <v>40.878382999999999</v>
      </c>
      <c r="AW16" s="14">
        <f t="shared" si="7"/>
        <v>111.51761875766823</v>
      </c>
      <c r="AX16" s="14">
        <v>0.42620808208413458</v>
      </c>
      <c r="AY16" s="14">
        <f t="shared" si="29"/>
        <v>18.394300000000001</v>
      </c>
      <c r="AZ16" s="14">
        <v>1</v>
      </c>
      <c r="BA16" s="14">
        <v>37.879582702702706</v>
      </c>
      <c r="BB16" s="14">
        <v>0.19924754697496314</v>
      </c>
      <c r="BC16" s="14">
        <f t="shared" si="32"/>
        <v>113.63569254910904</v>
      </c>
      <c r="BD16" s="14">
        <f t="shared" si="8"/>
        <v>116.88430412581468</v>
      </c>
      <c r="BE16" s="14">
        <f t="shared" si="9"/>
        <v>0.65988599999999997</v>
      </c>
      <c r="BF16" s="14">
        <f t="shared" si="10"/>
        <v>142.88221209989999</v>
      </c>
      <c r="BG16" s="14">
        <f t="shared" si="11"/>
        <v>140.28175583968181</v>
      </c>
      <c r="BH16" s="14">
        <f t="shared" si="12"/>
        <v>85.691237025539195</v>
      </c>
      <c r="BI16" s="15">
        <v>3.4952999999999999</v>
      </c>
      <c r="BJ16" s="14">
        <f t="shared" si="30"/>
        <v>0.26761819460435815</v>
      </c>
      <c r="BK16" s="14">
        <f t="shared" si="31"/>
        <v>13252.114701438002</v>
      </c>
    </row>
    <row r="17" spans="3:63" x14ac:dyDescent="0.25">
      <c r="C17" s="15">
        <v>5.8999999999999997E-2</v>
      </c>
      <c r="D17" s="15">
        <f t="shared" si="13"/>
        <v>299.94099999999997</v>
      </c>
      <c r="E17" s="14">
        <v>1</v>
      </c>
      <c r="F17" s="14">
        <f t="shared" si="14"/>
        <v>1.0522106306306307E-2</v>
      </c>
      <c r="G17" s="14">
        <f t="shared" si="15"/>
        <v>37.879582702702706</v>
      </c>
      <c r="H17" s="14">
        <v>0.29899999999999999</v>
      </c>
      <c r="I17" s="15">
        <v>19.708500000000001</v>
      </c>
      <c r="J17" s="4">
        <f>0.346427+0.310885</f>
        <v>0.65731200000000001</v>
      </c>
      <c r="K17" s="14">
        <f t="shared" si="16"/>
        <v>2.24E-2</v>
      </c>
      <c r="L17" s="14">
        <f t="shared" si="17"/>
        <v>0.1</v>
      </c>
      <c r="M17" s="14">
        <f t="shared" si="18"/>
        <v>0.19924754697496314</v>
      </c>
      <c r="N17" s="14">
        <f t="shared" si="19"/>
        <v>0.19531000000000001</v>
      </c>
      <c r="P17" s="14">
        <f t="shared" si="20"/>
        <v>5.0000000000000001E-4</v>
      </c>
      <c r="Q17" s="14">
        <f t="shared" si="21"/>
        <v>1.0522106306306307E-2</v>
      </c>
      <c r="R17" s="14">
        <f t="shared" si="22"/>
        <v>254.38051059450436</v>
      </c>
      <c r="S17" s="14">
        <f t="shared" si="23"/>
        <v>282.11325588549664</v>
      </c>
      <c r="T17" s="14">
        <f t="shared" si="24"/>
        <v>1.9650118981317064</v>
      </c>
      <c r="U17" s="14">
        <f t="shared" si="25"/>
        <v>2.1060277853646312</v>
      </c>
      <c r="V17" s="14">
        <v>3885</v>
      </c>
      <c r="X17" s="14">
        <v>0.5</v>
      </c>
      <c r="Y17" s="14">
        <f t="shared" si="0"/>
        <v>7.2163077012679835E-2</v>
      </c>
      <c r="AB17" s="14">
        <f>[1]!HeatTransferArea(K17,L17,0.36,P17)</f>
        <v>0.30265450173412117</v>
      </c>
      <c r="AC17" s="14">
        <f>[1]!Convection(K17,Q17,1000,9*10^-4,P17,0.6,0.36,7)</f>
        <v>20370.88891475011</v>
      </c>
      <c r="AD17" s="14">
        <f t="shared" si="1"/>
        <v>17.181685003019009</v>
      </c>
      <c r="AE17" s="14">
        <f t="shared" si="2"/>
        <v>1607.4995722362653</v>
      </c>
      <c r="AF17" s="14">
        <f t="shared" si="26"/>
        <v>21.760220118348919</v>
      </c>
      <c r="AG17" s="14">
        <f t="shared" si="3"/>
        <v>0.41139157931331261</v>
      </c>
      <c r="AM17" s="14">
        <f t="shared" si="4"/>
        <v>11793.59252614664</v>
      </c>
      <c r="AN17" s="14">
        <f t="shared" si="5"/>
        <v>2.8014825070213838E-2</v>
      </c>
      <c r="AQ17" s="14">
        <f t="shared" si="27"/>
        <v>19.708500000000001</v>
      </c>
      <c r="AR17" s="14">
        <v>0.98170000000000002</v>
      </c>
      <c r="AU17" s="14">
        <f t="shared" si="28"/>
        <v>150.82155364058374</v>
      </c>
      <c r="AV17" s="14">
        <f t="shared" si="6"/>
        <v>40.878382999999999</v>
      </c>
      <c r="AW17" s="14">
        <f t="shared" si="7"/>
        <v>110.1990800139927</v>
      </c>
      <c r="AX17" s="14">
        <v>0.41677745271105437</v>
      </c>
      <c r="AY17" s="14">
        <f t="shared" si="29"/>
        <v>19.708500000000001</v>
      </c>
      <c r="AZ17" s="14">
        <v>1</v>
      </c>
      <c r="BA17" s="14">
        <v>37.879582702702706</v>
      </c>
      <c r="BB17" s="14">
        <v>0.19924754697496314</v>
      </c>
      <c r="BC17" s="14">
        <f t="shared" si="32"/>
        <v>104.63389960786114</v>
      </c>
      <c r="BD17" s="14">
        <f t="shared" si="8"/>
        <v>108.2712516953318</v>
      </c>
      <c r="BE17" s="14">
        <f t="shared" si="9"/>
        <v>0.65731200000000001</v>
      </c>
      <c r="BF17" s="14">
        <f t="shared" si="10"/>
        <v>2.4118245969999998</v>
      </c>
      <c r="BG17" s="14">
        <f t="shared" si="11"/>
        <v>2.3676882068748997</v>
      </c>
      <c r="BH17" s="14">
        <f t="shared" si="12"/>
        <v>80.326508971384882</v>
      </c>
      <c r="BI17" s="15">
        <v>5.8999999999999997E-2</v>
      </c>
      <c r="BJ17" s="14">
        <f t="shared" si="30"/>
        <v>4.5173442856570618E-3</v>
      </c>
      <c r="BK17" s="14">
        <f t="shared" si="31"/>
        <v>12549.674413718107</v>
      </c>
    </row>
    <row r="18" spans="3:63" x14ac:dyDescent="0.25">
      <c r="C18" s="15">
        <v>29.0871</v>
      </c>
      <c r="D18" s="15">
        <f t="shared" si="13"/>
        <v>270.91289999999998</v>
      </c>
      <c r="E18" s="14">
        <v>1</v>
      </c>
      <c r="F18" s="14">
        <f t="shared" si="14"/>
        <v>1.4428306306306307E-2</v>
      </c>
      <c r="G18" s="14">
        <f t="shared" si="15"/>
        <v>51.941902702702706</v>
      </c>
      <c r="H18" s="14">
        <v>0.41</v>
      </c>
      <c r="I18" s="15">
        <v>4.7930999999999999</v>
      </c>
      <c r="J18" s="4">
        <f>1.007873+0.801301</f>
        <v>1.8091740000000001</v>
      </c>
      <c r="K18" s="14">
        <f t="shared" si="16"/>
        <v>2.24E-2</v>
      </c>
      <c r="L18" s="14">
        <f t="shared" si="17"/>
        <v>0.1</v>
      </c>
      <c r="M18" s="14">
        <f t="shared" ref="M18:M38" si="33">PI()*K18^2*L18*(1-0.36)*7900/4</f>
        <v>0.19924754697496314</v>
      </c>
      <c r="N18" s="14">
        <f t="shared" si="19"/>
        <v>0.19531000000000001</v>
      </c>
      <c r="P18" s="14">
        <f t="shared" si="20"/>
        <v>5.0000000000000001E-4</v>
      </c>
      <c r="Q18" s="14">
        <f t="shared" si="21"/>
        <v>1.4428306306306307E-2</v>
      </c>
      <c r="R18" s="14">
        <f t="shared" si="22"/>
        <v>304.08067725254159</v>
      </c>
      <c r="S18" s="14">
        <f t="shared" si="23"/>
        <v>298.6566423669957</v>
      </c>
      <c r="T18" s="14">
        <f t="shared" si="24"/>
        <v>1.8974262633016679</v>
      </c>
      <c r="U18" s="14">
        <f t="shared" si="25"/>
        <v>1.8460642685681705</v>
      </c>
      <c r="V18" s="14">
        <v>3885</v>
      </c>
      <c r="X18" s="14">
        <v>0.5</v>
      </c>
      <c r="Y18" s="14">
        <f t="shared" si="0"/>
        <v>9.895271429832353E-2</v>
      </c>
      <c r="AB18" s="14">
        <f>[1]!HeatTransferArea(K18,L18,0.36,P18)</f>
        <v>0.30265450173412117</v>
      </c>
      <c r="AC18" s="14">
        <f>[1]!Convection(K18,Q18,1000,9*10^-4,P18,0.6,0.36,7)</f>
        <v>20559.471958884773</v>
      </c>
      <c r="AD18" s="14">
        <f t="shared" si="1"/>
        <v>23.560170071029415</v>
      </c>
      <c r="AE18" s="14">
        <f t="shared" si="2"/>
        <v>2062.8605667868151</v>
      </c>
      <c r="AF18" s="14">
        <f t="shared" si="26"/>
        <v>21.825437194303657</v>
      </c>
      <c r="AG18" s="14">
        <f t="shared" si="3"/>
        <v>0.47191423439517671</v>
      </c>
      <c r="AM18" s="14">
        <f t="shared" si="4"/>
        <v>7261.5684712188322</v>
      </c>
      <c r="AN18" s="14">
        <f t="shared" si="5"/>
        <v>15.756277013345967</v>
      </c>
      <c r="AQ18" s="14">
        <f t="shared" si="27"/>
        <v>4.7930999999999999</v>
      </c>
      <c r="AR18" s="14">
        <v>0.97250000000000003</v>
      </c>
      <c r="AU18" s="14">
        <f t="shared" si="28"/>
        <v>111.0076010964595</v>
      </c>
      <c r="AV18" s="14">
        <f t="shared" si="6"/>
        <v>56.05397</v>
      </c>
      <c r="AW18" s="14">
        <f t="shared" si="7"/>
        <v>116.66125764139586</v>
      </c>
      <c r="AX18" s="14">
        <v>0.4693673803323537</v>
      </c>
      <c r="AY18" s="14">
        <f t="shared" si="29"/>
        <v>4.7930999999999999</v>
      </c>
      <c r="AZ18" s="14">
        <v>1</v>
      </c>
      <c r="BA18" s="14">
        <v>51.941902702702706</v>
      </c>
      <c r="BB18" s="14">
        <v>0.19924754697496314</v>
      </c>
      <c r="BC18" s="14">
        <f t="shared" si="32"/>
        <v>109.63775150903754</v>
      </c>
      <c r="BD18" s="14">
        <f t="shared" si="8"/>
        <v>110.67806707929346</v>
      </c>
      <c r="BE18" s="14">
        <f t="shared" si="9"/>
        <v>1.8091740000000001</v>
      </c>
      <c r="BF18" s="14">
        <f t="shared" si="10"/>
        <v>1630.447430787</v>
      </c>
      <c r="BG18" s="14">
        <f t="shared" si="11"/>
        <v>1585.6101264403576</v>
      </c>
      <c r="BH18" s="14">
        <f t="shared" si="12"/>
        <v>106.35827484032379</v>
      </c>
      <c r="BI18" s="15">
        <v>29.0871</v>
      </c>
      <c r="BJ18" s="14">
        <f t="shared" si="30"/>
        <v>2.2337330569419453</v>
      </c>
      <c r="BK18" s="14">
        <f t="shared" si="31"/>
        <v>11646.779078825579</v>
      </c>
    </row>
    <row r="19" spans="3:63" x14ac:dyDescent="0.25">
      <c r="C19" s="15">
        <v>26.244299999999999</v>
      </c>
      <c r="D19" s="15">
        <f t="shared" si="13"/>
        <v>273.75569999999999</v>
      </c>
      <c r="E19" s="14">
        <v>1</v>
      </c>
      <c r="F19" s="14">
        <f t="shared" si="14"/>
        <v>1.4428306306306307E-2</v>
      </c>
      <c r="G19" s="14">
        <f t="shared" si="15"/>
        <v>51.941902702702706</v>
      </c>
      <c r="H19" s="14">
        <v>0.41</v>
      </c>
      <c r="I19" s="15">
        <v>7.0879000000000003</v>
      </c>
      <c r="J19" s="5">
        <f>0.939767+0.762573</f>
        <v>1.70234</v>
      </c>
      <c r="K19" s="14">
        <f t="shared" si="16"/>
        <v>2.24E-2</v>
      </c>
      <c r="L19" s="14">
        <f t="shared" si="17"/>
        <v>0.1</v>
      </c>
      <c r="M19" s="14">
        <f t="shared" si="33"/>
        <v>0.19924754697496314</v>
      </c>
      <c r="N19" s="14">
        <f t="shared" si="19"/>
        <v>0.19531000000000001</v>
      </c>
      <c r="P19" s="14">
        <f t="shared" si="20"/>
        <v>5.0000000000000001E-4</v>
      </c>
      <c r="Q19" s="14">
        <f t="shared" si="21"/>
        <v>1.4428306306306307E-2</v>
      </c>
      <c r="R19" s="14">
        <f t="shared" si="22"/>
        <v>302.49893972753489</v>
      </c>
      <c r="S19" s="14">
        <f t="shared" si="23"/>
        <v>298.23605696872903</v>
      </c>
      <c r="T19" s="14">
        <f t="shared" si="24"/>
        <v>1.9687052809979377</v>
      </c>
      <c r="U19" s="14">
        <f t="shared" si="25"/>
        <v>1.9180874682417652</v>
      </c>
      <c r="V19" s="14">
        <v>3885</v>
      </c>
      <c r="X19" s="14">
        <v>0.5</v>
      </c>
      <c r="Y19" s="14">
        <f t="shared" si="0"/>
        <v>9.895271429832353E-2</v>
      </c>
      <c r="AB19" s="14">
        <f>[1]!HeatTransferArea(K19,L19,0.36,P19)</f>
        <v>0.30265450173412117</v>
      </c>
      <c r="AC19" s="14">
        <f>[1]!Convection(K19,Q19,1000,9*10^-4,P19,0.6,0.36,7)</f>
        <v>20559.471958884773</v>
      </c>
      <c r="AD19" s="14">
        <f t="shared" si="1"/>
        <v>23.560170071029415</v>
      </c>
      <c r="AE19" s="14">
        <f t="shared" si="2"/>
        <v>2062.8605667868151</v>
      </c>
      <c r="AF19" s="14">
        <f t="shared" si="26"/>
        <v>21.825437194303657</v>
      </c>
      <c r="AG19" s="14">
        <f t="shared" si="3"/>
        <v>0.47438182801319068</v>
      </c>
      <c r="AM19" s="14">
        <f t="shared" si="4"/>
        <v>7299.5385062598734</v>
      </c>
      <c r="AN19" s="14">
        <f t="shared" si="5"/>
        <v>13.682535564479293</v>
      </c>
      <c r="AQ19" s="14">
        <f t="shared" si="27"/>
        <v>7.0879000000000003</v>
      </c>
      <c r="AR19" s="14">
        <v>0.97240000000000004</v>
      </c>
      <c r="AU19" s="14">
        <f t="shared" si="28"/>
        <v>111.0076010964595</v>
      </c>
      <c r="AV19" s="14">
        <f t="shared" si="6"/>
        <v>56.05397</v>
      </c>
      <c r="AW19" s="14">
        <f t="shared" si="7"/>
        <v>116.49696857312495</v>
      </c>
      <c r="AX19" s="14">
        <v>0.46990303863462429</v>
      </c>
      <c r="AY19" s="14">
        <f t="shared" si="29"/>
        <v>7.0879000000000003</v>
      </c>
      <c r="AZ19" s="14">
        <v>1</v>
      </c>
      <c r="BA19" s="14">
        <v>51.941902702702706</v>
      </c>
      <c r="BB19" s="14">
        <v>0.19924754697496314</v>
      </c>
      <c r="BC19" s="14">
        <f t="shared" si="32"/>
        <v>113.32265598421094</v>
      </c>
      <c r="BD19" s="14">
        <f t="shared" si="8"/>
        <v>114.67409862508093</v>
      </c>
      <c r="BE19" s="14">
        <f t="shared" si="9"/>
        <v>1.70234</v>
      </c>
      <c r="BF19" s="14">
        <f t="shared" si="10"/>
        <v>1471.097204871</v>
      </c>
      <c r="BG19" s="14">
        <f t="shared" si="11"/>
        <v>1430.4949220165604</v>
      </c>
      <c r="BH19" s="14">
        <f t="shared" si="12"/>
        <v>110.35374675989998</v>
      </c>
      <c r="BI19" s="15">
        <v>26.244299999999999</v>
      </c>
      <c r="BJ19" s="14">
        <f t="shared" si="30"/>
        <v>2.0154212852536517</v>
      </c>
      <c r="BK19" s="14">
        <f t="shared" si="31"/>
        <v>12092.622137063261</v>
      </c>
    </row>
    <row r="20" spans="3:63" x14ac:dyDescent="0.25">
      <c r="C20" s="15">
        <v>22.9954</v>
      </c>
      <c r="D20" s="15">
        <f t="shared" si="13"/>
        <v>277.00459999999998</v>
      </c>
      <c r="E20" s="14">
        <v>1</v>
      </c>
      <c r="F20" s="14">
        <f t="shared" si="14"/>
        <v>1.4428306306306307E-2</v>
      </c>
      <c r="G20" s="14">
        <f t="shared" si="15"/>
        <v>51.941902702702706</v>
      </c>
      <c r="H20" s="14">
        <v>0.41</v>
      </c>
      <c r="I20" s="15">
        <v>11.674200000000001</v>
      </c>
      <c r="J20" s="4">
        <f>0.893889+0.729593</f>
        <v>1.6234820000000001</v>
      </c>
      <c r="K20" s="14">
        <f t="shared" si="16"/>
        <v>2.24E-2</v>
      </c>
      <c r="L20" s="14">
        <f t="shared" si="17"/>
        <v>0.1</v>
      </c>
      <c r="M20" s="14">
        <f t="shared" si="33"/>
        <v>0.19924754697496314</v>
      </c>
      <c r="N20" s="14">
        <f t="shared" si="19"/>
        <v>0.19531000000000001</v>
      </c>
      <c r="P20" s="14">
        <f t="shared" si="20"/>
        <v>5.0000000000000001E-4</v>
      </c>
      <c r="Q20" s="14">
        <f t="shared" si="21"/>
        <v>1.4428306306306307E-2</v>
      </c>
      <c r="R20" s="14">
        <f t="shared" si="22"/>
        <v>299.81771949241374</v>
      </c>
      <c r="S20" s="14">
        <f t="shared" si="23"/>
        <v>297.43646368723751</v>
      </c>
      <c r="T20" s="14">
        <f t="shared" si="24"/>
        <v>2.0472362093760239</v>
      </c>
      <c r="U20" s="14">
        <f t="shared" si="25"/>
        <v>2.0044461696591043</v>
      </c>
      <c r="V20" s="14">
        <v>3885</v>
      </c>
      <c r="X20" s="14">
        <v>0.5</v>
      </c>
      <c r="Y20" s="14">
        <f t="shared" si="0"/>
        <v>9.895271429832353E-2</v>
      </c>
      <c r="AB20" s="14">
        <f>[1]!HeatTransferArea(K20,L20,0.36,P20)</f>
        <v>0.30265450173412117</v>
      </c>
      <c r="AC20" s="14">
        <f>[1]!Convection(K20,Q20,1000,9*10^-4,P20,0.6,0.36,7)</f>
        <v>20559.471958884773</v>
      </c>
      <c r="AD20" s="14">
        <f t="shared" si="1"/>
        <v>23.560170071029415</v>
      </c>
      <c r="AE20" s="14">
        <f t="shared" si="2"/>
        <v>2062.8605667868151</v>
      </c>
      <c r="AF20" s="14">
        <f t="shared" si="26"/>
        <v>21.825437194303657</v>
      </c>
      <c r="AG20" s="14">
        <f t="shared" si="3"/>
        <v>0.478624146174359</v>
      </c>
      <c r="AM20" s="14">
        <f t="shared" si="4"/>
        <v>7364.8170707928984</v>
      </c>
      <c r="AN20" s="14">
        <f t="shared" si="5"/>
        <v>11.472196334367425</v>
      </c>
      <c r="AQ20" s="14">
        <f t="shared" si="27"/>
        <v>11.674200000000001</v>
      </c>
      <c r="AR20" s="14">
        <v>0.97240000000000004</v>
      </c>
      <c r="AU20" s="14">
        <f t="shared" si="28"/>
        <v>111.0076010964595</v>
      </c>
      <c r="AV20" s="14">
        <f t="shared" si="6"/>
        <v>56.05397</v>
      </c>
      <c r="AW20" s="14">
        <f t="shared" si="7"/>
        <v>116.18463144550873</v>
      </c>
      <c r="AX20" s="14">
        <v>0.47389233744250697</v>
      </c>
      <c r="AY20" s="14">
        <f t="shared" si="29"/>
        <v>11.674200000000001</v>
      </c>
      <c r="AZ20" s="14">
        <v>1</v>
      </c>
      <c r="BA20" s="14">
        <v>51.941902702702706</v>
      </c>
      <c r="BB20" s="14">
        <v>0.19924754697496314</v>
      </c>
      <c r="BC20" s="14">
        <f t="shared" si="32"/>
        <v>117.3751537179609</v>
      </c>
      <c r="BD20" s="14">
        <f t="shared" si="8"/>
        <v>118.92869223412684</v>
      </c>
      <c r="BE20" s="14">
        <f t="shared" si="9"/>
        <v>1.6234820000000001</v>
      </c>
      <c r="BF20" s="14">
        <f t="shared" si="10"/>
        <v>1288.983461738</v>
      </c>
      <c r="BG20" s="14">
        <f t="shared" si="11"/>
        <v>1253.4075181940311</v>
      </c>
      <c r="BH20" s="14">
        <f t="shared" si="12"/>
        <v>114.75571706327736</v>
      </c>
      <c r="BI20" s="15">
        <v>22.9954</v>
      </c>
      <c r="BJ20" s="14">
        <f t="shared" si="30"/>
        <v>1.7659232146760184</v>
      </c>
      <c r="BK20" s="14">
        <f t="shared" si="31"/>
        <v>12605.628133543614</v>
      </c>
    </row>
    <row r="21" spans="3:63" x14ac:dyDescent="0.25">
      <c r="C21" s="15">
        <v>16.8108</v>
      </c>
      <c r="D21" s="15">
        <f t="shared" si="13"/>
        <v>283.18920000000003</v>
      </c>
      <c r="E21" s="14">
        <v>1</v>
      </c>
      <c r="F21" s="14">
        <f t="shared" si="14"/>
        <v>1.4428306306306307E-2</v>
      </c>
      <c r="G21" s="14">
        <f t="shared" si="15"/>
        <v>51.941902702702706</v>
      </c>
      <c r="H21" s="14">
        <v>0.41</v>
      </c>
      <c r="I21" s="15">
        <v>17.487200000000001</v>
      </c>
      <c r="J21" s="4">
        <f>0.789662+0.652449</f>
        <v>1.4421109999999999</v>
      </c>
      <c r="K21" s="14">
        <f t="shared" si="16"/>
        <v>2.24E-2</v>
      </c>
      <c r="L21" s="14">
        <f t="shared" si="17"/>
        <v>0.1</v>
      </c>
      <c r="M21" s="14">
        <f t="shared" si="33"/>
        <v>0.19924754697496314</v>
      </c>
      <c r="N21" s="14">
        <f t="shared" si="19"/>
        <v>0.19531000000000001</v>
      </c>
      <c r="P21" s="14">
        <f t="shared" si="20"/>
        <v>5.0000000000000001E-4</v>
      </c>
      <c r="Q21" s="14">
        <f t="shared" si="21"/>
        <v>1.4428306306306307E-2</v>
      </c>
      <c r="R21" s="14">
        <f t="shared" si="22"/>
        <v>292.13869853983124</v>
      </c>
      <c r="S21" s="14">
        <f t="shared" si="23"/>
        <v>294.9742031345387</v>
      </c>
      <c r="T21" s="14">
        <f t="shared" si="24"/>
        <v>2.1655882193681464</v>
      </c>
      <c r="U21" s="14">
        <f t="shared" si="25"/>
        <v>2.1548496151797281</v>
      </c>
      <c r="V21" s="14">
        <v>3885</v>
      </c>
      <c r="X21" s="14">
        <v>0.5</v>
      </c>
      <c r="Y21" s="14">
        <f t="shared" si="0"/>
        <v>9.895271429832353E-2</v>
      </c>
      <c r="AB21" s="14">
        <f>[1]!HeatTransferArea(K21,L21,0.36,P21)</f>
        <v>0.30265450173412117</v>
      </c>
      <c r="AC21" s="14">
        <f>[1]!Convection(K21,Q21,1000,9*10^-4,P21,0.6,0.36,7)</f>
        <v>20559.471958884773</v>
      </c>
      <c r="AD21" s="14">
        <f t="shared" si="1"/>
        <v>23.560170071029415</v>
      </c>
      <c r="AE21" s="14">
        <f t="shared" si="2"/>
        <v>2062.8605667868151</v>
      </c>
      <c r="AF21" s="14">
        <f t="shared" si="26"/>
        <v>21.825437194303657</v>
      </c>
      <c r="AG21" s="14">
        <f t="shared" si="3"/>
        <v>0.49120503622848405</v>
      </c>
      <c r="AM21" s="14">
        <f t="shared" si="4"/>
        <v>7558.4052016404275</v>
      </c>
      <c r="AN21" s="14">
        <f t="shared" si="5"/>
        <v>7.8013796793879155</v>
      </c>
      <c r="AQ21" s="14">
        <f t="shared" si="27"/>
        <v>17.487200000000001</v>
      </c>
      <c r="AR21" s="14">
        <v>0.97219999999999995</v>
      </c>
      <c r="AU21" s="14">
        <f t="shared" si="28"/>
        <v>111.0076010964595</v>
      </c>
      <c r="AV21" s="14">
        <f t="shared" si="6"/>
        <v>56.05397</v>
      </c>
      <c r="AW21" s="14">
        <f t="shared" si="7"/>
        <v>115.22282322841352</v>
      </c>
      <c r="AX21" s="14">
        <v>0.49745324881463826</v>
      </c>
      <c r="AY21" s="14">
        <f t="shared" si="29"/>
        <v>17.487200000000001</v>
      </c>
      <c r="AZ21" s="14">
        <v>1</v>
      </c>
      <c r="BA21" s="14">
        <v>51.941902702702706</v>
      </c>
      <c r="BB21" s="14">
        <v>0.19924754697496314</v>
      </c>
      <c r="BC21" s="14">
        <f t="shared" si="32"/>
        <v>122.95056725315366</v>
      </c>
      <c r="BD21" s="14">
        <f t="shared" si="8"/>
        <v>124.76259429289536</v>
      </c>
      <c r="BE21" s="14">
        <f t="shared" si="9"/>
        <v>1.4421109999999999</v>
      </c>
      <c r="BF21" s="14">
        <f t="shared" si="10"/>
        <v>942.31207887599999</v>
      </c>
      <c r="BG21" s="14">
        <f t="shared" si="11"/>
        <v>916.1158030832471</v>
      </c>
      <c r="BH21" s="14">
        <f t="shared" si="12"/>
        <v>121.38981708081549</v>
      </c>
      <c r="BI21" s="15">
        <v>16.8108</v>
      </c>
      <c r="BJ21" s="14">
        <f t="shared" si="30"/>
        <v>1.290979151363995</v>
      </c>
      <c r="BK21" s="14">
        <f t="shared" si="31"/>
        <v>13441.782356437459</v>
      </c>
    </row>
    <row r="22" spans="3:63" x14ac:dyDescent="0.25">
      <c r="C22" s="15">
        <v>7.4313000000000002</v>
      </c>
      <c r="D22" s="15">
        <f t="shared" si="13"/>
        <v>292.56869999999998</v>
      </c>
      <c r="E22" s="14">
        <v>1</v>
      </c>
      <c r="F22" s="14">
        <f t="shared" si="14"/>
        <v>1.4428306306306307E-2</v>
      </c>
      <c r="G22" s="14">
        <f t="shared" si="15"/>
        <v>51.941902702702706</v>
      </c>
      <c r="H22" s="14">
        <v>0.41</v>
      </c>
      <c r="I22" s="15">
        <v>22.9099</v>
      </c>
      <c r="J22" s="4">
        <f>0.694976+0.600859</f>
        <v>1.2958350000000001</v>
      </c>
      <c r="K22" s="14">
        <f t="shared" si="16"/>
        <v>2.24E-2</v>
      </c>
      <c r="L22" s="14">
        <f t="shared" si="17"/>
        <v>0.1</v>
      </c>
      <c r="M22" s="14">
        <f t="shared" si="33"/>
        <v>0.19924754697496314</v>
      </c>
      <c r="N22" s="14">
        <f t="shared" si="19"/>
        <v>0.19531000000000001</v>
      </c>
      <c r="P22" s="14">
        <f t="shared" si="20"/>
        <v>5.0000000000000001E-4</v>
      </c>
      <c r="Q22" s="14">
        <f t="shared" si="21"/>
        <v>1.4428306306306307E-2</v>
      </c>
      <c r="R22" s="14">
        <f t="shared" si="22"/>
        <v>274.04951379375416</v>
      </c>
      <c r="S22" s="14">
        <f t="shared" si="23"/>
        <v>288.88752049804646</v>
      </c>
      <c r="T22" s="14">
        <f t="shared" si="24"/>
        <v>2.1808841451595526</v>
      </c>
      <c r="U22" s="14">
        <f t="shared" si="25"/>
        <v>2.2485629849350062</v>
      </c>
      <c r="V22" s="14">
        <v>3885</v>
      </c>
      <c r="X22" s="14">
        <v>0.5</v>
      </c>
      <c r="Y22" s="14">
        <f t="shared" si="0"/>
        <v>9.895271429832353E-2</v>
      </c>
      <c r="AB22" s="14">
        <f>[1]!HeatTransferArea(K22,L22,0.36,P22)</f>
        <v>0.30265450173412117</v>
      </c>
      <c r="AC22" s="14">
        <f>[1]!Convection(K22,Q22,1000,9*10^-4,P22,0.6,0.36,7)</f>
        <v>20559.471958884773</v>
      </c>
      <c r="AD22" s="14">
        <f t="shared" si="1"/>
        <v>23.560170071029415</v>
      </c>
      <c r="AE22" s="14">
        <f t="shared" si="2"/>
        <v>2062.8605667868151</v>
      </c>
      <c r="AF22" s="14">
        <f t="shared" si="26"/>
        <v>21.825437194303657</v>
      </c>
      <c r="AG22" s="14">
        <f t="shared" si="3"/>
        <v>0.52362800434667467</v>
      </c>
      <c r="AM22" s="14">
        <f t="shared" si="4"/>
        <v>8057.312812113626</v>
      </c>
      <c r="AN22" s="14">
        <f t="shared" si="5"/>
        <v>3.3049107584659447</v>
      </c>
      <c r="AQ22" s="14">
        <f t="shared" si="27"/>
        <v>22.9099</v>
      </c>
      <c r="AR22" s="14">
        <v>0.97160000000000002</v>
      </c>
      <c r="AU22" s="14">
        <f t="shared" si="28"/>
        <v>111.0076010964595</v>
      </c>
      <c r="AV22" s="14">
        <f t="shared" si="6"/>
        <v>56.05397</v>
      </c>
      <c r="AW22" s="14">
        <f t="shared" si="7"/>
        <v>112.84524325694692</v>
      </c>
      <c r="AX22" s="14">
        <v>0.56700705334417933</v>
      </c>
      <c r="AY22" s="14">
        <f t="shared" si="29"/>
        <v>22.9099</v>
      </c>
      <c r="AZ22" s="14">
        <v>1</v>
      </c>
      <c r="BA22" s="14">
        <v>51.941902702702706</v>
      </c>
      <c r="BB22" s="14">
        <v>0.19924754697496314</v>
      </c>
      <c r="BC22" s="14">
        <f t="shared" si="32"/>
        <v>120.35345804118823</v>
      </c>
      <c r="BD22" s="14">
        <f t="shared" si="8"/>
        <v>123.05120093787423</v>
      </c>
      <c r="BE22" s="14">
        <f t="shared" si="9"/>
        <v>1.2958350000000001</v>
      </c>
      <c r="BF22" s="14">
        <f t="shared" si="10"/>
        <v>416.55386726099999</v>
      </c>
      <c r="BG22" s="14">
        <f t="shared" si="11"/>
        <v>404.72373743078759</v>
      </c>
      <c r="BH22" s="14">
        <f t="shared" si="12"/>
        <v>122.2472144462492</v>
      </c>
      <c r="BI22" s="15">
        <v>7.4313000000000002</v>
      </c>
      <c r="BJ22" s="14">
        <f t="shared" si="30"/>
        <v>0.570683927447311</v>
      </c>
      <c r="BK22" s="14">
        <f t="shared" si="31"/>
        <v>13780.932989239109</v>
      </c>
    </row>
    <row r="23" spans="3:63" x14ac:dyDescent="0.25">
      <c r="C23" s="15">
        <v>6.9199999999999998E-2</v>
      </c>
      <c r="D23" s="15">
        <f t="shared" si="13"/>
        <v>299.93079999999998</v>
      </c>
      <c r="E23" s="14">
        <v>1</v>
      </c>
      <c r="F23" s="14">
        <f t="shared" si="14"/>
        <v>1.4428306306306307E-2</v>
      </c>
      <c r="G23" s="14">
        <f t="shared" si="15"/>
        <v>51.941902702702706</v>
      </c>
      <c r="H23" s="14">
        <v>0.41</v>
      </c>
      <c r="I23" s="15">
        <v>27.059100000000001</v>
      </c>
      <c r="J23" s="4">
        <f>0.653546+0.571537</f>
        <v>1.2250829999999999</v>
      </c>
      <c r="K23" s="14">
        <f t="shared" si="16"/>
        <v>2.24E-2</v>
      </c>
      <c r="L23" s="14">
        <f t="shared" si="17"/>
        <v>0.1</v>
      </c>
      <c r="M23" s="14">
        <f t="shared" si="33"/>
        <v>0.19924754697496314</v>
      </c>
      <c r="N23" s="14">
        <f t="shared" si="19"/>
        <v>0.19531000000000001</v>
      </c>
      <c r="P23" s="14">
        <f t="shared" si="20"/>
        <v>5.0000000000000001E-4</v>
      </c>
      <c r="Q23" s="14">
        <f t="shared" si="21"/>
        <v>1.4428306306306307E-2</v>
      </c>
      <c r="R23" s="14">
        <f t="shared" si="22"/>
        <v>254.41103818136298</v>
      </c>
      <c r="S23" s="14">
        <f t="shared" si="23"/>
        <v>282.12383855863834</v>
      </c>
      <c r="T23" s="14">
        <f t="shared" si="24"/>
        <v>1.9654886357382111</v>
      </c>
      <c r="U23" s="14">
        <f t="shared" si="25"/>
        <v>2.1064019412983725</v>
      </c>
      <c r="V23" s="14">
        <v>3885</v>
      </c>
      <c r="X23" s="14">
        <v>0.5</v>
      </c>
      <c r="Y23" s="14">
        <f t="shared" si="0"/>
        <v>9.895271429832353E-2</v>
      </c>
      <c r="AB23" s="14">
        <f>[1]!HeatTransferArea(K23,L23,0.36,P23)</f>
        <v>0.30265450173412117</v>
      </c>
      <c r="AC23" s="14">
        <f>[1]!Convection(K23,Q23,1000,9*10^-4,P23,0.6,0.36,7)</f>
        <v>20559.471958884773</v>
      </c>
      <c r="AD23" s="14">
        <f t="shared" si="1"/>
        <v>23.560170071029415</v>
      </c>
      <c r="AE23" s="14">
        <f t="shared" si="2"/>
        <v>2062.8605667868151</v>
      </c>
      <c r="AF23" s="14">
        <f t="shared" si="26"/>
        <v>21.825437194303657</v>
      </c>
      <c r="AG23" s="14">
        <f t="shared" si="3"/>
        <v>0.56404785352789055</v>
      </c>
      <c r="AM23" s="14">
        <f t="shared" si="4"/>
        <v>8679.2722298072094</v>
      </c>
      <c r="AN23" s="14">
        <f t="shared" si="5"/>
        <v>3.285222950247832E-2</v>
      </c>
      <c r="AQ23" s="14">
        <f t="shared" si="27"/>
        <v>27.059100000000001</v>
      </c>
      <c r="AR23" s="14">
        <v>0.9708</v>
      </c>
      <c r="AU23" s="14">
        <f t="shared" si="28"/>
        <v>111.0076010964595</v>
      </c>
      <c r="AV23" s="14">
        <f t="shared" si="6"/>
        <v>56.05397</v>
      </c>
      <c r="AW23" s="14">
        <f t="shared" si="7"/>
        <v>110.20321381777532</v>
      </c>
      <c r="AX23" s="14">
        <v>0.57159199196702393</v>
      </c>
      <c r="AY23" s="14">
        <f t="shared" si="29"/>
        <v>27.059100000000001</v>
      </c>
      <c r="AZ23" s="14">
        <v>1</v>
      </c>
      <c r="BA23" s="14">
        <v>51.941902702702706</v>
      </c>
      <c r="BB23" s="14">
        <v>0.19924754697496314</v>
      </c>
      <c r="BC23" s="14">
        <f t="shared" si="32"/>
        <v>104.66504790948771</v>
      </c>
      <c r="BD23" s="14">
        <f t="shared" si="8"/>
        <v>108.30158219033279</v>
      </c>
      <c r="BE23" s="14">
        <f t="shared" si="9"/>
        <v>1.2250829999999999</v>
      </c>
      <c r="BF23" s="14">
        <f t="shared" si="10"/>
        <v>3.8789347240000001</v>
      </c>
      <c r="BG23" s="14">
        <f t="shared" si="11"/>
        <v>3.7656698300592</v>
      </c>
      <c r="BH23" s="14">
        <f t="shared" si="12"/>
        <v>110.17344102301061</v>
      </c>
      <c r="BI23" s="15">
        <v>6.9199999999999998E-2</v>
      </c>
      <c r="BJ23" s="14">
        <f t="shared" si="30"/>
        <v>5.3141883357358628E-3</v>
      </c>
      <c r="BK23" s="14">
        <f t="shared" si="31"/>
        <v>12668.500048324859</v>
      </c>
    </row>
    <row r="24" spans="3:63" x14ac:dyDescent="0.25">
      <c r="C24" s="15">
        <v>24.695399999999999</v>
      </c>
      <c r="D24" s="15">
        <f t="shared" si="13"/>
        <v>275.30459999999999</v>
      </c>
      <c r="E24" s="14">
        <v>1</v>
      </c>
      <c r="F24" s="14">
        <f t="shared" si="14"/>
        <v>2.1642459459459459E-2</v>
      </c>
      <c r="G24" s="14">
        <f t="shared" si="15"/>
        <v>77.912854054054051</v>
      </c>
      <c r="H24" s="14">
        <v>0.61499999999999999</v>
      </c>
      <c r="I24" s="15">
        <v>4.9112</v>
      </c>
      <c r="J24" s="4">
        <f>2.264663+1.803851</f>
        <v>4.0685140000000004</v>
      </c>
      <c r="K24" s="14">
        <f t="shared" si="16"/>
        <v>2.24E-2</v>
      </c>
      <c r="L24" s="14">
        <f t="shared" si="17"/>
        <v>0.1</v>
      </c>
      <c r="M24" s="14">
        <f t="shared" si="33"/>
        <v>0.19924754697496314</v>
      </c>
      <c r="N24" s="14">
        <f t="shared" si="19"/>
        <v>0.19531000000000001</v>
      </c>
      <c r="P24" s="14">
        <f t="shared" si="20"/>
        <v>5.0000000000000001E-4</v>
      </c>
      <c r="Q24" s="14">
        <f t="shared" si="21"/>
        <v>2.1642459459459459E-2</v>
      </c>
      <c r="R24" s="14">
        <f t="shared" si="22"/>
        <v>301.33689702769698</v>
      </c>
      <c r="S24" s="14">
        <f t="shared" si="23"/>
        <v>297.89728554011015</v>
      </c>
      <c r="T24" s="14">
        <f t="shared" si="24"/>
        <v>2.0068977520477347</v>
      </c>
      <c r="U24" s="14">
        <f t="shared" si="25"/>
        <v>1.9591386887225326</v>
      </c>
      <c r="V24" s="14">
        <v>3885</v>
      </c>
      <c r="X24" s="14">
        <v>0.5</v>
      </c>
      <c r="Y24" s="14">
        <f t="shared" si="0"/>
        <v>0.14842907144748527</v>
      </c>
      <c r="AB24" s="14">
        <f>[1]!HeatTransferArea(K24,L24,0.36,P24)</f>
        <v>0.30265450173412117</v>
      </c>
      <c r="AC24" s="14">
        <f>[1]!Convection(K24,Q24,1000,9*10^-4,P24,0.6,0.36,7)</f>
        <v>20860.457310775164</v>
      </c>
      <c r="AD24" s="14">
        <f t="shared" si="1"/>
        <v>35.340255106544113</v>
      </c>
      <c r="AE24" s="14">
        <f t="shared" si="2"/>
        <v>2841.7244812804515</v>
      </c>
      <c r="AF24" s="14">
        <f t="shared" si="26"/>
        <v>21.888911338540172</v>
      </c>
      <c r="AG24" s="14">
        <f t="shared" si="3"/>
        <v>0.71431677342922795</v>
      </c>
      <c r="AM24" s="14">
        <f t="shared" si="4"/>
        <v>4956.6420675165537</v>
      </c>
      <c r="AN24" s="14">
        <f t="shared" si="5"/>
        <v>12.605233178312034</v>
      </c>
      <c r="AQ24" s="14">
        <f t="shared" si="27"/>
        <v>4.9112</v>
      </c>
      <c r="AR24" s="14">
        <v>0.94689999999999996</v>
      </c>
      <c r="AU24" s="14">
        <f t="shared" si="28"/>
        <v>75.088482443361428</v>
      </c>
      <c r="AV24" s="14">
        <f t="shared" si="6"/>
        <v>84.080955000000003</v>
      </c>
      <c r="AW24" s="14">
        <f t="shared" si="7"/>
        <v>116.36463767767783</v>
      </c>
      <c r="AX24" s="14">
        <v>0.70683161739802502</v>
      </c>
      <c r="AY24" s="14">
        <f t="shared" si="29"/>
        <v>4.9112</v>
      </c>
      <c r="AZ24" s="14">
        <v>1</v>
      </c>
      <c r="BA24" s="14">
        <v>77.912854054054051</v>
      </c>
      <c r="BB24" s="14">
        <v>0.19924754697496314</v>
      </c>
      <c r="BC24" s="14">
        <f t="shared" si="32"/>
        <v>115.30336263450405</v>
      </c>
      <c r="BD24" s="14">
        <f t="shared" si="8"/>
        <v>116.76596488659038</v>
      </c>
      <c r="BE24" s="14">
        <f t="shared" si="9"/>
        <v>4.0685140000000004</v>
      </c>
      <c r="BF24" s="14">
        <f t="shared" si="10"/>
        <v>2076.4128161069998</v>
      </c>
      <c r="BG24" s="14">
        <f t="shared" si="11"/>
        <v>1966.1552955717179</v>
      </c>
      <c r="BH24" s="14">
        <f t="shared" si="12"/>
        <v>168.74187957952674</v>
      </c>
      <c r="BI24" s="15">
        <v>24.695399999999999</v>
      </c>
      <c r="BJ24" s="14">
        <f t="shared" si="30"/>
        <v>1.9019895324538907</v>
      </c>
      <c r="BK24" s="14">
        <f t="shared" si="31"/>
        <v>12519.807968958043</v>
      </c>
    </row>
    <row r="25" spans="3:63" x14ac:dyDescent="0.25">
      <c r="C25" s="15">
        <v>22.7745</v>
      </c>
      <c r="D25" s="15">
        <f t="shared" si="13"/>
        <v>277.22550000000001</v>
      </c>
      <c r="E25" s="14">
        <v>1</v>
      </c>
      <c r="F25" s="14">
        <f t="shared" si="14"/>
        <v>2.1642459459459459E-2</v>
      </c>
      <c r="G25" s="14">
        <f t="shared" si="15"/>
        <v>77.912854054054051</v>
      </c>
      <c r="H25" s="14">
        <v>0.61499999999999999</v>
      </c>
      <c r="I25" s="15">
        <v>7.9278000000000004</v>
      </c>
      <c r="J25" s="4">
        <f>2.153801+1.72488</f>
        <v>3.8786810000000003</v>
      </c>
      <c r="K25" s="14">
        <f t="shared" si="16"/>
        <v>2.24E-2</v>
      </c>
      <c r="L25" s="14">
        <f t="shared" si="17"/>
        <v>0.1</v>
      </c>
      <c r="M25" s="14">
        <f t="shared" si="33"/>
        <v>0.19924754697496314</v>
      </c>
      <c r="N25" s="14">
        <f t="shared" si="19"/>
        <v>0.19531000000000001</v>
      </c>
      <c r="P25" s="14">
        <f t="shared" si="20"/>
        <v>5.0000000000000001E-4</v>
      </c>
      <c r="Q25" s="14">
        <f t="shared" si="21"/>
        <v>2.1642459459459459E-2</v>
      </c>
      <c r="R25" s="14">
        <f t="shared" si="22"/>
        <v>299.60158729634441</v>
      </c>
      <c r="S25" s="14">
        <f t="shared" si="23"/>
        <v>297.36974615896827</v>
      </c>
      <c r="T25" s="14">
        <f t="shared" si="24"/>
        <v>2.0523102097204173</v>
      </c>
      <c r="U25" s="14">
        <f t="shared" si="25"/>
        <v>2.0102995261167962</v>
      </c>
      <c r="V25" s="14">
        <v>3885</v>
      </c>
      <c r="X25" s="14">
        <v>0.5</v>
      </c>
      <c r="Y25" s="14">
        <f t="shared" si="0"/>
        <v>0.14842907144748527</v>
      </c>
      <c r="AB25" s="14">
        <f>[1]!HeatTransferArea(K25,L25,0.36,P25)</f>
        <v>0.30265450173412117</v>
      </c>
      <c r="AC25" s="14">
        <f>[1]!Convection(K25,Q25,1000,9*10^-4,P25,0.6,0.36,7)</f>
        <v>20860.457310775164</v>
      </c>
      <c r="AD25" s="14">
        <f t="shared" si="1"/>
        <v>35.340255106544113</v>
      </c>
      <c r="AE25" s="14">
        <f t="shared" si="2"/>
        <v>2841.7244812804515</v>
      </c>
      <c r="AF25" s="14">
        <f t="shared" si="26"/>
        <v>21.888911338540172</v>
      </c>
      <c r="AG25" s="14">
        <f t="shared" si="3"/>
        <v>0.71845413751793685</v>
      </c>
      <c r="AM25" s="14">
        <f t="shared" si="4"/>
        <v>4985.3512252089831</v>
      </c>
      <c r="AN25" s="14">
        <f t="shared" si="5"/>
        <v>11.32890880394946</v>
      </c>
      <c r="AQ25" s="14">
        <f t="shared" si="27"/>
        <v>7.9278000000000004</v>
      </c>
      <c r="AR25" s="14">
        <v>0.94669999999999999</v>
      </c>
      <c r="AU25" s="14">
        <f t="shared" si="28"/>
        <v>75.088482443361428</v>
      </c>
      <c r="AV25" s="14">
        <f t="shared" si="6"/>
        <v>84.080955000000003</v>
      </c>
      <c r="AW25" s="14">
        <f t="shared" si="7"/>
        <v>116.15857024461619</v>
      </c>
      <c r="AX25" s="14">
        <v>0.71151994638268368</v>
      </c>
      <c r="AY25" s="14">
        <f t="shared" si="29"/>
        <v>7.9278000000000004</v>
      </c>
      <c r="AZ25" s="14">
        <v>1</v>
      </c>
      <c r="BA25" s="14">
        <v>77.912854054054051</v>
      </c>
      <c r="BB25" s="14">
        <v>0.19924754697496314</v>
      </c>
      <c r="BC25" s="14">
        <f t="shared" si="32"/>
        <v>117.63305071628719</v>
      </c>
      <c r="BD25" s="14">
        <f t="shared" si="8"/>
        <v>119.19670982977604</v>
      </c>
      <c r="BE25" s="14">
        <f t="shared" si="9"/>
        <v>3.8786810000000003</v>
      </c>
      <c r="BF25" s="14">
        <f t="shared" si="10"/>
        <v>1914.9017096475</v>
      </c>
      <c r="BG25" s="14">
        <f t="shared" si="11"/>
        <v>1812.8374485232882</v>
      </c>
      <c r="BH25" s="14">
        <f t="shared" si="12"/>
        <v>172.56020238954298</v>
      </c>
      <c r="BI25" s="15">
        <v>22.7745</v>
      </c>
      <c r="BJ25" s="14">
        <f t="shared" si="30"/>
        <v>1.7540457172943598</v>
      </c>
      <c r="BK25" s="14">
        <f t="shared" si="31"/>
        <v>12824.666264443817</v>
      </c>
    </row>
    <row r="26" spans="3:63" x14ac:dyDescent="0.25">
      <c r="C26" s="15">
        <v>20.224699999999999</v>
      </c>
      <c r="D26" s="15">
        <f t="shared" si="13"/>
        <v>279.77530000000002</v>
      </c>
      <c r="E26" s="14">
        <v>1</v>
      </c>
      <c r="F26" s="14">
        <f t="shared" si="14"/>
        <v>2.1642459459459459E-2</v>
      </c>
      <c r="G26" s="14">
        <f t="shared" si="15"/>
        <v>77.912854054054051</v>
      </c>
      <c r="H26" s="14">
        <v>0.61499999999999999</v>
      </c>
      <c r="I26" s="16">
        <v>12.850099999999999</v>
      </c>
      <c r="J26" s="3">
        <f>2.077985+1.680391</f>
        <v>3.7583760000000002</v>
      </c>
      <c r="K26" s="14">
        <f t="shared" si="16"/>
        <v>2.24E-2</v>
      </c>
      <c r="L26" s="14">
        <f t="shared" si="17"/>
        <v>0.1</v>
      </c>
      <c r="M26" s="14">
        <f t="shared" si="33"/>
        <v>0.19924754697496314</v>
      </c>
      <c r="N26" s="14">
        <f t="shared" si="19"/>
        <v>0.19531000000000001</v>
      </c>
      <c r="P26" s="14">
        <f t="shared" si="20"/>
        <v>5.0000000000000001E-4</v>
      </c>
      <c r="Q26" s="14">
        <f t="shared" si="21"/>
        <v>2.1642459459459459E-2</v>
      </c>
      <c r="R26" s="14">
        <f t="shared" si="22"/>
        <v>296.79500552189256</v>
      </c>
      <c r="S26" s="14">
        <f t="shared" si="23"/>
        <v>296.48579616329801</v>
      </c>
      <c r="T26" s="14">
        <f t="shared" si="24"/>
        <v>2.1070951853921542</v>
      </c>
      <c r="U26" s="14">
        <f t="shared" si="25"/>
        <v>2.0761553210634247</v>
      </c>
      <c r="V26" s="14">
        <v>3885</v>
      </c>
      <c r="X26" s="14">
        <v>0.5</v>
      </c>
      <c r="Y26" s="14">
        <f t="shared" si="0"/>
        <v>0.14842907144748527</v>
      </c>
      <c r="AB26" s="14">
        <f>[1]!HeatTransferArea(K26,L26,0.36,P26)</f>
        <v>0.30265450173412117</v>
      </c>
      <c r="AC26" s="14">
        <f>[1]!Convection(K26,Q26,1000,9*10^-4,P26,0.6,0.36,7)</f>
        <v>20860.457310775164</v>
      </c>
      <c r="AD26" s="14">
        <f t="shared" si="1"/>
        <v>35.340255106544113</v>
      </c>
      <c r="AE26" s="14">
        <f t="shared" si="2"/>
        <v>2841.7244812804515</v>
      </c>
      <c r="AF26" s="14">
        <f t="shared" si="26"/>
        <v>21.888911338540172</v>
      </c>
      <c r="AG26" s="14">
        <f t="shared" si="3"/>
        <v>0.72524805335419451</v>
      </c>
      <c r="AM26" s="14">
        <f t="shared" si="4"/>
        <v>5032.4941879529451</v>
      </c>
      <c r="AN26" s="14">
        <f t="shared" si="5"/>
        <v>9.741419533891488</v>
      </c>
      <c r="AQ26" s="14">
        <f t="shared" si="27"/>
        <v>12.850099999999999</v>
      </c>
      <c r="AR26" s="14">
        <v>0.94640000000000002</v>
      </c>
      <c r="AU26" s="14">
        <f t="shared" si="28"/>
        <v>75.088482443361428</v>
      </c>
      <c r="AV26" s="14">
        <f t="shared" si="6"/>
        <v>84.080955000000003</v>
      </c>
      <c r="AW26" s="14">
        <f t="shared" si="7"/>
        <v>115.81328169730747</v>
      </c>
      <c r="AX26" s="14">
        <v>0.72237346993680418</v>
      </c>
      <c r="AY26" s="14">
        <f t="shared" si="29"/>
        <v>12.850099999999999</v>
      </c>
      <c r="AZ26" s="14">
        <v>1</v>
      </c>
      <c r="BA26" s="14">
        <v>77.912854054054051</v>
      </c>
      <c r="BB26" s="14">
        <v>0.19924754697496314</v>
      </c>
      <c r="BC26" s="14">
        <f t="shared" si="32"/>
        <v>120.34856303026213</v>
      </c>
      <c r="BD26" s="14">
        <f t="shared" si="8"/>
        <v>122.01480413443093</v>
      </c>
      <c r="BE26" s="14">
        <f t="shared" si="9"/>
        <v>3.7583760000000002</v>
      </c>
      <c r="BF26" s="14">
        <f t="shared" si="10"/>
        <v>1700.5120905884999</v>
      </c>
      <c r="BG26" s="14">
        <f t="shared" si="11"/>
        <v>1609.3646425329564</v>
      </c>
      <c r="BH26" s="14">
        <f t="shared" si="12"/>
        <v>177.16657546367438</v>
      </c>
      <c r="BI26" s="15">
        <v>20.224699999999999</v>
      </c>
      <c r="BJ26" s="14">
        <f t="shared" si="30"/>
        <v>1.557665301919394</v>
      </c>
      <c r="BK26" s="14">
        <f t="shared" si="31"/>
        <v>13205.499699518283</v>
      </c>
    </row>
    <row r="27" spans="3:63" x14ac:dyDescent="0.25">
      <c r="C27" s="15">
        <v>15.7349</v>
      </c>
      <c r="D27" s="15">
        <f t="shared" si="13"/>
        <v>284.26510000000002</v>
      </c>
      <c r="E27" s="14">
        <v>1</v>
      </c>
      <c r="F27" s="14">
        <f t="shared" si="14"/>
        <v>2.1642459459459459E-2</v>
      </c>
      <c r="G27" s="14">
        <f t="shared" si="15"/>
        <v>77.912854054054051</v>
      </c>
      <c r="H27" s="14">
        <v>0.61499999999999999</v>
      </c>
      <c r="I27" s="16">
        <v>22.219899999999999</v>
      </c>
      <c r="J27" s="3">
        <f>1.955224+1.620917</f>
        <v>3.5761409999999998</v>
      </c>
      <c r="K27" s="14">
        <f t="shared" si="16"/>
        <v>2.24E-2</v>
      </c>
      <c r="L27" s="14">
        <f t="shared" si="17"/>
        <v>0.1</v>
      </c>
      <c r="M27" s="14">
        <f t="shared" si="33"/>
        <v>0.19924754697496314</v>
      </c>
      <c r="N27" s="14">
        <f t="shared" si="19"/>
        <v>0.19531000000000001</v>
      </c>
      <c r="P27" s="14">
        <f t="shared" si="20"/>
        <v>5.0000000000000001E-4</v>
      </c>
      <c r="Q27" s="14">
        <f t="shared" si="21"/>
        <v>2.1642459459459459E-2</v>
      </c>
      <c r="R27" s="14">
        <f t="shared" si="22"/>
        <v>290.4580437986092</v>
      </c>
      <c r="S27" s="14">
        <f t="shared" si="23"/>
        <v>294.41997833432572</v>
      </c>
      <c r="T27" s="14">
        <f t="shared" si="24"/>
        <v>2.1794288964704265</v>
      </c>
      <c r="U27" s="14">
        <f t="shared" si="25"/>
        <v>2.1761706728129866</v>
      </c>
      <c r="V27" s="14">
        <v>3885</v>
      </c>
      <c r="X27" s="14">
        <v>0.5</v>
      </c>
      <c r="Y27" s="14">
        <f t="shared" si="0"/>
        <v>0.14842907144748527</v>
      </c>
      <c r="AB27" s="14">
        <f>[1]!HeatTransferArea(K27,L27,0.36,P27)</f>
        <v>0.30265450173412117</v>
      </c>
      <c r="AC27" s="14">
        <f>[1]!Convection(K27,Q27,1000,9*10^-4,P27,0.6,0.36,7)</f>
        <v>20860.457310775164</v>
      </c>
      <c r="AD27" s="14">
        <f t="shared" si="1"/>
        <v>35.340255106544113</v>
      </c>
      <c r="AE27" s="14">
        <f t="shared" si="2"/>
        <v>2841.7244812804515</v>
      </c>
      <c r="AF27" s="14">
        <f t="shared" si="26"/>
        <v>21.888911338540172</v>
      </c>
      <c r="AG27" s="14">
        <f t="shared" si="3"/>
        <v>0.74107088646938923</v>
      </c>
      <c r="AM27" s="14">
        <f t="shared" si="4"/>
        <v>5142.2887821209606</v>
      </c>
      <c r="AN27" s="14">
        <f t="shared" si="5"/>
        <v>7.2305450103601361</v>
      </c>
      <c r="AQ27" s="14">
        <f t="shared" si="27"/>
        <v>22.219899999999999</v>
      </c>
      <c r="AR27" s="14">
        <v>0.9456</v>
      </c>
      <c r="AU27" s="14">
        <f t="shared" si="28"/>
        <v>75.088482443361428</v>
      </c>
      <c r="AV27" s="14">
        <f t="shared" si="6"/>
        <v>84.080955000000003</v>
      </c>
      <c r="AW27" s="14">
        <f t="shared" si="7"/>
        <v>115.00633193695433</v>
      </c>
      <c r="AX27" s="14">
        <v>0.75590003042256826</v>
      </c>
      <c r="AY27" s="14">
        <f t="shared" si="29"/>
        <v>22.219899999999999</v>
      </c>
      <c r="AZ27" s="14">
        <v>1</v>
      </c>
      <c r="BA27" s="14">
        <v>77.912854054054051</v>
      </c>
      <c r="BB27" s="14">
        <v>0.19924754697496314</v>
      </c>
      <c r="BC27" s="14">
        <f t="shared" si="32"/>
        <v>123.45277068219197</v>
      </c>
      <c r="BD27" s="14">
        <f t="shared" si="8"/>
        <v>125.32406155023396</v>
      </c>
      <c r="BE27" s="14">
        <f t="shared" si="9"/>
        <v>3.5761409999999998</v>
      </c>
      <c r="BF27" s="14">
        <f t="shared" si="10"/>
        <v>1323.0054188295001</v>
      </c>
      <c r="BG27" s="14">
        <f t="shared" si="11"/>
        <v>1251.0339240451754</v>
      </c>
      <c r="BH27" s="14">
        <f t="shared" si="12"/>
        <v>183.2484629698296</v>
      </c>
      <c r="BI27" s="15">
        <v>15.7349</v>
      </c>
      <c r="BJ27" s="14">
        <f t="shared" si="30"/>
        <v>1.2118700281918384</v>
      </c>
      <c r="BK27" s="14">
        <f t="shared" si="31"/>
        <v>13749.563578521698</v>
      </c>
    </row>
    <row r="28" spans="3:63" x14ac:dyDescent="0.25">
      <c r="C28" s="15">
        <v>9.5546000000000006</v>
      </c>
      <c r="D28" s="15">
        <f t="shared" si="13"/>
        <v>290.44540000000001</v>
      </c>
      <c r="E28" s="14">
        <v>1</v>
      </c>
      <c r="F28" s="14">
        <f t="shared" si="14"/>
        <v>2.1642459459459459E-2</v>
      </c>
      <c r="G28" s="14">
        <f t="shared" si="15"/>
        <v>77.912854054054051</v>
      </c>
      <c r="H28" s="14">
        <v>0.61499999999999999</v>
      </c>
      <c r="I28" s="16">
        <v>28.335999999999999</v>
      </c>
      <c r="J28" s="3">
        <f>1.808003+1.52723</f>
        <v>3.3352330000000001</v>
      </c>
      <c r="K28" s="14">
        <f t="shared" si="16"/>
        <v>2.24E-2</v>
      </c>
      <c r="L28" s="14">
        <f t="shared" si="17"/>
        <v>0.1</v>
      </c>
      <c r="M28" s="14">
        <f t="shared" si="33"/>
        <v>0.19924754697496314</v>
      </c>
      <c r="N28" s="14">
        <f t="shared" si="19"/>
        <v>0.19531000000000001</v>
      </c>
      <c r="P28" s="14">
        <f t="shared" si="20"/>
        <v>5.0000000000000001E-4</v>
      </c>
      <c r="Q28" s="14">
        <f t="shared" si="21"/>
        <v>2.1642459459459459E-2</v>
      </c>
      <c r="R28" s="14">
        <f t="shared" si="22"/>
        <v>278.82450477113389</v>
      </c>
      <c r="S28" s="14">
        <f t="shared" si="23"/>
        <v>290.5136802836372</v>
      </c>
      <c r="T28" s="14">
        <f t="shared" si="24"/>
        <v>2.2012563306250286</v>
      </c>
      <c r="U28" s="14">
        <f t="shared" si="25"/>
        <v>2.2490254513486434</v>
      </c>
      <c r="V28" s="14">
        <v>3885</v>
      </c>
      <c r="X28" s="14">
        <v>0.5</v>
      </c>
      <c r="Y28" s="14">
        <f t="shared" si="0"/>
        <v>0.14842907144748527</v>
      </c>
      <c r="AB28" s="14">
        <f>[1]!HeatTransferArea(K28,L28,0.36,P28)</f>
        <v>0.30265450173412117</v>
      </c>
      <c r="AC28" s="14">
        <f>[1]!Convection(K28,Q28,1000,9*10^-4,P28,0.6,0.36,7)</f>
        <v>20860.457310775164</v>
      </c>
      <c r="AD28" s="14">
        <f t="shared" si="1"/>
        <v>35.340255106544113</v>
      </c>
      <c r="AE28" s="14">
        <f t="shared" si="2"/>
        <v>2841.7244812804515</v>
      </c>
      <c r="AF28" s="14">
        <f t="shared" si="26"/>
        <v>21.888911338540172</v>
      </c>
      <c r="AG28" s="14">
        <f t="shared" si="3"/>
        <v>0.77199097036568787</v>
      </c>
      <c r="AM28" s="14">
        <f t="shared" si="4"/>
        <v>5356.8431566959534</v>
      </c>
      <c r="AN28" s="14">
        <f t="shared" si="5"/>
        <v>4.2483289792343255</v>
      </c>
      <c r="AQ28" s="14">
        <f t="shared" si="27"/>
        <v>28.335999999999999</v>
      </c>
      <c r="AR28" s="14">
        <v>0.94410000000000005</v>
      </c>
      <c r="AU28" s="14">
        <f t="shared" si="28"/>
        <v>75.088482443361428</v>
      </c>
      <c r="AV28" s="14">
        <f t="shared" si="6"/>
        <v>84.080955000000003</v>
      </c>
      <c r="AW28" s="14">
        <f t="shared" si="7"/>
        <v>113.48045379239437</v>
      </c>
      <c r="AX28" s="14">
        <v>0.82623682367744111</v>
      </c>
      <c r="AY28" s="14">
        <f t="shared" si="29"/>
        <v>28.335999999999999</v>
      </c>
      <c r="AZ28" s="14">
        <v>1</v>
      </c>
      <c r="BA28" s="14">
        <v>77.912854054054051</v>
      </c>
      <c r="BB28" s="14">
        <v>0.19924754697496314</v>
      </c>
      <c r="BC28" s="14">
        <f t="shared" si="32"/>
        <v>122.47566035592635</v>
      </c>
      <c r="BD28" s="14">
        <f t="shared" si="8"/>
        <v>124.89978365635457</v>
      </c>
      <c r="BE28" s="14">
        <f t="shared" si="9"/>
        <v>3.3352330000000001</v>
      </c>
      <c r="BF28" s="14">
        <f t="shared" si="10"/>
        <v>803.35989264300008</v>
      </c>
      <c r="BG28" s="14">
        <f t="shared" si="11"/>
        <v>758.45207464425641</v>
      </c>
      <c r="BH28" s="14">
        <f t="shared" si="12"/>
        <v>185.08373447874814</v>
      </c>
      <c r="BI28" s="15">
        <v>9.5546000000000006</v>
      </c>
      <c r="BJ28" s="14">
        <f t="shared" si="30"/>
        <v>0.73587587918332742</v>
      </c>
      <c r="BK28" s="14">
        <f t="shared" si="31"/>
        <v>14048.452189017637</v>
      </c>
    </row>
    <row r="29" spans="3:63" x14ac:dyDescent="0.25">
      <c r="C29" s="15">
        <v>4.6784999999999997</v>
      </c>
      <c r="D29" s="15">
        <f t="shared" si="13"/>
        <v>295.32150000000001</v>
      </c>
      <c r="E29" s="14">
        <v>1</v>
      </c>
      <c r="F29" s="14">
        <f t="shared" si="14"/>
        <v>2.1642459459459459E-2</v>
      </c>
      <c r="G29" s="14">
        <f t="shared" si="15"/>
        <v>77.912854054054051</v>
      </c>
      <c r="H29" s="14">
        <v>0.61499999999999999</v>
      </c>
      <c r="I29" s="15">
        <v>33.8932</v>
      </c>
      <c r="J29" s="5">
        <f>1.693178+1.461577</f>
        <v>3.1547549999999998</v>
      </c>
      <c r="K29" s="14">
        <f t="shared" si="16"/>
        <v>2.24E-2</v>
      </c>
      <c r="L29" s="14">
        <f t="shared" si="17"/>
        <v>0.1</v>
      </c>
      <c r="M29" s="14">
        <f t="shared" si="33"/>
        <v>0.19924754697496314</v>
      </c>
      <c r="N29" s="14">
        <f t="shared" si="19"/>
        <v>0.19531000000000001</v>
      </c>
      <c r="P29" s="14">
        <f t="shared" si="20"/>
        <v>5.0000000000000001E-4</v>
      </c>
      <c r="Q29" s="14">
        <f t="shared" si="21"/>
        <v>2.1642459459459459E-2</v>
      </c>
      <c r="R29" s="14">
        <f t="shared" si="22"/>
        <v>267.26642268995056</v>
      </c>
      <c r="S29" s="14">
        <f t="shared" si="23"/>
        <v>286.56294595310567</v>
      </c>
      <c r="T29" s="14">
        <f t="shared" si="24"/>
        <v>2.1285907969506752</v>
      </c>
      <c r="U29" s="14">
        <f t="shared" si="25"/>
        <v>2.223184898714635</v>
      </c>
      <c r="V29" s="14">
        <v>3885</v>
      </c>
      <c r="X29" s="14">
        <v>0.5</v>
      </c>
      <c r="Y29" s="14">
        <f t="shared" si="0"/>
        <v>0.14842907144748527</v>
      </c>
      <c r="AB29" s="14">
        <f>[1]!HeatTransferArea(K29,L29,0.36,P29)</f>
        <v>0.30265450173412117</v>
      </c>
      <c r="AC29" s="14">
        <f>[1]!Convection(K29,Q29,1000,9*10^-4,P29,0.6,0.36,7)</f>
        <v>20860.457310775164</v>
      </c>
      <c r="AD29" s="14">
        <f t="shared" si="1"/>
        <v>35.340255106544113</v>
      </c>
      <c r="AE29" s="14">
        <f t="shared" si="2"/>
        <v>2841.7244812804515</v>
      </c>
      <c r="AF29" s="14">
        <f t="shared" si="26"/>
        <v>21.888911338540172</v>
      </c>
      <c r="AG29" s="14">
        <f t="shared" si="3"/>
        <v>0.80537614053264894</v>
      </c>
      <c r="AM29" s="14">
        <f t="shared" si="4"/>
        <v>5588.5027579206935</v>
      </c>
      <c r="AN29" s="14">
        <f t="shared" si="5"/>
        <v>2.1044133588281113</v>
      </c>
      <c r="AQ29" s="14">
        <f t="shared" si="27"/>
        <v>33.8932</v>
      </c>
      <c r="AR29" s="14">
        <v>0.9425</v>
      </c>
      <c r="AU29" s="14">
        <f t="shared" si="28"/>
        <v>75.088482443361428</v>
      </c>
      <c r="AV29" s="14">
        <f t="shared" si="6"/>
        <v>84.080955000000003</v>
      </c>
      <c r="AW29" s="14">
        <f t="shared" si="7"/>
        <v>111.93721794820215</v>
      </c>
      <c r="AX29" s="14">
        <v>0.87281326241680202</v>
      </c>
      <c r="AY29" s="14">
        <f t="shared" si="29"/>
        <v>33.8932</v>
      </c>
      <c r="AZ29" s="14">
        <v>1</v>
      </c>
      <c r="BA29" s="14">
        <v>77.912854054054051</v>
      </c>
      <c r="BB29" s="14">
        <v>0.19924754697496314</v>
      </c>
      <c r="BC29" s="14">
        <f t="shared" si="32"/>
        <v>116.04981822647314</v>
      </c>
      <c r="BD29" s="14">
        <f t="shared" si="8"/>
        <v>119.13426598040252</v>
      </c>
      <c r="BE29" s="14">
        <f t="shared" si="9"/>
        <v>3.1547549999999998</v>
      </c>
      <c r="BF29" s="14">
        <f t="shared" si="10"/>
        <v>393.3727479675</v>
      </c>
      <c r="BG29" s="14">
        <f t="shared" si="11"/>
        <v>370.75381495936875</v>
      </c>
      <c r="BH29" s="14">
        <f t="shared" si="12"/>
        <v>178.97394701182387</v>
      </c>
      <c r="BI29" s="15">
        <v>4.6784999999999997</v>
      </c>
      <c r="BJ29" s="14">
        <f t="shared" si="30"/>
        <v>0.36032856433123284</v>
      </c>
      <c r="BK29" s="14">
        <f t="shared" si="31"/>
        <v>13737.492543847364</v>
      </c>
    </row>
    <row r="30" spans="3:63" x14ac:dyDescent="0.25">
      <c r="C30" s="15">
        <v>6.6299999999999998E-2</v>
      </c>
      <c r="D30" s="15">
        <f t="shared" si="13"/>
        <v>299.93369999999999</v>
      </c>
      <c r="E30" s="14">
        <v>1</v>
      </c>
      <c r="F30" s="14">
        <f t="shared" si="14"/>
        <v>2.1642459459459459E-2</v>
      </c>
      <c r="G30" s="14">
        <f t="shared" si="15"/>
        <v>77.912854054054051</v>
      </c>
      <c r="H30" s="14">
        <v>0.61499999999999999</v>
      </c>
      <c r="I30" s="15">
        <v>39.563499999999998</v>
      </c>
      <c r="J30" s="5">
        <f>1.631216+1.432274</f>
        <v>3.0634899999999998</v>
      </c>
      <c r="K30" s="14">
        <f t="shared" si="16"/>
        <v>2.24E-2</v>
      </c>
      <c r="L30" s="14">
        <f t="shared" si="17"/>
        <v>0.1</v>
      </c>
      <c r="M30" s="14">
        <f t="shared" si="33"/>
        <v>0.19924754697496314</v>
      </c>
      <c r="N30" s="14">
        <f t="shared" si="19"/>
        <v>0.19531000000000001</v>
      </c>
      <c r="P30" s="14">
        <f t="shared" si="20"/>
        <v>5.0000000000000001E-4</v>
      </c>
      <c r="Q30" s="14">
        <f t="shared" si="21"/>
        <v>2.1642459459459459E-2</v>
      </c>
      <c r="R30" s="14">
        <f t="shared" si="22"/>
        <v>254.40235970379172</v>
      </c>
      <c r="S30" s="14">
        <f t="shared" si="23"/>
        <v>282.12083010055483</v>
      </c>
      <c r="T30" s="14">
        <f t="shared" si="24"/>
        <v>1.9653531477911201</v>
      </c>
      <c r="U30" s="14">
        <f t="shared" si="25"/>
        <v>2.1062956191583453</v>
      </c>
      <c r="V30" s="14">
        <v>3885</v>
      </c>
      <c r="X30" s="14">
        <v>0.5</v>
      </c>
      <c r="Y30" s="14">
        <f t="shared" si="0"/>
        <v>0.14842907144748527</v>
      </c>
      <c r="AB30" s="14">
        <f>[1]!HeatTransferArea(K30,L30,0.36,P30)</f>
        <v>0.30265450173412117</v>
      </c>
      <c r="AC30" s="14">
        <f>[1]!Convection(K30,Q30,1000,9*10^-4,P30,0.6,0.36,7)</f>
        <v>20860.457310775164</v>
      </c>
      <c r="AD30" s="14">
        <f t="shared" si="1"/>
        <v>35.340255106544113</v>
      </c>
      <c r="AE30" s="14">
        <f t="shared" si="2"/>
        <v>2841.7244812804515</v>
      </c>
      <c r="AF30" s="14">
        <f t="shared" si="26"/>
        <v>21.888911338540172</v>
      </c>
      <c r="AG30" s="14">
        <f t="shared" si="3"/>
        <v>0.84610064250434636</v>
      </c>
      <c r="AM30" s="14">
        <f t="shared" si="4"/>
        <v>5871.0899617497735</v>
      </c>
      <c r="AN30" s="14">
        <f t="shared" si="5"/>
        <v>3.1477063047063075E-2</v>
      </c>
      <c r="AQ30" s="14">
        <f t="shared" si="27"/>
        <v>39.563499999999998</v>
      </c>
      <c r="AR30" s="14">
        <v>0.94059999999999999</v>
      </c>
      <c r="AU30" s="14">
        <f t="shared" si="28"/>
        <v>75.088482443361428</v>
      </c>
      <c r="AV30" s="14">
        <f t="shared" si="6"/>
        <v>84.080955000000003</v>
      </c>
      <c r="AW30" s="14">
        <f t="shared" si="7"/>
        <v>110.20203865387873</v>
      </c>
      <c r="AX30" s="14">
        <v>0.85734917214195261</v>
      </c>
      <c r="AY30" s="14">
        <f t="shared" si="29"/>
        <v>39.563499999999998</v>
      </c>
      <c r="AZ30" s="14">
        <v>1</v>
      </c>
      <c r="BA30" s="14">
        <v>77.912854054054051</v>
      </c>
      <c r="BB30" s="14">
        <v>0.19924754697496314</v>
      </c>
      <c r="BC30" s="14">
        <f t="shared" si="32"/>
        <v>104.65619470927197</v>
      </c>
      <c r="BD30" s="14">
        <f t="shared" si="8"/>
        <v>108.29296178069963</v>
      </c>
      <c r="BE30" s="14">
        <f t="shared" si="9"/>
        <v>3.0634899999999998</v>
      </c>
      <c r="BF30" s="14">
        <f t="shared" si="10"/>
        <v>5.5745673164999996</v>
      </c>
      <c r="BG30" s="14">
        <f t="shared" si="11"/>
        <v>5.2434380178998996</v>
      </c>
      <c r="BH30" s="14">
        <f t="shared" si="12"/>
        <v>165.24876957853354</v>
      </c>
      <c r="BI30" s="15">
        <v>6.6299999999999998E-2</v>
      </c>
      <c r="BJ30" s="14">
        <f t="shared" si="30"/>
        <v>5.1062912931838702E-3</v>
      </c>
      <c r="BK30" s="14">
        <f t="shared" si="31"/>
        <v>12853.200277038228</v>
      </c>
    </row>
    <row r="31" spans="3:63" x14ac:dyDescent="0.25">
      <c r="C31" s="15">
        <v>19.167899999999999</v>
      </c>
      <c r="D31" s="15">
        <f t="shared" si="13"/>
        <v>280.83210000000003</v>
      </c>
      <c r="E31" s="14">
        <v>1</v>
      </c>
      <c r="F31" s="14">
        <f t="shared" si="14"/>
        <v>2.8856612612612614E-2</v>
      </c>
      <c r="G31" s="14">
        <f t="shared" si="15"/>
        <v>103.88380540540541</v>
      </c>
      <c r="H31" s="14">
        <v>0.82</v>
      </c>
      <c r="I31" s="15">
        <v>7.7797000000000001</v>
      </c>
      <c r="J31" s="4">
        <f>3.86932+3.155427</f>
        <v>7.0247469999999996</v>
      </c>
      <c r="K31" s="14">
        <f t="shared" si="16"/>
        <v>2.24E-2</v>
      </c>
      <c r="L31" s="14">
        <f t="shared" si="17"/>
        <v>0.1</v>
      </c>
      <c r="M31" s="14">
        <f t="shared" si="33"/>
        <v>0.19924754697496314</v>
      </c>
      <c r="N31" s="14">
        <f t="shared" si="19"/>
        <v>0.19531000000000001</v>
      </c>
      <c r="P31" s="14">
        <f t="shared" si="20"/>
        <v>5.0000000000000001E-4</v>
      </c>
      <c r="Q31" s="14">
        <f t="shared" si="21"/>
        <v>2.8856612612612614E-2</v>
      </c>
      <c r="R31" s="14">
        <f t="shared" si="22"/>
        <v>295.46355285976279</v>
      </c>
      <c r="S31" s="14">
        <f t="shared" si="23"/>
        <v>296.05801130712177</v>
      </c>
      <c r="T31" s="14">
        <f t="shared" si="24"/>
        <v>2.1273022830521313</v>
      </c>
      <c r="U31" s="14">
        <f t="shared" si="25"/>
        <v>2.1020006703590752</v>
      </c>
      <c r="V31" s="14">
        <v>3885</v>
      </c>
      <c r="X31" s="14">
        <v>0.5</v>
      </c>
      <c r="Y31" s="14">
        <f t="shared" si="0"/>
        <v>0.19790542859664706</v>
      </c>
      <c r="AB31" s="14">
        <f>[1]!HeatTransferArea(K31,L31,0.36,P31)</f>
        <v>0.30265450173412117</v>
      </c>
      <c r="AC31" s="14">
        <f>[1]!Convection(K31,Q31,1000,9*10^-4,P31,0.6,0.36,7)</f>
        <v>21123.049752051884</v>
      </c>
      <c r="AD31" s="14">
        <f t="shared" si="1"/>
        <v>47.120340142058829</v>
      </c>
      <c r="AE31" s="14">
        <f t="shared" si="2"/>
        <v>3566.8395259680938</v>
      </c>
      <c r="AF31" s="14">
        <f t="shared" si="26"/>
        <v>21.92324106144639</v>
      </c>
      <c r="AG31" s="14">
        <f t="shared" si="3"/>
        <v>0.97135500207100034</v>
      </c>
      <c r="AM31" s="14">
        <f t="shared" si="4"/>
        <v>3839.1052178905466</v>
      </c>
      <c r="AN31" s="14">
        <f t="shared" si="5"/>
        <v>9.1188838663527321</v>
      </c>
      <c r="AQ31" s="14">
        <f t="shared" si="27"/>
        <v>7.7797000000000001</v>
      </c>
      <c r="AR31" s="14">
        <v>0.89380000000000004</v>
      </c>
      <c r="AU31" s="14">
        <f t="shared" si="28"/>
        <v>57.025274907489283</v>
      </c>
      <c r="AV31" s="14">
        <f t="shared" si="6"/>
        <v>112.10794</v>
      </c>
      <c r="AW31" s="14">
        <f t="shared" si="7"/>
        <v>115.64618037678791</v>
      </c>
      <c r="AX31" s="14">
        <v>0.97144229370361679</v>
      </c>
      <c r="AY31" s="14">
        <f t="shared" si="29"/>
        <v>7.7797000000000001</v>
      </c>
      <c r="AZ31" s="14">
        <v>1</v>
      </c>
      <c r="BA31" s="14">
        <v>103.88380540540541</v>
      </c>
      <c r="BB31" s="14">
        <v>0.19924754697496314</v>
      </c>
      <c r="BC31" s="14">
        <f t="shared" si="32"/>
        <v>121.30012432640476</v>
      </c>
      <c r="BD31" s="14">
        <f t="shared" si="8"/>
        <v>123.00719177089975</v>
      </c>
      <c r="BE31" s="14">
        <f t="shared" si="9"/>
        <v>7.0247469999999996</v>
      </c>
      <c r="BF31" s="14">
        <f t="shared" si="10"/>
        <v>2148.873783126</v>
      </c>
      <c r="BG31" s="14">
        <f t="shared" si="11"/>
        <v>1920.663387358019</v>
      </c>
      <c r="BH31" s="14">
        <f t="shared" si="12"/>
        <v>238.48747671027135</v>
      </c>
      <c r="BI31" s="15">
        <v>19.167899999999999</v>
      </c>
      <c r="BJ31" s="14">
        <f t="shared" si="30"/>
        <v>1.4785880421915372</v>
      </c>
      <c r="BK31" s="14">
        <f t="shared" si="31"/>
        <v>13518.937492297202</v>
      </c>
    </row>
    <row r="32" spans="3:63" x14ac:dyDescent="0.25">
      <c r="C32" s="15">
        <v>17.622399999999999</v>
      </c>
      <c r="D32" s="15">
        <f t="shared" si="13"/>
        <v>282.37760000000003</v>
      </c>
      <c r="E32" s="14">
        <v>1</v>
      </c>
      <c r="F32" s="14">
        <f t="shared" si="14"/>
        <v>2.8856612612612614E-2</v>
      </c>
      <c r="G32" s="14">
        <f t="shared" si="15"/>
        <v>103.88380540540541</v>
      </c>
      <c r="H32" s="14">
        <v>0.82</v>
      </c>
      <c r="I32" s="15">
        <v>12.2478</v>
      </c>
      <c r="J32" s="4">
        <f>3.807551+3.091344</f>
        <v>6.8988949999999996</v>
      </c>
      <c r="K32" s="14">
        <f t="shared" si="16"/>
        <v>2.24E-2</v>
      </c>
      <c r="L32" s="14">
        <f t="shared" si="17"/>
        <v>0.1</v>
      </c>
      <c r="M32" s="14">
        <f t="shared" si="33"/>
        <v>0.19924754697496314</v>
      </c>
      <c r="N32" s="14">
        <f t="shared" si="19"/>
        <v>0.19531000000000001</v>
      </c>
      <c r="P32" s="14">
        <f t="shared" si="20"/>
        <v>5.0000000000000001E-4</v>
      </c>
      <c r="Q32" s="14">
        <f t="shared" si="21"/>
        <v>2.8856612612612614E-2</v>
      </c>
      <c r="R32" s="14">
        <f t="shared" si="22"/>
        <v>293.33887924354849</v>
      </c>
      <c r="S32" s="14">
        <f t="shared" si="23"/>
        <v>295.36759430151244</v>
      </c>
      <c r="T32" s="14">
        <f t="shared" si="24"/>
        <v>2.1535656019527778</v>
      </c>
      <c r="U32" s="14">
        <f t="shared" si="25"/>
        <v>2.1375184306727988</v>
      </c>
      <c r="V32" s="14">
        <v>3885</v>
      </c>
      <c r="X32" s="14">
        <v>0.5</v>
      </c>
      <c r="Y32" s="14">
        <f t="shared" si="0"/>
        <v>0.19790542859664706</v>
      </c>
      <c r="AB32" s="14">
        <f>[1]!HeatTransferArea(K32,L32,0.36,P32)</f>
        <v>0.30265450173412117</v>
      </c>
      <c r="AC32" s="14">
        <f>[1]!Convection(K32,Q32,1000,9*10^-4,P32,0.6,0.36,7)</f>
        <v>21123.049752051884</v>
      </c>
      <c r="AD32" s="14">
        <f t="shared" si="1"/>
        <v>47.120340142058829</v>
      </c>
      <c r="AE32" s="14">
        <f t="shared" si="2"/>
        <v>3566.8395259680938</v>
      </c>
      <c r="AF32" s="14">
        <f t="shared" si="26"/>
        <v>21.92324106144639</v>
      </c>
      <c r="AG32" s="14">
        <f t="shared" si="3"/>
        <v>0.97839059295550934</v>
      </c>
      <c r="AM32" s="14">
        <f t="shared" si="4"/>
        <v>3866.9121202260199</v>
      </c>
      <c r="AN32" s="14">
        <f t="shared" si="5"/>
        <v>8.244326573807939</v>
      </c>
      <c r="AQ32" s="14">
        <f t="shared" si="27"/>
        <v>12.2478</v>
      </c>
      <c r="AR32" s="14">
        <v>0.89300000000000002</v>
      </c>
      <c r="AU32" s="14">
        <f t="shared" si="28"/>
        <v>57.025274907489283</v>
      </c>
      <c r="AV32" s="14">
        <f t="shared" si="6"/>
        <v>112.10794</v>
      </c>
      <c r="AW32" s="14">
        <f t="shared" si="7"/>
        <v>115.3764896860568</v>
      </c>
      <c r="AX32" s="14">
        <v>0.9860499485937565</v>
      </c>
      <c r="AY32" s="14">
        <f t="shared" si="29"/>
        <v>12.2478</v>
      </c>
      <c r="AZ32" s="14">
        <v>1</v>
      </c>
      <c r="BA32" s="14">
        <v>103.88380540540541</v>
      </c>
      <c r="BB32" s="14">
        <v>0.19924754697496314</v>
      </c>
      <c r="BC32" s="14">
        <f t="shared" si="32"/>
        <v>122.46274120997052</v>
      </c>
      <c r="BD32" s="14">
        <f t="shared" si="8"/>
        <v>124.23541973097569</v>
      </c>
      <c r="BE32" s="14">
        <f t="shared" si="9"/>
        <v>6.8988949999999996</v>
      </c>
      <c r="BF32" s="14">
        <f t="shared" si="10"/>
        <v>1975.6109618559999</v>
      </c>
      <c r="BG32" s="14">
        <f t="shared" si="11"/>
        <v>1764.2205889374079</v>
      </c>
      <c r="BH32" s="14">
        <f t="shared" si="12"/>
        <v>241.4318032897859</v>
      </c>
      <c r="BI32" s="15">
        <v>17.622399999999999</v>
      </c>
      <c r="BJ32" s="14">
        <f t="shared" si="30"/>
        <v>1.3593700882577719</v>
      </c>
      <c r="BK32" s="14">
        <f t="shared" si="31"/>
        <v>13716.420282559857</v>
      </c>
    </row>
    <row r="33" spans="3:63" x14ac:dyDescent="0.25">
      <c r="C33" s="15">
        <v>15.4876</v>
      </c>
      <c r="D33" s="15">
        <f t="shared" si="13"/>
        <v>284.51240000000001</v>
      </c>
      <c r="E33" s="14">
        <v>1</v>
      </c>
      <c r="F33" s="14">
        <f t="shared" si="14"/>
        <v>2.8856612612612614E-2</v>
      </c>
      <c r="G33" s="14">
        <f t="shared" si="15"/>
        <v>103.88380540540541</v>
      </c>
      <c r="H33" s="14">
        <v>0.82</v>
      </c>
      <c r="I33" s="15">
        <v>19.326799999999999</v>
      </c>
      <c r="J33" s="5">
        <f>3.730365+3.05935</f>
        <v>6.7897149999999993</v>
      </c>
      <c r="K33" s="14">
        <f t="shared" si="16"/>
        <v>2.24E-2</v>
      </c>
      <c r="L33" s="14">
        <f t="shared" si="17"/>
        <v>0.1</v>
      </c>
      <c r="M33" s="14">
        <f t="shared" si="33"/>
        <v>0.19924754697496314</v>
      </c>
      <c r="N33" s="14">
        <f t="shared" si="19"/>
        <v>0.19531000000000001</v>
      </c>
      <c r="P33" s="14">
        <f t="shared" si="20"/>
        <v>5.0000000000000001E-4</v>
      </c>
      <c r="Q33" s="14">
        <f t="shared" si="21"/>
        <v>2.8856612612612614E-2</v>
      </c>
      <c r="R33" s="14">
        <f t="shared" si="22"/>
        <v>290.05729564767626</v>
      </c>
      <c r="S33" s="14">
        <f t="shared" si="23"/>
        <v>294.28731441515481</v>
      </c>
      <c r="T33" s="14">
        <f t="shared" si="24"/>
        <v>2.1822503630651227</v>
      </c>
      <c r="U33" s="14">
        <f t="shared" si="25"/>
        <v>2.1807795949782758</v>
      </c>
      <c r="V33" s="14">
        <v>3885</v>
      </c>
      <c r="X33" s="14">
        <v>0.5</v>
      </c>
      <c r="Y33" s="14">
        <f t="shared" si="0"/>
        <v>0.19790542859664706</v>
      </c>
      <c r="AB33" s="14">
        <f>[1]!HeatTransferArea(K33,L33,0.36,P33)</f>
        <v>0.30265450173412117</v>
      </c>
      <c r="AC33" s="14">
        <f>[1]!Convection(K33,Q33,1000,9*10^-4,P33,0.6,0.36,7)</f>
        <v>21123.049752051884</v>
      </c>
      <c r="AD33" s="14">
        <f t="shared" si="1"/>
        <v>47.120340142058829</v>
      </c>
      <c r="AE33" s="14">
        <f t="shared" si="2"/>
        <v>3566.8395259680938</v>
      </c>
      <c r="AF33" s="14">
        <f t="shared" si="26"/>
        <v>21.92324106144639</v>
      </c>
      <c r="AG33" s="14">
        <f t="shared" si="3"/>
        <v>0.98945968367784176</v>
      </c>
      <c r="AM33" s="14">
        <f t="shared" si="4"/>
        <v>3910.6607022159274</v>
      </c>
      <c r="AN33" s="14">
        <f t="shared" si="5"/>
        <v>7.1018639552862668</v>
      </c>
      <c r="AQ33" s="14">
        <f t="shared" si="27"/>
        <v>19.326799999999999</v>
      </c>
      <c r="AR33" s="14">
        <v>0.89159999999999995</v>
      </c>
      <c r="AU33" s="14">
        <f t="shared" si="28"/>
        <v>57.025274907489283</v>
      </c>
      <c r="AV33" s="14">
        <f t="shared" si="6"/>
        <v>112.10794</v>
      </c>
      <c r="AW33" s="14">
        <f t="shared" si="7"/>
        <v>114.95451075684778</v>
      </c>
      <c r="AX33" s="14">
        <v>1.0110349973292561</v>
      </c>
      <c r="AY33" s="14">
        <f t="shared" si="29"/>
        <v>19.326799999999999</v>
      </c>
      <c r="AZ33" s="14">
        <v>1</v>
      </c>
      <c r="BA33" s="14">
        <v>103.88380540540541</v>
      </c>
      <c r="BB33" s="14">
        <v>0.19924754697496314</v>
      </c>
      <c r="BC33" s="14">
        <f t="shared" si="32"/>
        <v>123.54354200582567</v>
      </c>
      <c r="BD33" s="14">
        <f t="shared" si="8"/>
        <v>125.42976141755231</v>
      </c>
      <c r="BE33" s="14">
        <f t="shared" si="9"/>
        <v>6.7897149999999993</v>
      </c>
      <c r="BF33" s="14">
        <f t="shared" si="10"/>
        <v>1736.2829315440001</v>
      </c>
      <c r="BG33" s="14">
        <f t="shared" si="11"/>
        <v>1548.0698617646303</v>
      </c>
      <c r="BH33" s="14">
        <f t="shared" si="12"/>
        <v>244.64759276748299</v>
      </c>
      <c r="BI33" s="15">
        <v>15.4876</v>
      </c>
      <c r="BJ33" s="14">
        <f t="shared" si="30"/>
        <v>1.1946942629211157</v>
      </c>
      <c r="BK33" s="14">
        <f t="shared" si="31"/>
        <v>13946.394933055046</v>
      </c>
    </row>
    <row r="34" spans="3:63" x14ac:dyDescent="0.25">
      <c r="C34" s="15">
        <v>11.2362</v>
      </c>
      <c r="D34" s="15">
        <f t="shared" si="13"/>
        <v>288.7638</v>
      </c>
      <c r="E34" s="14">
        <v>1</v>
      </c>
      <c r="F34" s="14">
        <f t="shared" si="14"/>
        <v>2.8856612612612614E-2</v>
      </c>
      <c r="G34" s="14">
        <f t="shared" si="15"/>
        <v>103.88380540540541</v>
      </c>
      <c r="H34" s="14">
        <v>0.82</v>
      </c>
      <c r="I34" s="16">
        <v>27.401800000000001</v>
      </c>
      <c r="J34" s="5">
        <f>3.517087+2.896487</f>
        <v>6.4135740000000006</v>
      </c>
      <c r="K34" s="14">
        <f t="shared" si="16"/>
        <v>2.24E-2</v>
      </c>
      <c r="L34" s="14">
        <f t="shared" si="17"/>
        <v>0.1</v>
      </c>
      <c r="M34" s="14">
        <f t="shared" si="33"/>
        <v>0.19924754697496314</v>
      </c>
      <c r="N34" s="14">
        <f t="shared" si="19"/>
        <v>0.19531000000000001</v>
      </c>
      <c r="P34" s="14">
        <f t="shared" si="20"/>
        <v>5.0000000000000001E-4</v>
      </c>
      <c r="Q34" s="14">
        <f t="shared" si="21"/>
        <v>2.8856612612612614E-2</v>
      </c>
      <c r="R34" s="14">
        <f t="shared" si="22"/>
        <v>282.323774934634</v>
      </c>
      <c r="S34" s="14">
        <f t="shared" si="23"/>
        <v>291.69845235723494</v>
      </c>
      <c r="T34" s="14">
        <f t="shared" si="24"/>
        <v>2.2063718307069848</v>
      </c>
      <c r="U34" s="14">
        <f t="shared" si="25"/>
        <v>2.2390988728668617</v>
      </c>
      <c r="V34" s="14">
        <v>3885</v>
      </c>
      <c r="X34" s="14">
        <v>0.5</v>
      </c>
      <c r="Y34" s="14">
        <f t="shared" ref="Y34:Y65" si="34">G34/3600/1000/(PI()*K34^2/4)/0.37</f>
        <v>0.19790542859664706</v>
      </c>
      <c r="AB34" s="14">
        <f>[1]!HeatTransferArea(K34,L34,0.36,P34)</f>
        <v>0.30265450173412117</v>
      </c>
      <c r="AC34" s="14">
        <f>[1]!Convection(K34,Q34,1000,9*10^-4,P34,0.6,0.36,7)</f>
        <v>21123.049752051884</v>
      </c>
      <c r="AD34" s="14">
        <f t="shared" ref="AD34:AD65" si="35">Y34*P34/(2.1*10^-6)</f>
        <v>47.120340142058829</v>
      </c>
      <c r="AE34" s="14">
        <f t="shared" ref="AE34:AE65" si="36">0.17*AD34^0.79*X34/P34</f>
        <v>3566.8395259680938</v>
      </c>
      <c r="AF34" s="14">
        <f t="shared" si="26"/>
        <v>21.92324106144639</v>
      </c>
      <c r="AG34" s="14">
        <f t="shared" ref="AG34:AG65" si="37">V34*Q34/(2*E34*R34*N34)</f>
        <v>1.016563341385077</v>
      </c>
      <c r="AM34" s="14">
        <f t="shared" ref="AM34:AM65" si="38">AC34*AB34/(R34*N34*F34)</f>
        <v>4017.7830143530095</v>
      </c>
      <c r="AN34" s="14">
        <f t="shared" ref="AN34:AN65" si="39">C34/U34</f>
        <v>5.0181794721791686</v>
      </c>
      <c r="AQ34" s="14">
        <f t="shared" si="27"/>
        <v>27.401800000000001</v>
      </c>
      <c r="AR34" s="14">
        <v>0.88839999999999997</v>
      </c>
      <c r="AU34" s="14">
        <f t="shared" ref="AU34:AU65" si="40">AC34*AB34/(Q34*V34)</f>
        <v>57.025274907489283</v>
      </c>
      <c r="AV34" s="14">
        <f t="shared" ref="AV34:AV65" si="41">Q34*V34</f>
        <v>112.10794</v>
      </c>
      <c r="AW34" s="14">
        <f t="shared" ref="AW34:AW65" si="42">2*N34*S34*E34</f>
        <v>113.94324945978312</v>
      </c>
      <c r="AX34" s="14">
        <v>1.0743196149945831</v>
      </c>
      <c r="AY34" s="14">
        <f t="shared" si="29"/>
        <v>27.401800000000001</v>
      </c>
      <c r="AZ34" s="14">
        <v>1</v>
      </c>
      <c r="BA34" s="14">
        <v>103.88380540540541</v>
      </c>
      <c r="BB34" s="14">
        <v>0.19924754697496314</v>
      </c>
      <c r="BC34" s="14">
        <f t="shared" si="32"/>
        <v>123.46538177906733</v>
      </c>
      <c r="BD34" s="14">
        <f t="shared" ref="BD34:BD65" si="43">E34*N34*S34*T34</f>
        <v>125.70058795364217</v>
      </c>
      <c r="BE34" s="14">
        <f t="shared" ref="BE34:BE65" si="44">J34</f>
        <v>6.4135740000000006</v>
      </c>
      <c r="BF34" s="14">
        <f t="shared" ref="BF34:BF65" si="45">F34*V34*C34</f>
        <v>1259.6672354279999</v>
      </c>
      <c r="BG34" s="14">
        <f t="shared" ref="BG34:BG65" si="46">F34*V34*C34*AR34</f>
        <v>1119.0883719542351</v>
      </c>
      <c r="BH34" s="14">
        <f t="shared" ref="BH34:BH65" si="47">F34*V34*T34</f>
        <v>247.35180081458881</v>
      </c>
      <c r="BI34" s="15">
        <v>11.2362</v>
      </c>
      <c r="BJ34" s="14">
        <f t="shared" si="30"/>
        <v>0.86674653768396914</v>
      </c>
      <c r="BK34" s="14">
        <f t="shared" si="31"/>
        <v>14209.916203089764</v>
      </c>
    </row>
    <row r="35" spans="3:63" x14ac:dyDescent="0.25">
      <c r="C35" s="15">
        <v>6.9836</v>
      </c>
      <c r="D35" s="15">
        <f t="shared" si="13"/>
        <v>293.01639999999998</v>
      </c>
      <c r="E35" s="14">
        <v>1</v>
      </c>
      <c r="F35" s="14">
        <f t="shared" si="14"/>
        <v>2.8856612612612614E-2</v>
      </c>
      <c r="G35" s="14">
        <f t="shared" si="15"/>
        <v>103.88380540540541</v>
      </c>
      <c r="H35" s="14">
        <v>0.82</v>
      </c>
      <c r="I35" s="15">
        <v>34.402700000000003</v>
      </c>
      <c r="J35" s="5">
        <f>3.36299+2.833546</f>
        <v>6.196536</v>
      </c>
      <c r="K35" s="14">
        <f t="shared" si="16"/>
        <v>2.24E-2</v>
      </c>
      <c r="L35" s="14">
        <f t="shared" si="17"/>
        <v>0.1</v>
      </c>
      <c r="M35" s="14">
        <f t="shared" si="33"/>
        <v>0.19924754697496314</v>
      </c>
      <c r="N35" s="14">
        <f t="shared" si="19"/>
        <v>0.19531000000000001</v>
      </c>
      <c r="P35" s="14">
        <f t="shared" si="20"/>
        <v>5.0000000000000001E-4</v>
      </c>
      <c r="Q35" s="14">
        <f t="shared" si="21"/>
        <v>2.8856612612612614E-2</v>
      </c>
      <c r="R35" s="14">
        <f t="shared" si="22"/>
        <v>272.99189879139703</v>
      </c>
      <c r="S35" s="14">
        <f t="shared" si="23"/>
        <v>288.52609469903393</v>
      </c>
      <c r="T35" s="14">
        <f t="shared" si="24"/>
        <v>2.1744526349075386</v>
      </c>
      <c r="U35" s="14">
        <f t="shared" si="25"/>
        <v>2.2464366921387864</v>
      </c>
      <c r="V35" s="14">
        <v>3885</v>
      </c>
      <c r="X35" s="14">
        <v>0.5</v>
      </c>
      <c r="Y35" s="14">
        <f t="shared" si="34"/>
        <v>0.19790542859664706</v>
      </c>
      <c r="AB35" s="14">
        <f>[1]!HeatTransferArea(K35,L35,0.36,P35)</f>
        <v>0.30265450173412117</v>
      </c>
      <c r="AC35" s="14">
        <f>[1]!Convection(K35,Q35,1000,9*10^-4,P35,0.6,0.36,7)</f>
        <v>21123.049752051884</v>
      </c>
      <c r="AD35" s="14">
        <f t="shared" si="35"/>
        <v>47.120340142058829</v>
      </c>
      <c r="AE35" s="14">
        <f t="shared" si="36"/>
        <v>3566.8395259680938</v>
      </c>
      <c r="AF35" s="14">
        <f t="shared" si="26"/>
        <v>21.92324106144639</v>
      </c>
      <c r="AG35" s="14">
        <f t="shared" si="37"/>
        <v>1.0513132487470151</v>
      </c>
      <c r="AM35" s="14">
        <f t="shared" si="38"/>
        <v>4155.1257473291034</v>
      </c>
      <c r="AN35" s="14">
        <f t="shared" si="39"/>
        <v>3.1087455188203221</v>
      </c>
      <c r="AQ35" s="14">
        <f t="shared" si="27"/>
        <v>34.402700000000003</v>
      </c>
      <c r="AR35" s="14">
        <v>0.88339999999999996</v>
      </c>
      <c r="AU35" s="14">
        <f t="shared" si="40"/>
        <v>57.025274907489283</v>
      </c>
      <c r="AV35" s="14">
        <f t="shared" si="41"/>
        <v>112.10794</v>
      </c>
      <c r="AW35" s="14">
        <f t="shared" si="42"/>
        <v>112.70406311133664</v>
      </c>
      <c r="AX35" s="14">
        <v>1.1400897305271522</v>
      </c>
      <c r="AY35" s="14">
        <f t="shared" si="29"/>
        <v>34.402700000000003</v>
      </c>
      <c r="AZ35" s="14">
        <v>1</v>
      </c>
      <c r="BA35" s="14">
        <v>103.88380540540541</v>
      </c>
      <c r="BB35" s="14">
        <v>0.19924754697496314</v>
      </c>
      <c r="BC35" s="14">
        <f t="shared" si="32"/>
        <v>119.7756188254298</v>
      </c>
      <c r="BD35" s="14">
        <f t="shared" si="43"/>
        <v>122.53482349861574</v>
      </c>
      <c r="BE35" s="14">
        <f t="shared" si="44"/>
        <v>6.196536</v>
      </c>
      <c r="BF35" s="14">
        <f t="shared" si="45"/>
        <v>782.91700978400002</v>
      </c>
      <c r="BG35" s="14">
        <f t="shared" si="46"/>
        <v>691.62888644318559</v>
      </c>
      <c r="BH35" s="14">
        <f t="shared" si="47"/>
        <v>243.77340552705624</v>
      </c>
      <c r="BI35" s="15">
        <v>6.9836</v>
      </c>
      <c r="BJ35" s="14">
        <f t="shared" si="30"/>
        <v>0.53870624593454786</v>
      </c>
      <c r="BK35" s="14">
        <f t="shared" si="31"/>
        <v>14131.342003886997</v>
      </c>
    </row>
    <row r="36" spans="3:63" x14ac:dyDescent="0.25">
      <c r="C36" s="15">
        <v>4.6106999999999996</v>
      </c>
      <c r="D36" s="15">
        <f t="shared" si="13"/>
        <v>295.38929999999999</v>
      </c>
      <c r="E36" s="14">
        <v>1</v>
      </c>
      <c r="F36" s="14">
        <f t="shared" si="14"/>
        <v>2.8856612612612614E-2</v>
      </c>
      <c r="G36" s="14">
        <f t="shared" si="15"/>
        <v>103.88380540540541</v>
      </c>
      <c r="H36" s="14">
        <v>0.82</v>
      </c>
      <c r="I36" s="15">
        <v>40.0533</v>
      </c>
      <c r="J36" s="5">
        <f>3.266047+2.791097</f>
        <v>6.0571440000000001</v>
      </c>
      <c r="K36" s="14">
        <f t="shared" si="16"/>
        <v>2.24E-2</v>
      </c>
      <c r="L36" s="14">
        <f t="shared" si="17"/>
        <v>0.1</v>
      </c>
      <c r="M36" s="14">
        <f t="shared" si="33"/>
        <v>0.19924754697496314</v>
      </c>
      <c r="N36" s="14">
        <f t="shared" si="19"/>
        <v>0.19531000000000001</v>
      </c>
      <c r="P36" s="14">
        <f t="shared" si="20"/>
        <v>5.0000000000000001E-4</v>
      </c>
      <c r="Q36" s="14">
        <f t="shared" si="21"/>
        <v>2.8856612612612614E-2</v>
      </c>
      <c r="R36" s="14">
        <f t="shared" si="22"/>
        <v>267.0909181647844</v>
      </c>
      <c r="S36" s="14">
        <f t="shared" si="23"/>
        <v>286.50261124377482</v>
      </c>
      <c r="T36" s="14">
        <f t="shared" si="24"/>
        <v>2.1269044053112793</v>
      </c>
      <c r="U36" s="14">
        <f t="shared" si="25"/>
        <v>2.2221726166203553</v>
      </c>
      <c r="V36" s="14">
        <v>3885</v>
      </c>
      <c r="X36" s="14">
        <v>0.5</v>
      </c>
      <c r="Y36" s="14">
        <f t="shared" si="34"/>
        <v>0.19790542859664706</v>
      </c>
      <c r="AB36" s="14">
        <f>[1]!HeatTransferArea(K36,L36,0.36,P36)</f>
        <v>0.30265450173412117</v>
      </c>
      <c r="AC36" s="14">
        <f>[1]!Convection(K36,Q36,1000,9*10^-4,P36,0.6,0.36,7)</f>
        <v>21123.049752051884</v>
      </c>
      <c r="AD36" s="14">
        <f t="shared" si="35"/>
        <v>47.120340142058829</v>
      </c>
      <c r="AE36" s="14">
        <f t="shared" si="36"/>
        <v>3566.8395259680938</v>
      </c>
      <c r="AF36" s="14">
        <f t="shared" si="26"/>
        <v>21.92324106144639</v>
      </c>
      <c r="AG36" s="14">
        <f t="shared" si="37"/>
        <v>1.0745404672386969</v>
      </c>
      <c r="AM36" s="14">
        <f t="shared" si="38"/>
        <v>4246.9271335559497</v>
      </c>
      <c r="AN36" s="14">
        <f t="shared" si="39"/>
        <v>2.0748613161349696</v>
      </c>
      <c r="AQ36" s="14">
        <f t="shared" si="27"/>
        <v>40.0533</v>
      </c>
      <c r="AR36" s="14">
        <v>0.87970000000000004</v>
      </c>
      <c r="AU36" s="14">
        <f t="shared" si="40"/>
        <v>57.025274907489283</v>
      </c>
      <c r="AV36" s="14">
        <f t="shared" si="41"/>
        <v>112.10794</v>
      </c>
      <c r="AW36" s="14">
        <f t="shared" si="42"/>
        <v>111.91365000404333</v>
      </c>
      <c r="AX36" s="14">
        <v>1.1641964718377413</v>
      </c>
      <c r="AY36" s="14">
        <f t="shared" si="29"/>
        <v>40.0533</v>
      </c>
      <c r="AZ36" s="14">
        <v>1</v>
      </c>
      <c r="BA36" s="14">
        <v>103.88380540540541</v>
      </c>
      <c r="BB36" s="14">
        <v>0.19924754697496314</v>
      </c>
      <c r="BC36" s="14">
        <f t="shared" si="32"/>
        <v>115.92080613487863</v>
      </c>
      <c r="BD36" s="14">
        <f t="shared" si="43"/>
        <v>119.01481760403222</v>
      </c>
      <c r="BE36" s="14">
        <f t="shared" si="44"/>
        <v>6.0571440000000001</v>
      </c>
      <c r="BF36" s="14">
        <f t="shared" si="45"/>
        <v>516.89607895799998</v>
      </c>
      <c r="BG36" s="14">
        <f t="shared" si="46"/>
        <v>454.71348065935257</v>
      </c>
      <c r="BH36" s="14">
        <f t="shared" si="47"/>
        <v>238.44287145637259</v>
      </c>
      <c r="BI36" s="15">
        <v>4.6106999999999996</v>
      </c>
      <c r="BJ36" s="14">
        <f t="shared" si="30"/>
        <v>0.35566368178739038</v>
      </c>
      <c r="BK36" s="14">
        <f t="shared" si="31"/>
        <v>13901.79446976196</v>
      </c>
    </row>
    <row r="37" spans="3:63" x14ac:dyDescent="0.25">
      <c r="C37" s="15">
        <v>2.3946999999999998</v>
      </c>
      <c r="D37" s="15">
        <f t="shared" si="13"/>
        <v>297.6053</v>
      </c>
      <c r="E37" s="14">
        <v>1</v>
      </c>
      <c r="F37" s="14">
        <f t="shared" si="14"/>
        <v>2.8856612612612614E-2</v>
      </c>
      <c r="G37" s="14">
        <f t="shared" si="15"/>
        <v>103.88380540540541</v>
      </c>
      <c r="H37" s="14">
        <v>0.82</v>
      </c>
      <c r="I37" s="15">
        <v>46.968299999999999</v>
      </c>
      <c r="J37" s="5">
        <f>3.196666+2.770875</f>
        <v>5.9675410000000007</v>
      </c>
      <c r="K37" s="14">
        <f t="shared" si="16"/>
        <v>2.24E-2</v>
      </c>
      <c r="L37" s="14">
        <f t="shared" si="17"/>
        <v>0.1</v>
      </c>
      <c r="M37" s="14">
        <f t="shared" si="33"/>
        <v>0.19924754697496314</v>
      </c>
      <c r="N37" s="14">
        <f t="shared" si="19"/>
        <v>0.19531000000000001</v>
      </c>
      <c r="P37" s="14">
        <f t="shared" si="20"/>
        <v>5.0000000000000001E-4</v>
      </c>
      <c r="Q37" s="14">
        <f t="shared" si="21"/>
        <v>2.8856612612612614E-2</v>
      </c>
      <c r="R37" s="14">
        <f t="shared" si="22"/>
        <v>261.13129147747668</v>
      </c>
      <c r="S37" s="14">
        <f t="shared" si="23"/>
        <v>284.44905588507675</v>
      </c>
      <c r="T37" s="14">
        <f t="shared" si="24"/>
        <v>2.0604407981090844</v>
      </c>
      <c r="U37" s="14">
        <f t="shared" si="25"/>
        <v>2.17791664406991</v>
      </c>
      <c r="V37" s="14">
        <v>3885</v>
      </c>
      <c r="X37" s="14">
        <v>0.5</v>
      </c>
      <c r="Y37" s="14">
        <f t="shared" si="34"/>
        <v>0.19790542859664706</v>
      </c>
      <c r="AB37" s="14">
        <f>[1]!HeatTransferArea(K37,L37,0.36,P37)</f>
        <v>0.30265450173412117</v>
      </c>
      <c r="AC37" s="14">
        <f>[1]!Convection(K37,Q37,1000,9*10^-4,P37,0.6,0.36,7)</f>
        <v>21123.049752051884</v>
      </c>
      <c r="AD37" s="14">
        <f t="shared" si="35"/>
        <v>47.120340142058829</v>
      </c>
      <c r="AE37" s="14">
        <f t="shared" si="36"/>
        <v>3566.8395259680938</v>
      </c>
      <c r="AF37" s="14">
        <f t="shared" si="26"/>
        <v>21.92324106144639</v>
      </c>
      <c r="AG37" s="14">
        <f t="shared" si="37"/>
        <v>1.0990639933504658</v>
      </c>
      <c r="AM37" s="14">
        <f t="shared" si="38"/>
        <v>4343.8519415365909</v>
      </c>
      <c r="AN37" s="14">
        <f t="shared" si="39"/>
        <v>1.0995370307308838</v>
      </c>
      <c r="AQ37" s="14">
        <f t="shared" si="27"/>
        <v>46.968299999999999</v>
      </c>
      <c r="AR37" s="14">
        <v>0.87570000000000003</v>
      </c>
      <c r="AU37" s="14">
        <f t="shared" si="40"/>
        <v>57.025274907489283</v>
      </c>
      <c r="AV37" s="14">
        <f t="shared" si="41"/>
        <v>112.10794</v>
      </c>
      <c r="AW37" s="14">
        <f t="shared" si="42"/>
        <v>111.11149020982869</v>
      </c>
      <c r="AX37" s="14">
        <v>1.1678358533247419</v>
      </c>
      <c r="AY37" s="14">
        <f t="shared" si="29"/>
        <v>46.968299999999999</v>
      </c>
      <c r="AZ37" s="14">
        <v>1</v>
      </c>
      <c r="BA37" s="14">
        <v>103.88380540540541</v>
      </c>
      <c r="BB37" s="14">
        <v>0.19924754697496314</v>
      </c>
      <c r="BC37" s="14">
        <f t="shared" si="32"/>
        <v>111.07713014693101</v>
      </c>
      <c r="BD37" s="14">
        <f t="shared" si="43"/>
        <v>114.46932378351457</v>
      </c>
      <c r="BE37" s="14">
        <f t="shared" si="44"/>
        <v>5.9675410000000007</v>
      </c>
      <c r="BF37" s="14">
        <f t="shared" si="45"/>
        <v>268.464883918</v>
      </c>
      <c r="BG37" s="14">
        <f t="shared" si="46"/>
        <v>235.0946988469926</v>
      </c>
      <c r="BH37" s="14">
        <f t="shared" si="47"/>
        <v>230.99177336796535</v>
      </c>
      <c r="BI37" s="15">
        <v>2.3946999999999998</v>
      </c>
      <c r="BJ37" s="14">
        <f t="shared" si="30"/>
        <v>0.18472418912014743</v>
      </c>
      <c r="BK37" s="14">
        <f t="shared" si="31"/>
        <v>13547.880102704836</v>
      </c>
    </row>
    <row r="38" spans="3:63" x14ac:dyDescent="0.25">
      <c r="C38" s="15">
        <v>6.4699999999999994E-2</v>
      </c>
      <c r="D38" s="15">
        <f t="shared" si="13"/>
        <v>299.93529999999998</v>
      </c>
      <c r="E38" s="14">
        <v>1</v>
      </c>
      <c r="F38" s="14">
        <f t="shared" si="14"/>
        <v>2.8856612612612614E-2</v>
      </c>
      <c r="G38" s="14">
        <f t="shared" si="15"/>
        <v>103.88380540540541</v>
      </c>
      <c r="H38" s="14">
        <v>0.82</v>
      </c>
      <c r="I38" s="15">
        <v>53.713000000000001</v>
      </c>
      <c r="J38" s="5">
        <f>3.226989+2.81206</f>
        <v>6.0390490000000003</v>
      </c>
      <c r="K38" s="14">
        <f t="shared" si="16"/>
        <v>2.24E-2</v>
      </c>
      <c r="L38" s="14">
        <f t="shared" si="17"/>
        <v>0.1</v>
      </c>
      <c r="M38" s="14">
        <f t="shared" si="33"/>
        <v>0.19924754697496314</v>
      </c>
      <c r="N38" s="14">
        <f t="shared" si="19"/>
        <v>0.19531000000000001</v>
      </c>
      <c r="P38" s="14">
        <f t="shared" si="20"/>
        <v>5.0000000000000001E-4</v>
      </c>
      <c r="Q38" s="14">
        <f t="shared" si="21"/>
        <v>2.8856612612612614E-2</v>
      </c>
      <c r="R38" s="14">
        <f t="shared" si="22"/>
        <v>254.39757126044924</v>
      </c>
      <c r="S38" s="14">
        <f t="shared" si="23"/>
        <v>282.1191701455881</v>
      </c>
      <c r="T38" s="14">
        <f t="shared" si="24"/>
        <v>1.9652783770825408</v>
      </c>
      <c r="U38" s="14">
        <f t="shared" si="25"/>
        <v>2.106236939783912</v>
      </c>
      <c r="V38" s="14">
        <v>3885</v>
      </c>
      <c r="X38" s="14">
        <v>0.5</v>
      </c>
      <c r="Y38" s="14">
        <f t="shared" si="34"/>
        <v>0.19790542859664706</v>
      </c>
      <c r="AB38" s="14">
        <f>[1]!HeatTransferArea(K38,L38,0.36,P38)</f>
        <v>0.30265450173412117</v>
      </c>
      <c r="AC38" s="14">
        <f>[1]!Convection(K38,Q38,1000,9*10^-4,P38,0.6,0.36,7)</f>
        <v>21123.049752051884</v>
      </c>
      <c r="AD38" s="14">
        <f t="shared" si="35"/>
        <v>47.120340142058829</v>
      </c>
      <c r="AE38" s="14">
        <f t="shared" si="36"/>
        <v>3566.8395259680938</v>
      </c>
      <c r="AF38" s="14">
        <f t="shared" si="26"/>
        <v>21.92324106144639</v>
      </c>
      <c r="AG38" s="14">
        <f t="shared" si="37"/>
        <v>1.1281554245113949</v>
      </c>
      <c r="AM38" s="14">
        <f t="shared" si="38"/>
        <v>4458.8305692552995</v>
      </c>
      <c r="AN38" s="14">
        <f t="shared" si="39"/>
        <v>3.0718291364996118E-2</v>
      </c>
      <c r="AQ38" s="14">
        <f t="shared" si="27"/>
        <v>53.713000000000001</v>
      </c>
      <c r="AR38" s="14">
        <v>0.87119999999999997</v>
      </c>
      <c r="AU38" s="14">
        <f t="shared" si="40"/>
        <v>57.025274907489283</v>
      </c>
      <c r="AV38" s="14">
        <f t="shared" si="41"/>
        <v>112.10794</v>
      </c>
      <c r="AW38" s="14">
        <f t="shared" si="42"/>
        <v>110.20139024226962</v>
      </c>
      <c r="AX38" s="14">
        <v>1.1431036520296549</v>
      </c>
      <c r="AY38" s="14">
        <f t="shared" si="29"/>
        <v>53.713000000000001</v>
      </c>
      <c r="AZ38" s="14">
        <v>1</v>
      </c>
      <c r="BA38" s="14">
        <v>103.88380540540541</v>
      </c>
      <c r="BB38" s="14">
        <v>0.19924754697496314</v>
      </c>
      <c r="BC38" s="14">
        <f t="shared" si="32"/>
        <v>104.65130927032715</v>
      </c>
      <c r="BD38" s="14">
        <f t="shared" si="43"/>
        <v>108.2882046837837</v>
      </c>
      <c r="BE38" s="14">
        <f t="shared" si="44"/>
        <v>6.0390490000000003</v>
      </c>
      <c r="BF38" s="14">
        <f t="shared" si="45"/>
        <v>7.2533837179999994</v>
      </c>
      <c r="BG38" s="14">
        <f t="shared" si="46"/>
        <v>6.3191478951215991</v>
      </c>
      <c r="BH38" s="14">
        <f t="shared" si="47"/>
        <v>220.32331038126685</v>
      </c>
      <c r="BI38" s="15">
        <v>6.4699999999999994E-2</v>
      </c>
      <c r="BJ38" s="14">
        <f t="shared" si="30"/>
        <v>4.9908777868098468E-3</v>
      </c>
      <c r="BK38" s="14">
        <f t="shared" si="31"/>
        <v>13014.570408878566</v>
      </c>
    </row>
    <row r="39" spans="3:63" x14ac:dyDescent="0.25">
      <c r="C39" s="15">
        <v>21.518000000000001</v>
      </c>
      <c r="D39" s="15">
        <f t="shared" si="13"/>
        <v>278.48199999999997</v>
      </c>
      <c r="E39" s="14">
        <v>0.5</v>
      </c>
      <c r="F39" s="14">
        <f t="shared" si="14"/>
        <v>5.278648648648649E-3</v>
      </c>
      <c r="G39" s="14">
        <f t="shared" si="15"/>
        <v>19.003135135135135</v>
      </c>
      <c r="H39" s="14">
        <v>0.15</v>
      </c>
      <c r="I39" s="15">
        <v>2.1027</v>
      </c>
      <c r="J39" s="2">
        <f>0.020865+0.018125</f>
        <v>3.8989999999999997E-2</v>
      </c>
      <c r="K39" s="14">
        <f t="shared" si="16"/>
        <v>2.24E-2</v>
      </c>
      <c r="L39" s="14">
        <f t="shared" si="17"/>
        <v>0.1</v>
      </c>
      <c r="M39" s="14">
        <f t="shared" ref="M39:M81" si="48">PI()*K39^2*L39*(1-0.36)*7900/4</f>
        <v>0.19924754697496314</v>
      </c>
      <c r="N39" s="14">
        <f t="shared" si="19"/>
        <v>0.19531000000000001</v>
      </c>
      <c r="P39" s="14">
        <f t="shared" si="20"/>
        <v>5.0000000000000001E-4</v>
      </c>
      <c r="Q39" s="14">
        <f>F39</f>
        <v>5.278648648648649E-3</v>
      </c>
      <c r="R39" s="14">
        <f t="shared" si="22"/>
        <v>298.29027329964629</v>
      </c>
      <c r="S39" s="14">
        <f t="shared" si="23"/>
        <v>296.96033646069498</v>
      </c>
      <c r="T39" s="14">
        <f t="shared" si="24"/>
        <v>2.0802529662717006</v>
      </c>
      <c r="U39" s="14">
        <f t="shared" si="25"/>
        <v>2.0432319933554481</v>
      </c>
      <c r="V39" s="14">
        <v>3885</v>
      </c>
      <c r="X39" s="14">
        <v>0.5</v>
      </c>
      <c r="Y39" s="14">
        <f t="shared" si="34"/>
        <v>3.6202212548167148E-2</v>
      </c>
      <c r="AB39" s="14">
        <f>[1]!HeatTransferArea(K39,L39,0.36,P39)</f>
        <v>0.30265450173412117</v>
      </c>
      <c r="AC39" s="14">
        <f>[1]!Convection(K39,Q39,1000,9*10^-4,P39,0.6,0.36,7)</f>
        <v>20064.427190692513</v>
      </c>
      <c r="AD39" s="14">
        <f t="shared" si="35"/>
        <v>8.6195744162302734</v>
      </c>
      <c r="AE39" s="14">
        <f t="shared" si="36"/>
        <v>932.14338494894275</v>
      </c>
      <c r="AF39" s="14">
        <f t="shared" si="26"/>
        <v>21.548877428702475</v>
      </c>
      <c r="AG39" s="14">
        <f t="shared" si="37"/>
        <v>0.35200611417363475</v>
      </c>
      <c r="AM39" s="14">
        <f t="shared" si="38"/>
        <v>19746.383887723234</v>
      </c>
      <c r="AN39" s="14">
        <f t="shared" si="39"/>
        <v>10.531354280853144</v>
      </c>
      <c r="AQ39" s="14">
        <f t="shared" si="27"/>
        <v>2.1027</v>
      </c>
      <c r="AR39" s="14">
        <v>0.99039999999999995</v>
      </c>
      <c r="AU39" s="14">
        <f t="shared" si="40"/>
        <v>296.11480717977497</v>
      </c>
      <c r="AV39" s="14">
        <f t="shared" si="41"/>
        <v>20.507550000000002</v>
      </c>
      <c r="AW39" s="14">
        <f t="shared" si="42"/>
        <v>57.999323314138337</v>
      </c>
      <c r="AX39" s="14">
        <v>0.34934721720336098</v>
      </c>
      <c r="AY39" s="14">
        <f t="shared" si="29"/>
        <v>2.1027</v>
      </c>
      <c r="AZ39" s="14">
        <v>0.5</v>
      </c>
      <c r="BA39" s="14">
        <v>19.003135135135135</v>
      </c>
      <c r="BB39" s="14">
        <v>0.19924754697496314</v>
      </c>
      <c r="BC39" s="14">
        <f t="shared" si="32"/>
        <v>59.518401212581779</v>
      </c>
      <c r="BD39" s="14">
        <f t="shared" si="43"/>
        <v>60.326632182993841</v>
      </c>
      <c r="BE39" s="14">
        <f t="shared" si="44"/>
        <v>3.8989999999999997E-2</v>
      </c>
      <c r="BF39" s="14">
        <f t="shared" si="45"/>
        <v>441.28146090000007</v>
      </c>
      <c r="BG39" s="14">
        <f t="shared" si="46"/>
        <v>437.04515887536007</v>
      </c>
      <c r="BH39" s="14">
        <f t="shared" si="47"/>
        <v>42.660891718465216</v>
      </c>
      <c r="BI39" s="15">
        <v>21.518000000000001</v>
      </c>
      <c r="BJ39" s="14">
        <f t="shared" si="30"/>
        <v>1.6315276917043624</v>
      </c>
      <c r="BK39" s="14">
        <f t="shared" si="31"/>
        <v>12520.115144919455</v>
      </c>
    </row>
    <row r="40" spans="3:63" x14ac:dyDescent="0.25">
      <c r="C40" s="15">
        <v>13.5594</v>
      </c>
      <c r="D40" s="15">
        <f t="shared" si="13"/>
        <v>286.44060000000002</v>
      </c>
      <c r="E40" s="14">
        <v>0.5</v>
      </c>
      <c r="F40" s="14">
        <f t="shared" si="14"/>
        <v>5.278648648648649E-3</v>
      </c>
      <c r="G40" s="14">
        <f t="shared" si="15"/>
        <v>19.003135135135135</v>
      </c>
      <c r="H40" s="14">
        <v>0.15</v>
      </c>
      <c r="I40" s="15">
        <v>3.9407999999999999</v>
      </c>
      <c r="J40" s="2">
        <f>0.017656+0.015679</f>
        <v>3.3335000000000004E-2</v>
      </c>
      <c r="K40" s="14">
        <f t="shared" si="16"/>
        <v>2.24E-2</v>
      </c>
      <c r="L40" s="14">
        <f t="shared" si="17"/>
        <v>0.1</v>
      </c>
      <c r="M40" s="14">
        <f t="shared" si="48"/>
        <v>0.19924754697496314</v>
      </c>
      <c r="N40" s="14">
        <f t="shared" si="19"/>
        <v>0.19531000000000001</v>
      </c>
      <c r="P40" s="14">
        <f t="shared" si="20"/>
        <v>5.0000000000000001E-4</v>
      </c>
      <c r="Q40" s="14">
        <f t="shared" ref="Q40:Q81" si="49">F40</f>
        <v>5.278648648648649E-3</v>
      </c>
      <c r="R40" s="14">
        <f t="shared" si="22"/>
        <v>286.74751370977629</v>
      </c>
      <c r="S40" s="14">
        <f t="shared" si="23"/>
        <v>293.18533592392748</v>
      </c>
      <c r="T40" s="14">
        <f t="shared" si="24"/>
        <v>2.1992076392009494</v>
      </c>
      <c r="U40" s="14">
        <f t="shared" si="25"/>
        <v>2.2124810649943356</v>
      </c>
      <c r="V40" s="14">
        <v>3885</v>
      </c>
      <c r="X40" s="14">
        <v>0.5</v>
      </c>
      <c r="Y40" s="14">
        <f t="shared" si="34"/>
        <v>3.6202212548167148E-2</v>
      </c>
      <c r="AB40" s="14">
        <f>[1]!HeatTransferArea(K40,L40,0.36,P40)</f>
        <v>0.30265450173412117</v>
      </c>
      <c r="AC40" s="14">
        <f>[1]!Convection(K40,Q40,1000,9*10^-4,P40,0.6,0.36,7)</f>
        <v>20064.427190692513</v>
      </c>
      <c r="AD40" s="14">
        <f t="shared" si="35"/>
        <v>8.6195744162302734</v>
      </c>
      <c r="AE40" s="14">
        <f t="shared" si="36"/>
        <v>932.14338494894275</v>
      </c>
      <c r="AF40" s="14">
        <f t="shared" si="26"/>
        <v>21.548877428702475</v>
      </c>
      <c r="AG40" s="14">
        <f t="shared" si="37"/>
        <v>0.36617579919550031</v>
      </c>
      <c r="AM40" s="14">
        <f t="shared" si="38"/>
        <v>20541.256558235604</v>
      </c>
      <c r="AN40" s="14">
        <f t="shared" si="39"/>
        <v>6.1285948225887825</v>
      </c>
      <c r="AQ40" s="14">
        <f t="shared" si="27"/>
        <v>3.9407999999999999</v>
      </c>
      <c r="AR40" s="14">
        <v>0.99029999999999996</v>
      </c>
      <c r="AU40" s="14">
        <f t="shared" si="40"/>
        <v>296.11480717977497</v>
      </c>
      <c r="AV40" s="14">
        <f t="shared" si="41"/>
        <v>20.507550000000002</v>
      </c>
      <c r="AW40" s="14">
        <f t="shared" si="42"/>
        <v>57.26202795930228</v>
      </c>
      <c r="AX40" s="14">
        <v>0.37973393678446277</v>
      </c>
      <c r="AY40" s="14">
        <f t="shared" si="29"/>
        <v>3.9407999999999999</v>
      </c>
      <c r="AZ40" s="14">
        <v>0.5</v>
      </c>
      <c r="BA40" s="14">
        <v>19.003135135135135</v>
      </c>
      <c r="BB40" s="14">
        <v>0.19924754697496314</v>
      </c>
      <c r="BC40" s="14">
        <f t="shared" si="32"/>
        <v>61.954621474315807</v>
      </c>
      <c r="BD40" s="14">
        <f t="shared" si="43"/>
        <v>62.965544662117964</v>
      </c>
      <c r="BE40" s="14">
        <f t="shared" si="44"/>
        <v>3.3335000000000004E-2</v>
      </c>
      <c r="BF40" s="14">
        <f t="shared" si="45"/>
        <v>278.07007347000001</v>
      </c>
      <c r="BG40" s="14">
        <f t="shared" si="46"/>
        <v>275.37279375734101</v>
      </c>
      <c r="BH40" s="14">
        <f t="shared" si="47"/>
        <v>45.100360621295437</v>
      </c>
      <c r="BI40" s="15">
        <v>13.5594</v>
      </c>
      <c r="BJ40" s="14">
        <f t="shared" si="30"/>
        <v>1.0280944596568515</v>
      </c>
      <c r="BK40" s="14">
        <f t="shared" si="31"/>
        <v>13395.186620265953</v>
      </c>
    </row>
    <row r="41" spans="3:63" x14ac:dyDescent="0.25">
      <c r="C41" s="15">
        <v>2.9529999999999998</v>
      </c>
      <c r="D41" s="15">
        <f t="shared" si="13"/>
        <v>297.04700000000003</v>
      </c>
      <c r="E41" s="14">
        <v>0.5</v>
      </c>
      <c r="F41" s="14">
        <f t="shared" si="14"/>
        <v>5.278648648648649E-3</v>
      </c>
      <c r="G41" s="14">
        <f t="shared" si="15"/>
        <v>19.003135135135135</v>
      </c>
      <c r="H41" s="14">
        <v>0.15</v>
      </c>
      <c r="I41" s="15">
        <v>5.3028000000000004</v>
      </c>
      <c r="J41" s="2">
        <f>0.016057+0.014544</f>
        <v>3.0600999999999996E-2</v>
      </c>
      <c r="K41" s="14">
        <f t="shared" si="16"/>
        <v>2.24E-2</v>
      </c>
      <c r="L41" s="14">
        <f t="shared" si="17"/>
        <v>0.1</v>
      </c>
      <c r="M41" s="14">
        <f t="shared" si="48"/>
        <v>0.19924754697496314</v>
      </c>
      <c r="N41" s="14">
        <f t="shared" si="19"/>
        <v>0.19531000000000001</v>
      </c>
      <c r="P41" s="14">
        <f t="shared" si="20"/>
        <v>5.0000000000000001E-4</v>
      </c>
      <c r="Q41" s="14">
        <f t="shared" si="49"/>
        <v>5.278648648648649E-3</v>
      </c>
      <c r="R41" s="14">
        <f t="shared" si="22"/>
        <v>262.67361086058509</v>
      </c>
      <c r="S41" s="14">
        <f t="shared" si="23"/>
        <v>284.98134334016584</v>
      </c>
      <c r="T41" s="14">
        <f t="shared" si="24"/>
        <v>2.0793105063810344</v>
      </c>
      <c r="U41" s="14">
        <f t="shared" si="25"/>
        <v>2.1911670070885521</v>
      </c>
      <c r="V41" s="14">
        <v>3885</v>
      </c>
      <c r="X41" s="14">
        <v>0.5</v>
      </c>
      <c r="Y41" s="14">
        <f t="shared" si="34"/>
        <v>3.6202212548167148E-2</v>
      </c>
      <c r="AB41" s="14">
        <f>[1]!HeatTransferArea(K41,L41,0.36,P41)</f>
        <v>0.30265450173412117</v>
      </c>
      <c r="AC41" s="14">
        <f>[1]!Convection(K41,Q41,1000,9*10^-4,P41,0.6,0.36,7)</f>
        <v>20064.427190692513</v>
      </c>
      <c r="AD41" s="14">
        <f t="shared" si="35"/>
        <v>8.6195744162302734</v>
      </c>
      <c r="AE41" s="14">
        <f t="shared" si="36"/>
        <v>932.14338494894275</v>
      </c>
      <c r="AF41" s="14">
        <f t="shared" si="26"/>
        <v>21.548877428702475</v>
      </c>
      <c r="AG41" s="14">
        <f t="shared" si="37"/>
        <v>0.39973562496816289</v>
      </c>
      <c r="AM41" s="14">
        <f t="shared" si="38"/>
        <v>22423.852275266872</v>
      </c>
      <c r="AN41" s="14">
        <f t="shared" si="39"/>
        <v>1.3476836728769983</v>
      </c>
      <c r="AQ41" s="14">
        <f t="shared" si="27"/>
        <v>5.3028000000000004</v>
      </c>
      <c r="AR41" s="14">
        <v>0.99009999999999998</v>
      </c>
      <c r="AU41" s="14">
        <f t="shared" si="40"/>
        <v>296.11480717977497</v>
      </c>
      <c r="AV41" s="14">
        <f t="shared" si="41"/>
        <v>20.507550000000002</v>
      </c>
      <c r="AW41" s="14">
        <f t="shared" si="42"/>
        <v>55.659706167767794</v>
      </c>
      <c r="AX41" s="14">
        <v>0.42772701264387475</v>
      </c>
      <c r="AY41" s="14">
        <f t="shared" si="29"/>
        <v>5.3028000000000004</v>
      </c>
      <c r="AZ41" s="14">
        <v>0.5</v>
      </c>
      <c r="BA41" s="14">
        <v>19.003135135135135</v>
      </c>
      <c r="BB41" s="14">
        <v>0.19924754697496314</v>
      </c>
      <c r="BC41" s="14">
        <f t="shared" si="32"/>
        <v>56.206482671888132</v>
      </c>
      <c r="BD41" s="14">
        <f t="shared" si="43"/>
        <v>57.866905908360415</v>
      </c>
      <c r="BE41" s="14">
        <f t="shared" si="44"/>
        <v>3.0600999999999996E-2</v>
      </c>
      <c r="BF41" s="14">
        <f t="shared" si="45"/>
        <v>60.558795150000002</v>
      </c>
      <c r="BG41" s="14">
        <f t="shared" si="46"/>
        <v>59.959263078014999</v>
      </c>
      <c r="BH41" s="14">
        <f t="shared" si="47"/>
        <v>42.641564175134384</v>
      </c>
      <c r="BI41" s="15">
        <v>2.9529999999999998</v>
      </c>
      <c r="BJ41" s="14">
        <f t="shared" si="30"/>
        <v>0.22390097934766157</v>
      </c>
      <c r="BK41" s="14">
        <f t="shared" si="31"/>
        <v>12966.427843418905</v>
      </c>
    </row>
    <row r="42" spans="3:63" x14ac:dyDescent="0.25">
      <c r="C42" s="15">
        <v>7.0000000000000001E-3</v>
      </c>
      <c r="D42" s="15">
        <f t="shared" si="13"/>
        <v>299.99299999999999</v>
      </c>
      <c r="E42" s="14">
        <v>0.5</v>
      </c>
      <c r="F42" s="14">
        <f t="shared" si="14"/>
        <v>5.278648648648649E-3</v>
      </c>
      <c r="G42" s="14">
        <f t="shared" si="15"/>
        <v>19.003135135135135</v>
      </c>
      <c r="H42" s="14">
        <v>0.15</v>
      </c>
      <c r="I42" s="15">
        <v>5.4127999999999998</v>
      </c>
      <c r="J42" s="4">
        <f>0.015674+0.014423</f>
        <v>3.0096999999999999E-2</v>
      </c>
      <c r="K42" s="14">
        <f t="shared" si="16"/>
        <v>2.24E-2</v>
      </c>
      <c r="L42" s="14">
        <f t="shared" si="17"/>
        <v>0.1</v>
      </c>
      <c r="M42" s="14">
        <f t="shared" si="48"/>
        <v>0.19924754697496314</v>
      </c>
      <c r="N42" s="14">
        <f t="shared" si="19"/>
        <v>0.19531000000000001</v>
      </c>
      <c r="P42" s="14">
        <f t="shared" si="20"/>
        <v>5.0000000000000001E-4</v>
      </c>
      <c r="Q42" s="14">
        <f t="shared" si="49"/>
        <v>5.278648648648649E-3</v>
      </c>
      <c r="R42" s="14">
        <f t="shared" si="22"/>
        <v>254.22473700307319</v>
      </c>
      <c r="S42" s="14">
        <f t="shared" si="23"/>
        <v>282.059252882225</v>
      </c>
      <c r="T42" s="14">
        <f t="shared" si="24"/>
        <v>1.9625730471336738</v>
      </c>
      <c r="U42" s="14">
        <f t="shared" si="25"/>
        <v>2.1041118332218502</v>
      </c>
      <c r="V42" s="14">
        <v>3885</v>
      </c>
      <c r="X42" s="14">
        <v>0.5</v>
      </c>
      <c r="Y42" s="14">
        <f t="shared" si="34"/>
        <v>3.6202212548167148E-2</v>
      </c>
      <c r="AB42" s="14">
        <f>[1]!HeatTransferArea(K42,L42,0.36,P42)</f>
        <v>0.30265450173412117</v>
      </c>
      <c r="AC42" s="14">
        <f>[1]!Convection(K42,Q42,1000,9*10^-4,P42,0.6,0.36,7)</f>
        <v>20064.427190692513</v>
      </c>
      <c r="AD42" s="14">
        <f t="shared" si="35"/>
        <v>8.6195744162302734</v>
      </c>
      <c r="AE42" s="14">
        <f t="shared" si="36"/>
        <v>932.14338494894275</v>
      </c>
      <c r="AF42" s="14">
        <f t="shared" si="26"/>
        <v>21.548877428702475</v>
      </c>
      <c r="AG42" s="14">
        <f t="shared" si="37"/>
        <v>0.41302038990301215</v>
      </c>
      <c r="AM42" s="14">
        <f t="shared" si="38"/>
        <v>23169.083842842141</v>
      </c>
      <c r="AN42" s="14">
        <f t="shared" si="39"/>
        <v>3.3268193683800001E-3</v>
      </c>
      <c r="AQ42" s="14">
        <f t="shared" si="27"/>
        <v>5.4127999999999998</v>
      </c>
      <c r="AR42" s="14">
        <v>0.99</v>
      </c>
      <c r="AU42" s="14">
        <f t="shared" si="40"/>
        <v>296.11480717977497</v>
      </c>
      <c r="AV42" s="14">
        <f t="shared" si="41"/>
        <v>20.507550000000002</v>
      </c>
      <c r="AW42" s="14">
        <f t="shared" si="42"/>
        <v>55.088992680427367</v>
      </c>
      <c r="AX42" s="14">
        <v>0.41782755228712021</v>
      </c>
      <c r="AY42" s="14">
        <f t="shared" si="29"/>
        <v>5.4127999999999998</v>
      </c>
      <c r="AZ42" s="14">
        <v>0.5</v>
      </c>
      <c r="BA42" s="14">
        <v>19.003135135135135</v>
      </c>
      <c r="BB42" s="14">
        <v>0.19924754697496314</v>
      </c>
      <c r="BC42" s="14">
        <f t="shared" si="32"/>
        <v>52.237346727024224</v>
      </c>
      <c r="BD42" s="14">
        <f t="shared" si="43"/>
        <v>54.058086114175495</v>
      </c>
      <c r="BE42" s="14">
        <f t="shared" si="44"/>
        <v>3.0096999999999999E-2</v>
      </c>
      <c r="BF42" s="14">
        <f t="shared" si="45"/>
        <v>0.14355285000000001</v>
      </c>
      <c r="BG42" s="14">
        <f t="shared" si="46"/>
        <v>0.1421173215</v>
      </c>
      <c r="BH42" s="14">
        <f t="shared" si="47"/>
        <v>40.247564892746176</v>
      </c>
      <c r="BI42" s="15">
        <v>7.0000000000000001E-3</v>
      </c>
      <c r="BJ42" s="14">
        <f t="shared" si="30"/>
        <v>5.3075071298124997E-4</v>
      </c>
      <c r="BK42" s="14">
        <f t="shared" si="31"/>
        <v>12347.653370550428</v>
      </c>
    </row>
    <row r="43" spans="3:63" x14ac:dyDescent="0.25">
      <c r="C43" s="15">
        <v>25.350899999999999</v>
      </c>
      <c r="D43" s="15">
        <f t="shared" si="13"/>
        <v>274.64909999999998</v>
      </c>
      <c r="E43" s="14">
        <v>0.5</v>
      </c>
      <c r="F43" s="14">
        <f t="shared" si="14"/>
        <v>7.882781981981982E-3</v>
      </c>
      <c r="G43" s="14">
        <f t="shared" si="15"/>
        <v>28.378015135135136</v>
      </c>
      <c r="H43" s="14">
        <v>0.224</v>
      </c>
      <c r="I43" s="15">
        <v>2.8393999999999999</v>
      </c>
      <c r="J43" s="4">
        <f>0.059194+0.050524</f>
        <v>0.109718</v>
      </c>
      <c r="K43" s="14">
        <f t="shared" si="16"/>
        <v>2.24E-2</v>
      </c>
      <c r="L43" s="14">
        <f t="shared" si="17"/>
        <v>0.1</v>
      </c>
      <c r="M43" s="14">
        <f t="shared" si="48"/>
        <v>0.19924754697496314</v>
      </c>
      <c r="N43" s="14">
        <f t="shared" si="19"/>
        <v>0.19531000000000001</v>
      </c>
      <c r="P43" s="14">
        <f t="shared" si="20"/>
        <v>5.0000000000000001E-4</v>
      </c>
      <c r="Q43" s="14">
        <f t="shared" si="49"/>
        <v>7.882781981981982E-3</v>
      </c>
      <c r="R43" s="14">
        <f t="shared" si="22"/>
        <v>301.85452526790823</v>
      </c>
      <c r="S43" s="14">
        <f t="shared" si="23"/>
        <v>298.05009182178685</v>
      </c>
      <c r="T43" s="14">
        <f t="shared" si="24"/>
        <v>1.9908587352579161</v>
      </c>
      <c r="U43" s="14">
        <f t="shared" si="25"/>
        <v>1.9416890718237028</v>
      </c>
      <c r="V43" s="14">
        <v>3885</v>
      </c>
      <c r="X43" s="14">
        <v>0.5</v>
      </c>
      <c r="Y43" s="14">
        <f t="shared" si="34"/>
        <v>5.4061970738596268E-2</v>
      </c>
      <c r="AB43" s="14">
        <f>[1]!HeatTransferArea(K43,L43,0.36,P43)</f>
        <v>0.30265450173412117</v>
      </c>
      <c r="AC43" s="14">
        <f>[1]!Convection(K43,Q43,1000,9*10^-4,P43,0.6,0.36,7)</f>
        <v>20227.030211143698</v>
      </c>
      <c r="AD43" s="14">
        <f t="shared" si="35"/>
        <v>12.871897794903875</v>
      </c>
      <c r="AE43" s="14">
        <f t="shared" si="36"/>
        <v>1279.5774023589292</v>
      </c>
      <c r="AF43" s="14">
        <f t="shared" si="26"/>
        <v>21.684992741804695</v>
      </c>
      <c r="AG43" s="14">
        <f t="shared" si="37"/>
        <v>0.51945552202947287</v>
      </c>
      <c r="AM43" s="14">
        <f t="shared" si="38"/>
        <v>13172.784133272778</v>
      </c>
      <c r="AN43" s="14">
        <f t="shared" si="39"/>
        <v>13.056106854528229</v>
      </c>
      <c r="AQ43" s="14">
        <f t="shared" si="27"/>
        <v>2.8393999999999999</v>
      </c>
      <c r="AR43" s="14">
        <v>0.9829</v>
      </c>
      <c r="AU43" s="14">
        <f t="shared" si="40"/>
        <v>199.89812604669785</v>
      </c>
      <c r="AV43" s="14">
        <f t="shared" si="41"/>
        <v>30.624607999999998</v>
      </c>
      <c r="AW43" s="14">
        <f t="shared" si="42"/>
        <v>58.212163433713194</v>
      </c>
      <c r="AX43" s="14">
        <v>0.51415884457931438</v>
      </c>
      <c r="AY43" s="14">
        <f t="shared" si="29"/>
        <v>2.8393999999999999</v>
      </c>
      <c r="AZ43" s="14">
        <v>0.5</v>
      </c>
      <c r="BA43" s="14">
        <v>28.378015135135136</v>
      </c>
      <c r="BB43" s="14">
        <v>0.19924754697496314</v>
      </c>
      <c r="BC43" s="14">
        <f t="shared" si="32"/>
        <v>57.236340899953802</v>
      </c>
      <c r="BD43" s="14">
        <f t="shared" si="43"/>
        <v>57.946097035134677</v>
      </c>
      <c r="BE43" s="14">
        <f t="shared" si="44"/>
        <v>0.109718</v>
      </c>
      <c r="BF43" s="14">
        <f t="shared" si="45"/>
        <v>776.36137494719992</v>
      </c>
      <c r="BG43" s="14">
        <f t="shared" si="46"/>
        <v>763.08559543560284</v>
      </c>
      <c r="BH43" s="14">
        <f t="shared" si="47"/>
        <v>60.969268350649457</v>
      </c>
      <c r="BI43" s="15">
        <v>25.350899999999999</v>
      </c>
      <c r="BJ43" s="14">
        <f t="shared" si="30"/>
        <v>1.9342854216048415</v>
      </c>
      <c r="BK43" s="14">
        <f t="shared" si="31"/>
        <v>12037.139023901012</v>
      </c>
    </row>
    <row r="44" spans="3:63" x14ac:dyDescent="0.25">
      <c r="C44" s="15">
        <v>19.071100000000001</v>
      </c>
      <c r="D44" s="15">
        <f t="shared" si="13"/>
        <v>280.9289</v>
      </c>
      <c r="E44" s="14">
        <v>0.5</v>
      </c>
      <c r="F44" s="14">
        <f t="shared" si="14"/>
        <v>7.882781981981982E-3</v>
      </c>
      <c r="G44" s="14">
        <f t="shared" si="15"/>
        <v>28.378015135135136</v>
      </c>
      <c r="H44" s="14">
        <v>0.224</v>
      </c>
      <c r="I44" s="15">
        <v>4.8605</v>
      </c>
      <c r="J44" s="4">
        <f>0.050226+0.043638</f>
        <v>9.3864000000000003E-2</v>
      </c>
      <c r="K44" s="14">
        <f t="shared" si="16"/>
        <v>2.24E-2</v>
      </c>
      <c r="L44" s="14">
        <f t="shared" si="17"/>
        <v>0.1</v>
      </c>
      <c r="M44" s="14">
        <f t="shared" si="48"/>
        <v>0.19924754697496314</v>
      </c>
      <c r="N44" s="14">
        <f t="shared" si="19"/>
        <v>0.19531000000000001</v>
      </c>
      <c r="P44" s="14">
        <f t="shared" si="20"/>
        <v>5.0000000000000001E-4</v>
      </c>
      <c r="Q44" s="14">
        <f t="shared" si="49"/>
        <v>7.882781981981982E-3</v>
      </c>
      <c r="R44" s="14">
        <f t="shared" si="22"/>
        <v>295.33666672126037</v>
      </c>
      <c r="S44" s="14">
        <f t="shared" si="23"/>
        <v>296.01702790359275</v>
      </c>
      <c r="T44" s="14">
        <f t="shared" si="24"/>
        <v>2.1290669814600278</v>
      </c>
      <c r="U44" s="14">
        <f t="shared" si="25"/>
        <v>2.1043106009508392</v>
      </c>
      <c r="V44" s="14">
        <v>3885</v>
      </c>
      <c r="X44" s="14">
        <v>0.5</v>
      </c>
      <c r="Y44" s="14">
        <f t="shared" si="34"/>
        <v>5.4061970738596268E-2</v>
      </c>
      <c r="AB44" s="14">
        <f>[1]!HeatTransferArea(K44,L44,0.36,P44)</f>
        <v>0.30265450173412117</v>
      </c>
      <c r="AC44" s="14">
        <f>[1]!Convection(K44,Q44,1000,9*10^-4,P44,0.6,0.36,7)</f>
        <v>20227.030211143698</v>
      </c>
      <c r="AD44" s="14">
        <f t="shared" si="35"/>
        <v>12.871897794903875</v>
      </c>
      <c r="AE44" s="14">
        <f t="shared" si="36"/>
        <v>1279.5774023589292</v>
      </c>
      <c r="AF44" s="14">
        <f t="shared" si="26"/>
        <v>21.684992741804695</v>
      </c>
      <c r="AG44" s="14">
        <f t="shared" si="37"/>
        <v>0.53091951548294636</v>
      </c>
      <c r="AM44" s="14">
        <f t="shared" si="38"/>
        <v>13463.497591237119</v>
      </c>
      <c r="AN44" s="14">
        <f t="shared" si="39"/>
        <v>9.062873128796987</v>
      </c>
      <c r="AQ44" s="14">
        <f t="shared" si="27"/>
        <v>4.8605</v>
      </c>
      <c r="AR44" s="14">
        <v>0.98270000000000002</v>
      </c>
      <c r="AU44" s="14">
        <f t="shared" si="40"/>
        <v>199.89812604669785</v>
      </c>
      <c r="AV44" s="14">
        <f t="shared" si="41"/>
        <v>30.624607999999998</v>
      </c>
      <c r="AW44" s="14">
        <f t="shared" si="42"/>
        <v>57.8150857198507</v>
      </c>
      <c r="AX44" s="14">
        <v>0.53119126940517725</v>
      </c>
      <c r="AY44" s="14">
        <f t="shared" si="29"/>
        <v>4.8605</v>
      </c>
      <c r="AZ44" s="14">
        <v>0.5</v>
      </c>
      <c r="BA44" s="14">
        <v>28.378015135135136</v>
      </c>
      <c r="BB44" s="14">
        <v>0.19924754697496314</v>
      </c>
      <c r="BC44" s="14">
        <f t="shared" si="32"/>
        <v>60.69063707871355</v>
      </c>
      <c r="BD44" s="14">
        <f t="shared" si="43"/>
        <v>61.546095018207645</v>
      </c>
      <c r="BE44" s="14">
        <f t="shared" si="44"/>
        <v>9.3864000000000003E-2</v>
      </c>
      <c r="BF44" s="14">
        <f t="shared" si="45"/>
        <v>584.04496162880002</v>
      </c>
      <c r="BG44" s="14">
        <f t="shared" si="46"/>
        <v>573.94098379262175</v>
      </c>
      <c r="BH44" s="14">
        <f t="shared" si="47"/>
        <v>65.201841712956622</v>
      </c>
      <c r="BI44" s="15">
        <v>19.071100000000001</v>
      </c>
      <c r="BJ44" s="14">
        <f t="shared" si="30"/>
        <v>1.455133770555211</v>
      </c>
      <c r="BK44" s="14">
        <f t="shared" si="31"/>
        <v>12957.949146449617</v>
      </c>
    </row>
    <row r="45" spans="3:63" x14ac:dyDescent="0.25">
      <c r="C45" s="15">
        <v>10.6668</v>
      </c>
      <c r="D45" s="15">
        <f t="shared" si="13"/>
        <v>289.33319999999998</v>
      </c>
      <c r="E45" s="14">
        <v>0.5</v>
      </c>
      <c r="F45" s="14">
        <f t="shared" si="14"/>
        <v>7.882781981981982E-3</v>
      </c>
      <c r="G45" s="14">
        <f t="shared" si="15"/>
        <v>28.378015135135136</v>
      </c>
      <c r="H45" s="14">
        <v>0.224</v>
      </c>
      <c r="I45" s="15">
        <v>6.9260000000000002</v>
      </c>
      <c r="J45" s="4">
        <f>0.04294+0.03817</f>
        <v>8.1110000000000002E-2</v>
      </c>
      <c r="K45" s="14">
        <f t="shared" si="16"/>
        <v>2.24E-2</v>
      </c>
      <c r="L45" s="14">
        <f t="shared" si="17"/>
        <v>0.1</v>
      </c>
      <c r="M45" s="14">
        <f t="shared" si="48"/>
        <v>0.19924754697496314</v>
      </c>
      <c r="N45" s="14">
        <f t="shared" si="19"/>
        <v>0.19531000000000001</v>
      </c>
      <c r="P45" s="14">
        <f t="shared" si="20"/>
        <v>5.0000000000000001E-4</v>
      </c>
      <c r="Q45" s="14">
        <f t="shared" si="49"/>
        <v>7.882781981981982E-3</v>
      </c>
      <c r="R45" s="14">
        <f t="shared" si="22"/>
        <v>281.16685207430464</v>
      </c>
      <c r="S45" s="14">
        <f t="shared" si="23"/>
        <v>291.30748638714851</v>
      </c>
      <c r="T45" s="14">
        <f t="shared" si="24"/>
        <v>2.2056659246161416</v>
      </c>
      <c r="U45" s="14">
        <f t="shared" si="25"/>
        <v>2.243404679774585</v>
      </c>
      <c r="V45" s="14">
        <v>3885</v>
      </c>
      <c r="X45" s="14">
        <v>0.5</v>
      </c>
      <c r="Y45" s="14">
        <f t="shared" si="34"/>
        <v>5.4061970738596268E-2</v>
      </c>
      <c r="AB45" s="14">
        <f>[1]!HeatTransferArea(K45,L45,0.36,P45)</f>
        <v>0.30265450173412117</v>
      </c>
      <c r="AC45" s="14">
        <f>[1]!Convection(K45,Q45,1000,9*10^-4,P45,0.6,0.36,7)</f>
        <v>20227.030211143698</v>
      </c>
      <c r="AD45" s="14">
        <f t="shared" si="35"/>
        <v>12.871897794903875</v>
      </c>
      <c r="AE45" s="14">
        <f t="shared" si="36"/>
        <v>1279.5774023589292</v>
      </c>
      <c r="AF45" s="14">
        <f t="shared" si="26"/>
        <v>21.684992741804695</v>
      </c>
      <c r="AG45" s="14">
        <f t="shared" si="37"/>
        <v>0.55767598080360503</v>
      </c>
      <c r="AM45" s="14">
        <f t="shared" si="38"/>
        <v>14142.010239368017</v>
      </c>
      <c r="AN45" s="14">
        <f t="shared" si="39"/>
        <v>4.7547373401538007</v>
      </c>
      <c r="AQ45" s="14">
        <f t="shared" si="27"/>
        <v>6.9260000000000002</v>
      </c>
      <c r="AR45" s="14">
        <v>0.98229999999999995</v>
      </c>
      <c r="AU45" s="14">
        <f t="shared" si="40"/>
        <v>199.89812604669785</v>
      </c>
      <c r="AV45" s="14">
        <f t="shared" si="41"/>
        <v>30.624607999999998</v>
      </c>
      <c r="AW45" s="14">
        <f t="shared" si="42"/>
        <v>56.89526516627398</v>
      </c>
      <c r="AX45" s="14">
        <v>0.59200648399687872</v>
      </c>
      <c r="AY45" s="14">
        <f t="shared" si="29"/>
        <v>6.9260000000000002</v>
      </c>
      <c r="AZ45" s="14">
        <v>0.5</v>
      </c>
      <c r="BA45" s="14">
        <v>28.378015135135136</v>
      </c>
      <c r="BB45" s="14">
        <v>0.19924754697496314</v>
      </c>
      <c r="BC45" s="14">
        <f t="shared" si="32"/>
        <v>61.597945104665754</v>
      </c>
      <c r="BD45" s="14">
        <f t="shared" si="43"/>
        <v>62.745973824625125</v>
      </c>
      <c r="BE45" s="14">
        <f t="shared" si="44"/>
        <v>8.1110000000000002E-2</v>
      </c>
      <c r="BF45" s="14">
        <f t="shared" si="45"/>
        <v>326.66656861439998</v>
      </c>
      <c r="BG45" s="14">
        <f t="shared" si="46"/>
        <v>320.88457034992507</v>
      </c>
      <c r="BH45" s="14">
        <f t="shared" si="47"/>
        <v>67.547654320326885</v>
      </c>
      <c r="BI45" s="15">
        <v>10.6668</v>
      </c>
      <c r="BJ45" s="14">
        <f t="shared" si="30"/>
        <v>0.81388178467725114</v>
      </c>
      <c r="BK45" s="14">
        <f t="shared" si="31"/>
        <v>13618.164106171535</v>
      </c>
    </row>
    <row r="46" spans="3:63" x14ac:dyDescent="0.25">
      <c r="C46" s="15">
        <v>6.9900000000000004E-2</v>
      </c>
      <c r="D46" s="15">
        <f t="shared" si="13"/>
        <v>299.93009999999998</v>
      </c>
      <c r="E46" s="14">
        <v>0.5</v>
      </c>
      <c r="F46" s="14">
        <f t="shared" si="14"/>
        <v>7.882781981981982E-3</v>
      </c>
      <c r="G46" s="14">
        <f t="shared" si="15"/>
        <v>28.378015135135136</v>
      </c>
      <c r="H46" s="14">
        <v>0.224</v>
      </c>
      <c r="I46" s="15">
        <v>8.2445000000000004</v>
      </c>
      <c r="J46" s="4">
        <f>0.038652+0.035023</f>
        <v>7.367499999999999E-2</v>
      </c>
      <c r="K46" s="14">
        <f t="shared" si="16"/>
        <v>2.24E-2</v>
      </c>
      <c r="L46" s="14">
        <f t="shared" si="17"/>
        <v>0.1</v>
      </c>
      <c r="M46" s="14">
        <f t="shared" si="48"/>
        <v>0.19924754697496314</v>
      </c>
      <c r="N46" s="14">
        <f t="shared" si="19"/>
        <v>0.19531000000000001</v>
      </c>
      <c r="P46" s="14">
        <f t="shared" si="20"/>
        <v>5.0000000000000001E-4</v>
      </c>
      <c r="Q46" s="14">
        <f t="shared" si="49"/>
        <v>7.882781981981982E-3</v>
      </c>
      <c r="R46" s="14">
        <f t="shared" si="22"/>
        <v>254.41313287506955</v>
      </c>
      <c r="S46" s="14">
        <f t="shared" si="23"/>
        <v>282.12456469756751</v>
      </c>
      <c r="T46" s="14">
        <f t="shared" si="24"/>
        <v>1.9655213331670893</v>
      </c>
      <c r="U46" s="14">
        <f t="shared" si="25"/>
        <v>2.1064275986550456</v>
      </c>
      <c r="V46" s="14">
        <v>3885</v>
      </c>
      <c r="X46" s="14">
        <v>0.5</v>
      </c>
      <c r="Y46" s="14">
        <f t="shared" si="34"/>
        <v>5.4061970738596268E-2</v>
      </c>
      <c r="AB46" s="14">
        <f>[1]!HeatTransferArea(K46,L46,0.36,P46)</f>
        <v>0.30265450173412117</v>
      </c>
      <c r="AC46" s="14">
        <f>[1]!Convection(K46,Q46,1000,9*10^-4,P46,0.6,0.36,7)</f>
        <v>20227.030211143698</v>
      </c>
      <c r="AD46" s="14">
        <f t="shared" si="35"/>
        <v>12.871897794903875</v>
      </c>
      <c r="AE46" s="14">
        <f t="shared" si="36"/>
        <v>1279.5774023589292</v>
      </c>
      <c r="AF46" s="14">
        <f t="shared" si="26"/>
        <v>21.684992741804695</v>
      </c>
      <c r="AG46" s="14">
        <f t="shared" si="37"/>
        <v>0.61632038498970554</v>
      </c>
      <c r="AM46" s="14">
        <f t="shared" si="38"/>
        <v>15629.163699494426</v>
      </c>
      <c r="AN46" s="14">
        <f t="shared" si="39"/>
        <v>3.3184145538461024E-2</v>
      </c>
      <c r="AQ46" s="14">
        <f t="shared" si="27"/>
        <v>8.2445000000000004</v>
      </c>
      <c r="AR46" s="14">
        <v>0.98160000000000003</v>
      </c>
      <c r="AU46" s="14">
        <f t="shared" si="40"/>
        <v>199.89812604669785</v>
      </c>
      <c r="AV46" s="14">
        <f t="shared" si="41"/>
        <v>30.624607999999998</v>
      </c>
      <c r="AW46" s="14">
        <f t="shared" si="42"/>
        <v>55.101748731081912</v>
      </c>
      <c r="AX46" s="14">
        <v>0.62457563141280237</v>
      </c>
      <c r="AY46" s="14">
        <f t="shared" si="29"/>
        <v>8.2445000000000004</v>
      </c>
      <c r="AZ46" s="14">
        <v>0.5</v>
      </c>
      <c r="BA46" s="14">
        <v>28.378015135135136</v>
      </c>
      <c r="BB46" s="14">
        <v>0.19924754697496314</v>
      </c>
      <c r="BC46" s="14">
        <f t="shared" si="32"/>
        <v>52.333592284368123</v>
      </c>
      <c r="BD46" s="14">
        <f t="shared" si="43"/>
        <v>54.151831312877043</v>
      </c>
      <c r="BE46" s="14">
        <f t="shared" si="44"/>
        <v>7.367499999999999E-2</v>
      </c>
      <c r="BF46" s="14">
        <f t="shared" si="45"/>
        <v>2.1406600992000002</v>
      </c>
      <c r="BG46" s="14">
        <f t="shared" si="46"/>
        <v>2.1012719533747202</v>
      </c>
      <c r="BH46" s="14">
        <f t="shared" si="47"/>
        <v>60.193320343879506</v>
      </c>
      <c r="BI46" s="15">
        <v>6.9900000000000004E-2</v>
      </c>
      <c r="BJ46" s="14">
        <f t="shared" si="30"/>
        <v>5.333402402683078E-3</v>
      </c>
      <c r="BK46" s="14">
        <f t="shared" si="31"/>
        <v>12463.832048603237</v>
      </c>
    </row>
    <row r="47" spans="3:63" x14ac:dyDescent="0.25">
      <c r="C47" s="15">
        <v>27.8064</v>
      </c>
      <c r="D47" s="15">
        <f t="shared" si="13"/>
        <v>272.1936</v>
      </c>
      <c r="E47" s="14">
        <v>0.5</v>
      </c>
      <c r="F47" s="14">
        <f t="shared" si="14"/>
        <v>1.0522106306306307E-2</v>
      </c>
      <c r="G47" s="14">
        <f t="shared" si="15"/>
        <v>37.879582702702706</v>
      </c>
      <c r="H47" s="14">
        <v>0.29899999999999999</v>
      </c>
      <c r="I47" s="15">
        <v>2.7117</v>
      </c>
      <c r="J47" s="4">
        <f>0.127123+0.106402</f>
        <v>0.23352500000000001</v>
      </c>
      <c r="K47" s="14">
        <f t="shared" si="16"/>
        <v>2.24E-2</v>
      </c>
      <c r="L47" s="14">
        <f t="shared" si="17"/>
        <v>0.1</v>
      </c>
      <c r="M47" s="14">
        <f t="shared" si="48"/>
        <v>0.19924754697496314</v>
      </c>
      <c r="N47" s="14">
        <f t="shared" si="19"/>
        <v>0.19531000000000001</v>
      </c>
      <c r="P47" s="14">
        <f t="shared" si="20"/>
        <v>5.0000000000000001E-4</v>
      </c>
      <c r="Q47" s="14">
        <f t="shared" si="49"/>
        <v>1.0522106306306307E-2</v>
      </c>
      <c r="R47" s="14">
        <f t="shared" si="22"/>
        <v>303.45639365935904</v>
      </c>
      <c r="S47" s="14">
        <f t="shared" si="23"/>
        <v>298.49940416992229</v>
      </c>
      <c r="T47" s="14">
        <f t="shared" si="24"/>
        <v>1.9295317797641474</v>
      </c>
      <c r="U47" s="14">
        <f t="shared" si="25"/>
        <v>1.8777538265096609</v>
      </c>
      <c r="V47" s="14">
        <v>3885</v>
      </c>
      <c r="X47" s="14">
        <v>0.5</v>
      </c>
      <c r="Y47" s="14">
        <f t="shared" si="34"/>
        <v>7.2163077012679835E-2</v>
      </c>
      <c r="AB47" s="14">
        <f>[1]!HeatTransferArea(K47,L47,0.36,P47)</f>
        <v>0.30265450173412117</v>
      </c>
      <c r="AC47" s="14">
        <f>[1]!Convection(K47,Q47,1000,9*10^-4,P47,0.6,0.36,7)</f>
        <v>20370.88891475011</v>
      </c>
      <c r="AD47" s="14">
        <f t="shared" si="35"/>
        <v>17.181685003019009</v>
      </c>
      <c r="AE47" s="14">
        <f t="shared" si="36"/>
        <v>1607.4995722362653</v>
      </c>
      <c r="AF47" s="14">
        <f t="shared" si="26"/>
        <v>21.760220118348919</v>
      </c>
      <c r="AG47" s="14">
        <f t="shared" si="37"/>
        <v>0.68972018508513255</v>
      </c>
      <c r="AM47" s="14">
        <f t="shared" si="38"/>
        <v>9886.2971788704181</v>
      </c>
      <c r="AN47" s="14">
        <f t="shared" si="39"/>
        <v>14.808330893771148</v>
      </c>
      <c r="AQ47" s="14">
        <f t="shared" si="27"/>
        <v>2.7117</v>
      </c>
      <c r="AR47" s="14">
        <v>0.97109999999999996</v>
      </c>
      <c r="AU47" s="14">
        <f t="shared" si="40"/>
        <v>150.82155364058374</v>
      </c>
      <c r="AV47" s="14">
        <f t="shared" si="41"/>
        <v>40.878382999999999</v>
      </c>
      <c r="AW47" s="14">
        <f t="shared" si="42"/>
        <v>58.299918628427527</v>
      </c>
      <c r="AX47" s="14">
        <v>0.68462732646944047</v>
      </c>
      <c r="AY47" s="14">
        <f t="shared" si="29"/>
        <v>2.7117</v>
      </c>
      <c r="AZ47" s="14">
        <v>0.5</v>
      </c>
      <c r="BA47" s="14">
        <v>37.879582702702706</v>
      </c>
      <c r="BB47" s="14">
        <v>0.19924754697496314</v>
      </c>
      <c r="BC47" s="14">
        <f t="shared" si="32"/>
        <v>55.64542096901441</v>
      </c>
      <c r="BD47" s="14">
        <f t="shared" si="43"/>
        <v>56.245772875607365</v>
      </c>
      <c r="BE47" s="14">
        <f t="shared" si="44"/>
        <v>0.23352500000000001</v>
      </c>
      <c r="BF47" s="14">
        <f t="shared" si="45"/>
        <v>1136.6806690512001</v>
      </c>
      <c r="BG47" s="14">
        <f t="shared" si="46"/>
        <v>1103.8305977156203</v>
      </c>
      <c r="BH47" s="14">
        <f t="shared" si="47"/>
        <v>78.876139103870457</v>
      </c>
      <c r="BI47" s="15">
        <v>27.8064</v>
      </c>
      <c r="BJ47" s="14">
        <f t="shared" si="30"/>
        <v>2.1290013922829583</v>
      </c>
      <c r="BK47" s="14">
        <f t="shared" si="31"/>
        <v>11736.607469700835</v>
      </c>
    </row>
    <row r="48" spans="3:63" x14ac:dyDescent="0.25">
      <c r="C48" s="15">
        <v>22.556000000000001</v>
      </c>
      <c r="D48" s="15">
        <f t="shared" si="13"/>
        <v>277.44400000000002</v>
      </c>
      <c r="E48" s="14">
        <v>0.5</v>
      </c>
      <c r="F48" s="14">
        <f t="shared" si="14"/>
        <v>1.0522106306306307E-2</v>
      </c>
      <c r="G48" s="14">
        <f t="shared" si="15"/>
        <v>37.879582702702706</v>
      </c>
      <c r="H48" s="14">
        <v>0.29899999999999999</v>
      </c>
      <c r="I48" s="16">
        <v>4.9856999999999996</v>
      </c>
      <c r="J48" s="3">
        <f>0.111361+0.094214</f>
        <v>0.20557500000000001</v>
      </c>
      <c r="K48" s="14">
        <f t="shared" si="16"/>
        <v>2.24E-2</v>
      </c>
      <c r="L48" s="14">
        <f t="shared" si="17"/>
        <v>0.1</v>
      </c>
      <c r="M48" s="14">
        <f t="shared" si="48"/>
        <v>0.19924754697496314</v>
      </c>
      <c r="N48" s="14">
        <f t="shared" si="19"/>
        <v>0.19531000000000001</v>
      </c>
      <c r="P48" s="14">
        <f t="shared" si="20"/>
        <v>5.0000000000000001E-4</v>
      </c>
      <c r="Q48" s="14">
        <f t="shared" si="49"/>
        <v>1.0522106306306307E-2</v>
      </c>
      <c r="R48" s="14">
        <f t="shared" si="22"/>
        <v>299.383565762324</v>
      </c>
      <c r="S48" s="14">
        <f t="shared" si="23"/>
        <v>297.30220636199908</v>
      </c>
      <c r="T48" s="14">
        <f t="shared" si="24"/>
        <v>2.0572847026601266</v>
      </c>
      <c r="U48" s="14">
        <f t="shared" si="25"/>
        <v>2.0160741732202041</v>
      </c>
      <c r="V48" s="14">
        <v>3885</v>
      </c>
      <c r="X48" s="14">
        <v>0.5</v>
      </c>
      <c r="Y48" s="14">
        <f t="shared" si="34"/>
        <v>7.2163077012679835E-2</v>
      </c>
      <c r="AB48" s="14">
        <f>[1]!HeatTransferArea(K48,L48,0.36,P48)</f>
        <v>0.30265450173412117</v>
      </c>
      <c r="AC48" s="14">
        <f>[1]!Convection(K48,Q48,1000,9*10^-4,P48,0.6,0.36,7)</f>
        <v>20370.88891475011</v>
      </c>
      <c r="AD48" s="14">
        <f t="shared" si="35"/>
        <v>17.181685003019009</v>
      </c>
      <c r="AE48" s="14">
        <f t="shared" si="36"/>
        <v>1607.4995722362653</v>
      </c>
      <c r="AF48" s="14">
        <f t="shared" si="26"/>
        <v>21.760220118348919</v>
      </c>
      <c r="AG48" s="14">
        <f t="shared" si="37"/>
        <v>0.6991031704330759</v>
      </c>
      <c r="AM48" s="14">
        <f t="shared" si="38"/>
        <v>10020.79082365668</v>
      </c>
      <c r="AN48" s="14">
        <f t="shared" si="39"/>
        <v>11.188080428594597</v>
      </c>
      <c r="AQ48" s="14">
        <f t="shared" si="27"/>
        <v>4.9856999999999996</v>
      </c>
      <c r="AR48" s="14">
        <v>0.97089999999999999</v>
      </c>
      <c r="AU48" s="14">
        <f t="shared" si="40"/>
        <v>150.82155364058374</v>
      </c>
      <c r="AV48" s="14">
        <f t="shared" si="41"/>
        <v>40.878382999999999</v>
      </c>
      <c r="AW48" s="14">
        <f t="shared" si="42"/>
        <v>58.066093924562047</v>
      </c>
      <c r="AX48" s="14">
        <v>0.69254492230339026</v>
      </c>
      <c r="AY48" s="14">
        <f t="shared" si="29"/>
        <v>4.9856999999999996</v>
      </c>
      <c r="AZ48" s="14">
        <v>0.5</v>
      </c>
      <c r="BA48" s="14">
        <v>37.879582702702706</v>
      </c>
      <c r="BB48" s="14">
        <v>0.19924754697496314</v>
      </c>
      <c r="BC48" s="14">
        <f t="shared" si="32"/>
        <v>58.942553613546515</v>
      </c>
      <c r="BD48" s="14">
        <f t="shared" si="43"/>
        <v>59.729243387113812</v>
      </c>
      <c r="BE48" s="14">
        <f t="shared" si="44"/>
        <v>0.20557500000000001</v>
      </c>
      <c r="BF48" s="14">
        <f t="shared" si="45"/>
        <v>922.05280694800001</v>
      </c>
      <c r="BG48" s="14">
        <f t="shared" si="46"/>
        <v>895.22107026581318</v>
      </c>
      <c r="BH48" s="14">
        <f t="shared" si="47"/>
        <v>84.098472015381773</v>
      </c>
      <c r="BI48" s="15">
        <v>22.556000000000001</v>
      </c>
      <c r="BJ48" s="14">
        <f t="shared" si="30"/>
        <v>1.7270036899539103</v>
      </c>
      <c r="BK48" s="14">
        <f t="shared" si="31"/>
        <v>12556.823719935848</v>
      </c>
    </row>
    <row r="49" spans="3:63" x14ac:dyDescent="0.25">
      <c r="C49" s="15">
        <v>15.18</v>
      </c>
      <c r="D49" s="15">
        <f t="shared" si="13"/>
        <v>284.82</v>
      </c>
      <c r="E49" s="14">
        <v>0.5</v>
      </c>
      <c r="F49" s="14">
        <f t="shared" si="14"/>
        <v>1.0522106306306307E-2</v>
      </c>
      <c r="G49" s="14">
        <f t="shared" si="15"/>
        <v>37.879582702702706</v>
      </c>
      <c r="H49" s="14">
        <v>0.29899999999999999</v>
      </c>
      <c r="I49" s="15">
        <v>7.6535000000000002</v>
      </c>
      <c r="J49" s="4">
        <f>0.092599+0.079875</f>
        <v>0.17247400000000002</v>
      </c>
      <c r="K49" s="14">
        <f t="shared" si="16"/>
        <v>2.24E-2</v>
      </c>
      <c r="L49" s="14">
        <f t="shared" si="17"/>
        <v>0.1</v>
      </c>
      <c r="M49" s="14">
        <f t="shared" si="48"/>
        <v>0.19924754697496314</v>
      </c>
      <c r="N49" s="14">
        <f t="shared" si="19"/>
        <v>0.19531000000000001</v>
      </c>
      <c r="P49" s="14">
        <f t="shared" si="20"/>
        <v>5.0000000000000001E-4</v>
      </c>
      <c r="Q49" s="14">
        <f t="shared" si="49"/>
        <v>1.0522106306306307E-2</v>
      </c>
      <c r="R49" s="14">
        <f t="shared" si="22"/>
        <v>289.55129810264543</v>
      </c>
      <c r="S49" s="14">
        <f t="shared" si="23"/>
        <v>294.11955206986124</v>
      </c>
      <c r="T49" s="14">
        <f t="shared" si="24"/>
        <v>2.1855633388331626</v>
      </c>
      <c r="U49" s="14">
        <f t="shared" si="25"/>
        <v>2.1863500404635943</v>
      </c>
      <c r="V49" s="14">
        <v>3885</v>
      </c>
      <c r="X49" s="14">
        <v>0.5</v>
      </c>
      <c r="Y49" s="14">
        <f t="shared" si="34"/>
        <v>7.2163077012679835E-2</v>
      </c>
      <c r="AB49" s="14">
        <f>[1]!HeatTransferArea(K49,L49,0.36,P49)</f>
        <v>0.30265450173412117</v>
      </c>
      <c r="AC49" s="14">
        <f>[1]!Convection(K49,Q49,1000,9*10^-4,P49,0.6,0.36,7)</f>
        <v>20370.88891475011</v>
      </c>
      <c r="AD49" s="14">
        <f t="shared" si="35"/>
        <v>17.181685003019009</v>
      </c>
      <c r="AE49" s="14">
        <f t="shared" si="36"/>
        <v>1607.4995722362653</v>
      </c>
      <c r="AF49" s="14">
        <f t="shared" si="26"/>
        <v>21.760220118348919</v>
      </c>
      <c r="AG49" s="14">
        <f t="shared" si="37"/>
        <v>0.72284255457146496</v>
      </c>
      <c r="AM49" s="14">
        <f t="shared" si="38"/>
        <v>10361.065925807719</v>
      </c>
      <c r="AN49" s="14">
        <f t="shared" si="39"/>
        <v>6.943078518562027</v>
      </c>
      <c r="AQ49" s="14">
        <f t="shared" si="27"/>
        <v>7.6535000000000002</v>
      </c>
      <c r="AR49" s="14">
        <v>0.97</v>
      </c>
      <c r="AU49" s="14">
        <f t="shared" si="40"/>
        <v>150.82155364058374</v>
      </c>
      <c r="AV49" s="14">
        <f t="shared" si="41"/>
        <v>40.878382999999999</v>
      </c>
      <c r="AW49" s="14">
        <f t="shared" si="42"/>
        <v>57.4444897147646</v>
      </c>
      <c r="AX49" s="14">
        <v>0.74025890071537592</v>
      </c>
      <c r="AY49" s="14">
        <f t="shared" si="29"/>
        <v>7.6535000000000002</v>
      </c>
      <c r="AZ49" s="14">
        <v>0.5</v>
      </c>
      <c r="BA49" s="14">
        <v>37.879582702702706</v>
      </c>
      <c r="BB49" s="14">
        <v>0.19924754697496314</v>
      </c>
      <c r="BC49" s="14">
        <f t="shared" si="32"/>
        <v>61.821522377803063</v>
      </c>
      <c r="BD49" s="14">
        <f t="shared" si="43"/>
        <v>62.774285369284094</v>
      </c>
      <c r="BE49" s="14">
        <f t="shared" si="44"/>
        <v>0.17247400000000002</v>
      </c>
      <c r="BF49" s="14">
        <f t="shared" si="45"/>
        <v>620.53385393999997</v>
      </c>
      <c r="BG49" s="14">
        <f t="shared" si="46"/>
        <v>601.91783832179999</v>
      </c>
      <c r="BH49" s="14">
        <f t="shared" si="47"/>
        <v>89.342295235580792</v>
      </c>
      <c r="BI49" s="15">
        <v>15.18</v>
      </c>
      <c r="BJ49" s="14">
        <f t="shared" si="30"/>
        <v>1.1622590890893933</v>
      </c>
      <c r="BK49" s="14">
        <f t="shared" si="31"/>
        <v>13477.168915246644</v>
      </c>
    </row>
    <row r="50" spans="3:63" x14ac:dyDescent="0.25">
      <c r="C50" s="15">
        <v>6.0487000000000002</v>
      </c>
      <c r="D50" s="15">
        <f t="shared" si="13"/>
        <v>293.9513</v>
      </c>
      <c r="E50" s="14">
        <v>0.5</v>
      </c>
      <c r="F50" s="14">
        <f t="shared" si="14"/>
        <v>1.0522106306306307E-2</v>
      </c>
      <c r="G50" s="14">
        <f t="shared" si="15"/>
        <v>37.879582702702706</v>
      </c>
      <c r="H50" s="14">
        <v>0.29899999999999999</v>
      </c>
      <c r="I50" s="15">
        <v>9.3312000000000008</v>
      </c>
      <c r="J50" s="4">
        <f>0.081644+0.071795</f>
        <v>0.15343899999999999</v>
      </c>
      <c r="K50" s="14">
        <f t="shared" si="16"/>
        <v>2.24E-2</v>
      </c>
      <c r="L50" s="14">
        <f t="shared" si="17"/>
        <v>0.1</v>
      </c>
      <c r="M50" s="14">
        <f t="shared" si="48"/>
        <v>0.19924754697496314</v>
      </c>
      <c r="N50" s="14">
        <f t="shared" si="19"/>
        <v>0.19531000000000001</v>
      </c>
      <c r="P50" s="14">
        <f t="shared" si="20"/>
        <v>5.0000000000000001E-4</v>
      </c>
      <c r="Q50" s="14">
        <f t="shared" si="49"/>
        <v>1.0522106306306307E-2</v>
      </c>
      <c r="R50" s="14">
        <f t="shared" si="22"/>
        <v>270.72630569728972</v>
      </c>
      <c r="S50" s="14">
        <f t="shared" si="23"/>
        <v>287.75052553838157</v>
      </c>
      <c r="T50" s="14">
        <f t="shared" si="24"/>
        <v>2.1584811009477107</v>
      </c>
      <c r="U50" s="14">
        <f t="shared" si="25"/>
        <v>2.239554232904311</v>
      </c>
      <c r="V50" s="14">
        <v>3885</v>
      </c>
      <c r="X50" s="14">
        <v>0.5</v>
      </c>
      <c r="Y50" s="14">
        <f t="shared" si="34"/>
        <v>7.2163077012679835E-2</v>
      </c>
      <c r="AB50" s="14">
        <f>[1]!HeatTransferArea(K50,L50,0.36,P50)</f>
        <v>0.30265450173412117</v>
      </c>
      <c r="AC50" s="14">
        <f>[1]!Convection(K50,Q50,1000,9*10^-4,P50,0.6,0.36,7)</f>
        <v>20370.88891475011</v>
      </c>
      <c r="AD50" s="14">
        <f t="shared" si="35"/>
        <v>17.181685003019009</v>
      </c>
      <c r="AE50" s="14">
        <f t="shared" si="36"/>
        <v>1607.4995722362653</v>
      </c>
      <c r="AF50" s="14">
        <f t="shared" si="26"/>
        <v>21.760220118348919</v>
      </c>
      <c r="AG50" s="14">
        <f t="shared" si="37"/>
        <v>0.77310551503638125</v>
      </c>
      <c r="AM50" s="14">
        <f t="shared" si="38"/>
        <v>11081.524127541576</v>
      </c>
      <c r="AN50" s="14">
        <f t="shared" si="39"/>
        <v>2.7008499777010946</v>
      </c>
      <c r="AQ50" s="14">
        <f t="shared" si="27"/>
        <v>9.3312000000000008</v>
      </c>
      <c r="AR50" s="14">
        <v>0.96819999999999995</v>
      </c>
      <c r="AU50" s="14">
        <f t="shared" si="40"/>
        <v>150.82155364058374</v>
      </c>
      <c r="AV50" s="14">
        <f t="shared" si="41"/>
        <v>40.878382999999999</v>
      </c>
      <c r="AW50" s="14">
        <f t="shared" si="42"/>
        <v>56.200555142901308</v>
      </c>
      <c r="AX50" s="14">
        <v>0.83971088661503457</v>
      </c>
      <c r="AY50" s="14">
        <f t="shared" si="29"/>
        <v>9.3312000000000008</v>
      </c>
      <c r="AZ50" s="14">
        <v>0.5</v>
      </c>
      <c r="BA50" s="14">
        <v>37.879582702702706</v>
      </c>
      <c r="BB50" s="14">
        <v>0.19924754697496314</v>
      </c>
      <c r="BC50" s="14">
        <f t="shared" si="32"/>
        <v>59.208836246385744</v>
      </c>
      <c r="BD50" s="14">
        <f t="shared" si="43"/>
        <v>60.653918069361069</v>
      </c>
      <c r="BE50" s="14">
        <f t="shared" si="44"/>
        <v>0.15343899999999999</v>
      </c>
      <c r="BF50" s="14">
        <f t="shared" si="45"/>
        <v>247.2610752521</v>
      </c>
      <c r="BG50" s="14">
        <f t="shared" si="46"/>
        <v>239.39817305908321</v>
      </c>
      <c r="BH50" s="14">
        <f t="shared" si="47"/>
        <v>88.235217142802185</v>
      </c>
      <c r="BI50" s="15">
        <v>6.0487000000000002</v>
      </c>
      <c r="BJ50" s="14">
        <f t="shared" si="30"/>
        <v>0.46311966746870975</v>
      </c>
      <c r="BK50" s="14">
        <f t="shared" si="31"/>
        <v>13557.694297017664</v>
      </c>
    </row>
    <row r="51" spans="3:63" x14ac:dyDescent="0.25">
      <c r="C51" s="15">
        <v>8.5000000000000006E-3</v>
      </c>
      <c r="D51" s="15">
        <f t="shared" si="13"/>
        <v>299.99149999999997</v>
      </c>
      <c r="E51" s="14">
        <v>0.5</v>
      </c>
      <c r="F51" s="14">
        <f t="shared" si="14"/>
        <v>1.0522106306306307E-2</v>
      </c>
      <c r="G51" s="14">
        <f t="shared" si="15"/>
        <v>37.879582702702706</v>
      </c>
      <c r="H51" s="14">
        <v>0.29899999999999999</v>
      </c>
      <c r="I51" s="15">
        <v>10.6244</v>
      </c>
      <c r="J51" s="4">
        <f>0.079268+0.070363</f>
        <v>0.14963100000000001</v>
      </c>
      <c r="K51" s="14">
        <f t="shared" si="16"/>
        <v>2.24E-2</v>
      </c>
      <c r="L51" s="14">
        <f t="shared" si="17"/>
        <v>0.1</v>
      </c>
      <c r="M51" s="14">
        <f t="shared" si="48"/>
        <v>0.19924754697496314</v>
      </c>
      <c r="N51" s="14">
        <f t="shared" si="19"/>
        <v>0.19531000000000001</v>
      </c>
      <c r="P51" s="14">
        <f t="shared" si="20"/>
        <v>5.0000000000000001E-4</v>
      </c>
      <c r="Q51" s="14">
        <f t="shared" si="49"/>
        <v>1.0522106306306307E-2</v>
      </c>
      <c r="R51" s="14">
        <f t="shared" si="22"/>
        <v>254.22923381542796</v>
      </c>
      <c r="S51" s="14">
        <f t="shared" si="23"/>
        <v>282.06081188183532</v>
      </c>
      <c r="T51" s="14">
        <f t="shared" si="24"/>
        <v>1.9626435960401523</v>
      </c>
      <c r="U51" s="14">
        <f t="shared" si="25"/>
        <v>2.1041673000879655</v>
      </c>
      <c r="V51" s="14">
        <v>3885</v>
      </c>
      <c r="X51" s="14">
        <v>0.5</v>
      </c>
      <c r="Y51" s="14">
        <f t="shared" si="34"/>
        <v>7.2163077012679835E-2</v>
      </c>
      <c r="AB51" s="14">
        <f>[1]!HeatTransferArea(K51,L51,0.36,P51)</f>
        <v>0.30265450173412117</v>
      </c>
      <c r="AC51" s="14">
        <f>[1]!Convection(K51,Q51,1000,9*10^-4,P51,0.6,0.36,7)</f>
        <v>20370.88891475011</v>
      </c>
      <c r="AD51" s="14">
        <f t="shared" si="35"/>
        <v>17.181685003019009</v>
      </c>
      <c r="AE51" s="14">
        <f t="shared" si="36"/>
        <v>1607.4995722362653</v>
      </c>
      <c r="AF51" s="14">
        <f t="shared" si="26"/>
        <v>21.760220118348919</v>
      </c>
      <c r="AG51" s="14">
        <f t="shared" si="37"/>
        <v>0.82327274821570329</v>
      </c>
      <c r="AM51" s="14">
        <f t="shared" si="38"/>
        <v>11800.610195453664</v>
      </c>
      <c r="AN51" s="14">
        <f t="shared" si="39"/>
        <v>4.0396027443467325E-3</v>
      </c>
      <c r="AQ51" s="14">
        <f t="shared" si="27"/>
        <v>10.6244</v>
      </c>
      <c r="AR51" s="14">
        <v>0.96660000000000001</v>
      </c>
      <c r="AU51" s="14">
        <f t="shared" si="40"/>
        <v>150.82155364058374</v>
      </c>
      <c r="AV51" s="14">
        <f t="shared" si="41"/>
        <v>40.878382999999999</v>
      </c>
      <c r="AW51" s="14">
        <f t="shared" si="42"/>
        <v>55.089297168641259</v>
      </c>
      <c r="AX51" s="14">
        <v>0.8328895356517082</v>
      </c>
      <c r="AY51" s="14">
        <f t="shared" si="29"/>
        <v>10.6244</v>
      </c>
      <c r="AZ51" s="14">
        <v>0.5</v>
      </c>
      <c r="BA51" s="14">
        <v>37.879582702702706</v>
      </c>
      <c r="BB51" s="14">
        <v>0.19924754697496314</v>
      </c>
      <c r="BC51" s="14">
        <f t="shared" si="32"/>
        <v>52.23964778106275</v>
      </c>
      <c r="BD51" s="14">
        <f t="shared" si="43"/>
        <v>54.060328149193332</v>
      </c>
      <c r="BE51" s="14">
        <f t="shared" si="44"/>
        <v>0.14963100000000001</v>
      </c>
      <c r="BF51" s="14">
        <f t="shared" si="45"/>
        <v>0.34746625550000004</v>
      </c>
      <c r="BG51" s="14">
        <f t="shared" si="46"/>
        <v>0.33586088256630003</v>
      </c>
      <c r="BH51" s="14">
        <f t="shared" si="47"/>
        <v>80.229696611426633</v>
      </c>
      <c r="BI51" s="15">
        <v>8.5000000000000006E-3</v>
      </c>
      <c r="BJ51" s="14">
        <f t="shared" si="30"/>
        <v>6.5080383776415312E-4</v>
      </c>
      <c r="BK51" s="14">
        <f t="shared" si="31"/>
        <v>12536.638455151762</v>
      </c>
    </row>
    <row r="52" spans="3:63" x14ac:dyDescent="0.25">
      <c r="C52" s="15">
        <v>27.9712</v>
      </c>
      <c r="D52" s="15">
        <f t="shared" si="13"/>
        <v>272.02879999999999</v>
      </c>
      <c r="E52" s="14">
        <v>0.5</v>
      </c>
      <c r="F52" s="14">
        <f t="shared" si="14"/>
        <v>1.4428306306306307E-2</v>
      </c>
      <c r="G52" s="14">
        <f t="shared" si="15"/>
        <v>51.941902702702706</v>
      </c>
      <c r="H52" s="14">
        <v>0.41</v>
      </c>
      <c r="I52" s="15">
        <v>3.6078000000000001</v>
      </c>
      <c r="J52" s="4">
        <f>0.215556+0.183818</f>
        <v>0.39937400000000001</v>
      </c>
      <c r="K52" s="14">
        <f t="shared" si="16"/>
        <v>2.24E-2</v>
      </c>
      <c r="L52" s="14">
        <f t="shared" si="17"/>
        <v>0.1</v>
      </c>
      <c r="M52" s="14">
        <f t="shared" si="48"/>
        <v>0.19924754697496314</v>
      </c>
      <c r="N52" s="14">
        <f t="shared" si="19"/>
        <v>0.19531000000000001</v>
      </c>
      <c r="P52" s="14">
        <f t="shared" si="20"/>
        <v>5.0000000000000001E-4</v>
      </c>
      <c r="Q52" s="14">
        <f t="shared" si="49"/>
        <v>1.4428306306306307E-2</v>
      </c>
      <c r="R52" s="14">
        <f t="shared" si="22"/>
        <v>303.54484303441996</v>
      </c>
      <c r="S52" s="14">
        <f t="shared" si="23"/>
        <v>298.52260097579926</v>
      </c>
      <c r="T52" s="14">
        <f t="shared" si="24"/>
        <v>1.9253899118868958</v>
      </c>
      <c r="U52" s="14">
        <f t="shared" si="25"/>
        <v>1.8735949141321271</v>
      </c>
      <c r="V52" s="14">
        <v>3885</v>
      </c>
      <c r="X52" s="14">
        <v>0.5</v>
      </c>
      <c r="Y52" s="14">
        <f t="shared" si="34"/>
        <v>9.895271429832353E-2</v>
      </c>
      <c r="AB52" s="14">
        <f>[1]!HeatTransferArea(K52,L52,0.36,P52)</f>
        <v>0.30265450173412117</v>
      </c>
      <c r="AC52" s="14">
        <f>[1]!Convection(K52,Q52,1000,9*10^-4,P52,0.6,0.36,7)</f>
        <v>20559.471958884773</v>
      </c>
      <c r="AD52" s="14">
        <f t="shared" si="35"/>
        <v>23.560170071029415</v>
      </c>
      <c r="AE52" s="14">
        <f t="shared" si="36"/>
        <v>2062.8605667868151</v>
      </c>
      <c r="AF52" s="14">
        <f t="shared" si="26"/>
        <v>21.825437194303657</v>
      </c>
      <c r="AG52" s="14">
        <f t="shared" si="37"/>
        <v>0.94549456723089875</v>
      </c>
      <c r="AM52" s="14">
        <f t="shared" si="38"/>
        <v>7274.3869952471614</v>
      </c>
      <c r="AN52" s="14">
        <f t="shared" si="39"/>
        <v>14.92916093495942</v>
      </c>
      <c r="AQ52" s="14">
        <f t="shared" si="27"/>
        <v>3.6078000000000001</v>
      </c>
      <c r="AR52" s="14">
        <v>0.92769999999999997</v>
      </c>
      <c r="AU52" s="14">
        <f t="shared" si="40"/>
        <v>111.0076010964595</v>
      </c>
      <c r="AV52" s="14">
        <f t="shared" si="41"/>
        <v>56.05397</v>
      </c>
      <c r="AW52" s="14">
        <f t="shared" si="42"/>
        <v>58.304449196583356</v>
      </c>
      <c r="AX52" s="14">
        <v>0.93875023242049904</v>
      </c>
      <c r="AY52" s="14">
        <f t="shared" si="29"/>
        <v>3.6078000000000001</v>
      </c>
      <c r="AZ52" s="14">
        <v>0.5</v>
      </c>
      <c r="BA52" s="14">
        <v>51.941902702702706</v>
      </c>
      <c r="BB52" s="14">
        <v>0.19924754697496314</v>
      </c>
      <c r="BC52" s="14">
        <f t="shared" si="32"/>
        <v>55.538358838220248</v>
      </c>
      <c r="BD52" s="14">
        <f t="shared" si="43"/>
        <v>56.12939915061181</v>
      </c>
      <c r="BE52" s="14">
        <f t="shared" si="44"/>
        <v>0.39937400000000001</v>
      </c>
      <c r="BF52" s="14">
        <f t="shared" si="45"/>
        <v>1567.8968056639999</v>
      </c>
      <c r="BG52" s="14">
        <f t="shared" si="46"/>
        <v>1454.5378666144927</v>
      </c>
      <c r="BH52" s="14">
        <f t="shared" si="47"/>
        <v>107.9257483592107</v>
      </c>
      <c r="BI52" s="15">
        <v>27.9712</v>
      </c>
      <c r="BJ52" s="14">
        <f t="shared" si="30"/>
        <v>2.1480379302967481</v>
      </c>
      <c r="BK52" s="14">
        <f t="shared" si="31"/>
        <v>11819.433391315073</v>
      </c>
    </row>
    <row r="53" spans="3:63" x14ac:dyDescent="0.25">
      <c r="C53" s="15">
        <v>24.083600000000001</v>
      </c>
      <c r="D53" s="15">
        <f t="shared" si="13"/>
        <v>275.91640000000001</v>
      </c>
      <c r="E53" s="14">
        <v>0.5</v>
      </c>
      <c r="F53" s="14">
        <f t="shared" si="14"/>
        <v>1.4428306306306307E-2</v>
      </c>
      <c r="G53" s="14">
        <f t="shared" si="15"/>
        <v>51.941902702702706</v>
      </c>
      <c r="H53" s="14">
        <v>0.41</v>
      </c>
      <c r="I53" s="15">
        <v>5.6952999999999996</v>
      </c>
      <c r="J53" s="5">
        <f>0.197333+0.169193</f>
        <v>0.36652600000000002</v>
      </c>
      <c r="K53" s="14">
        <f t="shared" si="16"/>
        <v>2.24E-2</v>
      </c>
      <c r="L53" s="14">
        <f t="shared" si="17"/>
        <v>0.1</v>
      </c>
      <c r="M53" s="14">
        <f t="shared" si="48"/>
        <v>0.19924754697496314</v>
      </c>
      <c r="N53" s="14">
        <f t="shared" si="19"/>
        <v>0.19531000000000001</v>
      </c>
      <c r="P53" s="14">
        <f t="shared" si="20"/>
        <v>5.0000000000000001E-4</v>
      </c>
      <c r="Q53" s="14">
        <f t="shared" si="49"/>
        <v>1.4428306306306307E-2</v>
      </c>
      <c r="R53" s="14">
        <f t="shared" si="22"/>
        <v>300.81955647336417</v>
      </c>
      <c r="S53" s="14">
        <f t="shared" si="23"/>
        <v>297.74217225808786</v>
      </c>
      <c r="T53" s="14">
        <f t="shared" si="24"/>
        <v>2.0216504733009515</v>
      </c>
      <c r="U53" s="14">
        <f t="shared" si="25"/>
        <v>1.9754657809708078</v>
      </c>
      <c r="V53" s="14">
        <v>3885</v>
      </c>
      <c r="X53" s="14">
        <v>0.5</v>
      </c>
      <c r="Y53" s="14">
        <f t="shared" si="34"/>
        <v>9.895271429832353E-2</v>
      </c>
      <c r="AB53" s="14">
        <f>[1]!HeatTransferArea(K53,L53,0.36,P53)</f>
        <v>0.30265450173412117</v>
      </c>
      <c r="AC53" s="14">
        <f>[1]!Convection(K53,Q53,1000,9*10^-4,P53,0.6,0.36,7)</f>
        <v>20559.471958884773</v>
      </c>
      <c r="AD53" s="14">
        <f t="shared" si="35"/>
        <v>23.560170071029415</v>
      </c>
      <c r="AE53" s="14">
        <f t="shared" si="36"/>
        <v>2062.8605667868151</v>
      </c>
      <c r="AF53" s="14">
        <f t="shared" si="26"/>
        <v>21.825437194303657</v>
      </c>
      <c r="AG53" s="14">
        <f t="shared" si="37"/>
        <v>0.9540603123168695</v>
      </c>
      <c r="AM53" s="14">
        <f t="shared" si="38"/>
        <v>7340.2895893154482</v>
      </c>
      <c r="AN53" s="14">
        <f t="shared" si="39"/>
        <v>12.191352658189068</v>
      </c>
      <c r="AQ53" s="14">
        <f t="shared" si="27"/>
        <v>5.6952999999999996</v>
      </c>
      <c r="AR53" s="14">
        <v>0.92679999999999996</v>
      </c>
      <c r="AU53" s="14">
        <f t="shared" si="40"/>
        <v>111.0076010964595</v>
      </c>
      <c r="AV53" s="14">
        <f t="shared" si="41"/>
        <v>56.05397</v>
      </c>
      <c r="AW53" s="14">
        <f t="shared" si="42"/>
        <v>58.152023663727142</v>
      </c>
      <c r="AX53" s="14">
        <v>0.94404248282661529</v>
      </c>
      <c r="AY53" s="14">
        <f t="shared" si="29"/>
        <v>5.6952999999999996</v>
      </c>
      <c r="AZ53" s="14">
        <v>0.5</v>
      </c>
      <c r="BA53" s="14">
        <v>51.941902702702706</v>
      </c>
      <c r="BB53" s="14">
        <v>0.19924754697496314</v>
      </c>
      <c r="BC53" s="14">
        <f t="shared" si="32"/>
        <v>58.032337260554065</v>
      </c>
      <c r="BD53" s="14">
        <f t="shared" si="43"/>
        <v>58.781533081591057</v>
      </c>
      <c r="BE53" s="14">
        <f t="shared" si="44"/>
        <v>0.36652600000000002</v>
      </c>
      <c r="BF53" s="14">
        <f t="shared" si="45"/>
        <v>1349.9813918919999</v>
      </c>
      <c r="BG53" s="14">
        <f t="shared" si="46"/>
        <v>1251.1627540055056</v>
      </c>
      <c r="BH53" s="14">
        <f t="shared" si="47"/>
        <v>113.32153498089734</v>
      </c>
      <c r="BI53" s="15">
        <v>24.083600000000001</v>
      </c>
      <c r="BJ53" s="14">
        <f t="shared" si="30"/>
        <v>1.8494911300943389</v>
      </c>
      <c r="BK53" s="14">
        <f t="shared" si="31"/>
        <v>12435.861549416806</v>
      </c>
    </row>
    <row r="54" spans="3:63" x14ac:dyDescent="0.25">
      <c r="C54" s="15">
        <v>19.060099999999998</v>
      </c>
      <c r="D54" s="15">
        <f t="shared" si="13"/>
        <v>280.93990000000002</v>
      </c>
      <c r="E54" s="14">
        <v>0.5</v>
      </c>
      <c r="F54" s="14">
        <f t="shared" si="14"/>
        <v>1.4428306306306307E-2</v>
      </c>
      <c r="G54" s="14">
        <f t="shared" si="15"/>
        <v>51.941902702702706</v>
      </c>
      <c r="H54" s="14">
        <v>0.41</v>
      </c>
      <c r="I54" s="15">
        <v>8.4574999999999996</v>
      </c>
      <c r="J54" s="4">
        <f>0.177136+0.155122</f>
        <v>0.332258</v>
      </c>
      <c r="K54" s="14">
        <f t="shared" si="16"/>
        <v>2.24E-2</v>
      </c>
      <c r="L54" s="14">
        <f t="shared" si="17"/>
        <v>0.1</v>
      </c>
      <c r="M54" s="14">
        <f t="shared" si="48"/>
        <v>0.19924754697496314</v>
      </c>
      <c r="N54" s="14">
        <f t="shared" si="19"/>
        <v>0.19531000000000001</v>
      </c>
      <c r="P54" s="14">
        <f t="shared" si="20"/>
        <v>5.0000000000000001E-4</v>
      </c>
      <c r="Q54" s="14">
        <f t="shared" si="49"/>
        <v>1.4428306306306307E-2</v>
      </c>
      <c r="R54" s="14">
        <f t="shared" si="22"/>
        <v>295.32219550432183</v>
      </c>
      <c r="S54" s="14">
        <f t="shared" si="23"/>
        <v>296.01235159012765</v>
      </c>
      <c r="T54" s="14">
        <f t="shared" si="24"/>
        <v>2.1292665564565141</v>
      </c>
      <c r="U54" s="14">
        <f t="shared" si="25"/>
        <v>2.1045724332129794</v>
      </c>
      <c r="V54" s="14">
        <v>3885</v>
      </c>
      <c r="X54" s="14">
        <v>0.5</v>
      </c>
      <c r="Y54" s="14">
        <f t="shared" si="34"/>
        <v>9.895271429832353E-2</v>
      </c>
      <c r="AB54" s="14">
        <f>[1]!HeatTransferArea(K54,L54,0.36,P54)</f>
        <v>0.30265450173412117</v>
      </c>
      <c r="AC54" s="14">
        <f>[1]!Convection(K54,Q54,1000,9*10^-4,P54,0.6,0.36,7)</f>
        <v>20559.471958884773</v>
      </c>
      <c r="AD54" s="14">
        <f t="shared" si="35"/>
        <v>23.560170071029415</v>
      </c>
      <c r="AE54" s="14">
        <f t="shared" si="36"/>
        <v>2062.8605667868151</v>
      </c>
      <c r="AF54" s="14">
        <f t="shared" si="26"/>
        <v>21.825437194303657</v>
      </c>
      <c r="AG54" s="14">
        <f t="shared" si="37"/>
        <v>0.97181994570333596</v>
      </c>
      <c r="AM54" s="14">
        <f t="shared" si="38"/>
        <v>7476.9275464485418</v>
      </c>
      <c r="AN54" s="14">
        <f t="shared" si="39"/>
        <v>9.0565188915363635</v>
      </c>
      <c r="AQ54" s="14">
        <f t="shared" si="27"/>
        <v>8.4574999999999996</v>
      </c>
      <c r="AR54" s="14">
        <v>0.92469999999999997</v>
      </c>
      <c r="AU54" s="14">
        <f t="shared" si="40"/>
        <v>111.0076010964595</v>
      </c>
      <c r="AV54" s="14">
        <f t="shared" si="41"/>
        <v>56.05397</v>
      </c>
      <c r="AW54" s="14">
        <f t="shared" si="42"/>
        <v>57.814172389067835</v>
      </c>
      <c r="AX54" s="14">
        <v>0.97236450052930046</v>
      </c>
      <c r="AY54" s="14">
        <f t="shared" si="29"/>
        <v>8.4574999999999996</v>
      </c>
      <c r="AZ54" s="14">
        <v>0.5</v>
      </c>
      <c r="BA54" s="14">
        <v>51.941902702702706</v>
      </c>
      <c r="BB54" s="14">
        <v>0.19924754697496314</v>
      </c>
      <c r="BC54" s="14">
        <f t="shared" si="32"/>
        <v>60.695214455991177</v>
      </c>
      <c r="BD54" s="14">
        <f t="shared" si="43"/>
        <v>61.550891878626871</v>
      </c>
      <c r="BE54" s="14">
        <f t="shared" si="44"/>
        <v>0.332258</v>
      </c>
      <c r="BF54" s="14">
        <f t="shared" si="45"/>
        <v>1068.3942735969999</v>
      </c>
      <c r="BG54" s="14">
        <f t="shared" si="46"/>
        <v>987.94418479514582</v>
      </c>
      <c r="BH54" s="14">
        <f t="shared" si="47"/>
        <v>119.35384367761675</v>
      </c>
      <c r="BI54" s="15">
        <v>19.060099999999998</v>
      </c>
      <c r="BJ54" s="14">
        <f t="shared" si="30"/>
        <v>1.4637133106641491</v>
      </c>
      <c r="BK54" s="14">
        <f t="shared" si="31"/>
        <v>13172.355305348805</v>
      </c>
    </row>
    <row r="55" spans="3:63" x14ac:dyDescent="0.25">
      <c r="C55" s="15">
        <v>12.4114</v>
      </c>
      <c r="D55" s="15">
        <f t="shared" si="13"/>
        <v>287.58859999999999</v>
      </c>
      <c r="E55" s="14">
        <v>0.5</v>
      </c>
      <c r="F55" s="14">
        <f t="shared" si="14"/>
        <v>1.4428306306306307E-2</v>
      </c>
      <c r="G55" s="14">
        <f t="shared" si="15"/>
        <v>51.941902702702706</v>
      </c>
      <c r="H55" s="14">
        <v>0.41</v>
      </c>
      <c r="I55" s="15">
        <v>10.8734</v>
      </c>
      <c r="J55" s="4">
        <f>0.154414+0.135973</f>
        <v>0.29038700000000001</v>
      </c>
      <c r="K55" s="14">
        <f t="shared" si="16"/>
        <v>2.24E-2</v>
      </c>
      <c r="L55" s="14">
        <f t="shared" si="17"/>
        <v>0.1</v>
      </c>
      <c r="M55" s="14">
        <f t="shared" si="48"/>
        <v>0.19924754697496314</v>
      </c>
      <c r="N55" s="14">
        <f t="shared" si="19"/>
        <v>0.19531000000000001</v>
      </c>
      <c r="P55" s="14">
        <f t="shared" si="20"/>
        <v>5.0000000000000001E-4</v>
      </c>
      <c r="Q55" s="14">
        <f t="shared" si="49"/>
        <v>1.4428306306306307E-2</v>
      </c>
      <c r="R55" s="14">
        <f t="shared" si="22"/>
        <v>284.62108729429883</v>
      </c>
      <c r="S55" s="14">
        <f t="shared" si="23"/>
        <v>292.47233883472325</v>
      </c>
      <c r="T55" s="14">
        <f t="shared" si="24"/>
        <v>2.2046903636148727</v>
      </c>
      <c r="U55" s="14">
        <f t="shared" si="25"/>
        <v>2.2273658093315589</v>
      </c>
      <c r="V55" s="14">
        <v>3885</v>
      </c>
      <c r="X55" s="14">
        <v>0.5</v>
      </c>
      <c r="Y55" s="14">
        <f t="shared" si="34"/>
        <v>9.895271429832353E-2</v>
      </c>
      <c r="AB55" s="14">
        <f>[1]!HeatTransferArea(K55,L55,0.36,P55)</f>
        <v>0.30265450173412117</v>
      </c>
      <c r="AC55" s="14">
        <f>[1]!Convection(K55,Q55,1000,9*10^-4,P55,0.6,0.36,7)</f>
        <v>20559.471958884773</v>
      </c>
      <c r="AD55" s="14">
        <f t="shared" si="35"/>
        <v>23.560170071029415</v>
      </c>
      <c r="AE55" s="14">
        <f t="shared" si="36"/>
        <v>2062.8605667868151</v>
      </c>
      <c r="AF55" s="14">
        <f t="shared" si="26"/>
        <v>21.825437194303657</v>
      </c>
      <c r="AG55" s="14">
        <f t="shared" si="37"/>
        <v>1.0083581744708934</v>
      </c>
      <c r="AM55" s="14">
        <f t="shared" si="38"/>
        <v>7758.0430868101575</v>
      </c>
      <c r="AN55" s="14">
        <f t="shared" si="39"/>
        <v>5.5722324316923535</v>
      </c>
      <c r="AQ55" s="14">
        <f t="shared" si="27"/>
        <v>10.8734</v>
      </c>
      <c r="AR55" s="14">
        <v>0.9204</v>
      </c>
      <c r="AU55" s="14">
        <f t="shared" si="40"/>
        <v>111.0076010964595</v>
      </c>
      <c r="AV55" s="14">
        <f t="shared" si="41"/>
        <v>56.05397</v>
      </c>
      <c r="AW55" s="14">
        <f t="shared" si="42"/>
        <v>57.122772497809798</v>
      </c>
      <c r="AX55" s="14">
        <v>1.055520018584905</v>
      </c>
      <c r="AY55" s="14">
        <f t="shared" si="29"/>
        <v>10.8734</v>
      </c>
      <c r="AZ55" s="14">
        <v>0.5</v>
      </c>
      <c r="BA55" s="14">
        <v>51.941902702702706</v>
      </c>
      <c r="BB55" s="14">
        <v>0.19924754697496314</v>
      </c>
      <c r="BC55" s="14">
        <f t="shared" si="32"/>
        <v>61.908902717434572</v>
      </c>
      <c r="BD55" s="14">
        <f t="shared" si="43"/>
        <v>62.969013034442966</v>
      </c>
      <c r="BE55" s="14">
        <f t="shared" si="44"/>
        <v>0.29038700000000001</v>
      </c>
      <c r="BF55" s="14">
        <f t="shared" si="45"/>
        <v>695.70824325800004</v>
      </c>
      <c r="BG55" s="14">
        <f t="shared" si="46"/>
        <v>640.3298670946632</v>
      </c>
      <c r="BH55" s="14">
        <f t="shared" si="47"/>
        <v>123.58164750135717</v>
      </c>
      <c r="BI55" s="15">
        <v>12.4114</v>
      </c>
      <c r="BJ55" s="14">
        <f t="shared" si="30"/>
        <v>0.95312885997329622</v>
      </c>
      <c r="BK55" s="14">
        <f t="shared" si="31"/>
        <v>13789.050265199674</v>
      </c>
    </row>
    <row r="56" spans="3:63" x14ac:dyDescent="0.25">
      <c r="C56" s="15">
        <v>4.4702999999999999</v>
      </c>
      <c r="D56" s="15">
        <f t="shared" si="13"/>
        <v>295.52969999999999</v>
      </c>
      <c r="E56" s="14">
        <v>0.5</v>
      </c>
      <c r="F56" s="14">
        <f t="shared" si="14"/>
        <v>1.4428306306306307E-2</v>
      </c>
      <c r="G56" s="14">
        <f t="shared" si="15"/>
        <v>51.941902702702706</v>
      </c>
      <c r="H56" s="14">
        <v>0.41</v>
      </c>
      <c r="I56" s="15">
        <v>12.852600000000001</v>
      </c>
      <c r="J56" s="4">
        <f>0.141331+0.127957</f>
        <v>0.26928799999999997</v>
      </c>
      <c r="K56" s="14">
        <f t="shared" si="16"/>
        <v>2.24E-2</v>
      </c>
      <c r="L56" s="14">
        <f t="shared" si="17"/>
        <v>0.1</v>
      </c>
      <c r="M56" s="14">
        <f t="shared" si="48"/>
        <v>0.19924754697496314</v>
      </c>
      <c r="N56" s="14">
        <f t="shared" si="19"/>
        <v>0.19531000000000001</v>
      </c>
      <c r="P56" s="14">
        <f t="shared" si="20"/>
        <v>5.0000000000000001E-4</v>
      </c>
      <c r="Q56" s="14">
        <f t="shared" si="49"/>
        <v>1.4428306306306307E-2</v>
      </c>
      <c r="R56" s="14">
        <f t="shared" si="22"/>
        <v>266.72619383656229</v>
      </c>
      <c r="S56" s="14">
        <f t="shared" si="23"/>
        <v>286.37719929517027</v>
      </c>
      <c r="T56" s="14">
        <f t="shared" si="24"/>
        <v>2.123348610088442</v>
      </c>
      <c r="U56" s="14">
        <f t="shared" si="25"/>
        <v>2.2200140641546113</v>
      </c>
      <c r="V56" s="14">
        <v>3885</v>
      </c>
      <c r="X56" s="14">
        <v>0.5</v>
      </c>
      <c r="Y56" s="14">
        <f t="shared" si="34"/>
        <v>9.895271429832353E-2</v>
      </c>
      <c r="AB56" s="14">
        <f>[1]!HeatTransferArea(K56,L56,0.36,P56)</f>
        <v>0.30265450173412117</v>
      </c>
      <c r="AC56" s="14">
        <f>[1]!Convection(K56,Q56,1000,9*10^-4,P56,0.6,0.36,7)</f>
        <v>20559.471958884773</v>
      </c>
      <c r="AD56" s="14">
        <f t="shared" si="35"/>
        <v>23.560170071029415</v>
      </c>
      <c r="AE56" s="14">
        <f t="shared" si="36"/>
        <v>2062.8605667868151</v>
      </c>
      <c r="AF56" s="14">
        <f t="shared" si="26"/>
        <v>21.825437194303657</v>
      </c>
      <c r="AG56" s="14">
        <f t="shared" si="37"/>
        <v>1.0760098056805796</v>
      </c>
      <c r="AM56" s="14">
        <f t="shared" si="38"/>
        <v>8278.5369778753357</v>
      </c>
      <c r="AN56" s="14">
        <f t="shared" si="39"/>
        <v>2.0136358918529216</v>
      </c>
      <c r="AQ56" s="14">
        <f t="shared" si="27"/>
        <v>12.852600000000001</v>
      </c>
      <c r="AR56" s="14">
        <v>0.90939999999999999</v>
      </c>
      <c r="AU56" s="14">
        <f t="shared" si="40"/>
        <v>111.0076010964595</v>
      </c>
      <c r="AV56" s="14">
        <f t="shared" si="41"/>
        <v>56.05397</v>
      </c>
      <c r="AW56" s="14">
        <f t="shared" si="42"/>
        <v>55.932330794339705</v>
      </c>
      <c r="AX56" s="14">
        <v>1.1650637784630171</v>
      </c>
      <c r="AY56" s="14">
        <f t="shared" si="29"/>
        <v>12.852600000000001</v>
      </c>
      <c r="AZ56" s="14">
        <v>0.5</v>
      </c>
      <c r="BA56" s="14">
        <v>51.941902702702706</v>
      </c>
      <c r="BB56" s="14">
        <v>0.19924754697496314</v>
      </c>
      <c r="BC56" s="14">
        <f t="shared" si="32"/>
        <v>57.825031470318059</v>
      </c>
      <c r="BD56" s="14">
        <f t="shared" si="43"/>
        <v>59.38191842558409</v>
      </c>
      <c r="BE56" s="14">
        <f t="shared" si="44"/>
        <v>0.26928799999999997</v>
      </c>
      <c r="BF56" s="14">
        <f t="shared" si="45"/>
        <v>250.57806209099999</v>
      </c>
      <c r="BG56" s="14">
        <f t="shared" si="46"/>
        <v>227.8756896655554</v>
      </c>
      <c r="BH56" s="14">
        <f t="shared" si="47"/>
        <v>119.02211928943922</v>
      </c>
      <c r="BI56" s="15">
        <v>4.4702999999999999</v>
      </c>
      <c r="BJ56" s="14">
        <f t="shared" si="30"/>
        <v>0.34329503059595418</v>
      </c>
      <c r="BK56" s="14">
        <f t="shared" si="31"/>
        <v>13513.106309596726</v>
      </c>
    </row>
    <row r="57" spans="3:63" x14ac:dyDescent="0.25">
      <c r="C57" s="15">
        <v>4.1000000000000002E-2</v>
      </c>
      <c r="D57" s="15">
        <f t="shared" si="13"/>
        <v>299.959</v>
      </c>
      <c r="E57" s="14">
        <v>0.5</v>
      </c>
      <c r="F57" s="14">
        <f t="shared" si="14"/>
        <v>1.4428306306306307E-2</v>
      </c>
      <c r="G57" s="14">
        <f t="shared" si="15"/>
        <v>51.941902702702706</v>
      </c>
      <c r="H57" s="14">
        <v>0.41</v>
      </c>
      <c r="I57" s="15">
        <v>13.930199999999999</v>
      </c>
      <c r="J57" s="4">
        <f>0.137153+0.124722</f>
        <v>0.26187499999999997</v>
      </c>
      <c r="K57" s="14">
        <f t="shared" si="16"/>
        <v>2.24E-2</v>
      </c>
      <c r="L57" s="14">
        <f t="shared" si="17"/>
        <v>0.1</v>
      </c>
      <c r="M57" s="14">
        <f t="shared" si="48"/>
        <v>0.19924754697496314</v>
      </c>
      <c r="N57" s="14">
        <f t="shared" si="19"/>
        <v>0.19531000000000001</v>
      </c>
      <c r="P57" s="14">
        <f t="shared" si="20"/>
        <v>5.0000000000000001E-4</v>
      </c>
      <c r="Q57" s="14">
        <f t="shared" si="49"/>
        <v>1.4428306306306307E-2</v>
      </c>
      <c r="R57" s="14">
        <f t="shared" si="22"/>
        <v>254.32661597849801</v>
      </c>
      <c r="S57" s="14">
        <f t="shared" si="23"/>
        <v>282.09457240025552</v>
      </c>
      <c r="T57" s="14">
        <f t="shared" si="24"/>
        <v>1.9641692749730737</v>
      </c>
      <c r="U57" s="14">
        <f t="shared" si="25"/>
        <v>2.1053661783273583</v>
      </c>
      <c r="V57" s="14">
        <v>3885</v>
      </c>
      <c r="X57" s="14">
        <v>0.5</v>
      </c>
      <c r="Y57" s="14">
        <f t="shared" si="34"/>
        <v>9.895271429832353E-2</v>
      </c>
      <c r="AB57" s="14">
        <f>[1]!HeatTransferArea(K57,L57,0.36,P57)</f>
        <v>0.30265450173412117</v>
      </c>
      <c r="AC57" s="14">
        <f>[1]!Convection(K57,Q57,1000,9*10^-4,P57,0.6,0.36,7)</f>
        <v>20559.471958884773</v>
      </c>
      <c r="AD57" s="14">
        <f t="shared" si="35"/>
        <v>23.560170071029415</v>
      </c>
      <c r="AE57" s="14">
        <f t="shared" si="36"/>
        <v>2062.8605667868151</v>
      </c>
      <c r="AF57" s="14">
        <f t="shared" si="26"/>
        <v>21.825437194303657</v>
      </c>
      <c r="AG57" s="14">
        <f t="shared" si="37"/>
        <v>1.1284701716955348</v>
      </c>
      <c r="AM57" s="14">
        <f t="shared" si="38"/>
        <v>8682.1532624434749</v>
      </c>
      <c r="AN57" s="14">
        <f t="shared" si="39"/>
        <v>1.947404704324314E-2</v>
      </c>
      <c r="AQ57" s="14">
        <f t="shared" si="27"/>
        <v>13.930199999999999</v>
      </c>
      <c r="AR57" s="14">
        <v>0.89980000000000004</v>
      </c>
      <c r="AU57" s="14">
        <f t="shared" si="40"/>
        <v>111.0076010964595</v>
      </c>
      <c r="AV57" s="14">
        <f t="shared" si="41"/>
        <v>56.05397</v>
      </c>
      <c r="AW57" s="14">
        <f t="shared" si="42"/>
        <v>55.095890935493905</v>
      </c>
      <c r="AX57" s="14">
        <v>1.1426784033386501</v>
      </c>
      <c r="AY57" s="14">
        <f t="shared" si="29"/>
        <v>13.930199999999999</v>
      </c>
      <c r="AZ57" s="14">
        <v>0.5</v>
      </c>
      <c r="BA57" s="14">
        <v>51.941902702702706</v>
      </c>
      <c r="BB57" s="14">
        <v>0.19924754697496314</v>
      </c>
      <c r="BC57" s="14">
        <f t="shared" si="32"/>
        <v>52.289433765741144</v>
      </c>
      <c r="BD57" s="14">
        <f t="shared" si="43"/>
        <v>54.108828076382302</v>
      </c>
      <c r="BE57" s="14">
        <f t="shared" si="44"/>
        <v>0.26187499999999997</v>
      </c>
      <c r="BF57" s="14">
        <f t="shared" si="45"/>
        <v>2.2982127700000001</v>
      </c>
      <c r="BG57" s="14">
        <f t="shared" si="46"/>
        <v>2.067931850446</v>
      </c>
      <c r="BH57" s="14">
        <f t="shared" si="47"/>
        <v>110.09948561426242</v>
      </c>
      <c r="BI57" s="15">
        <v>4.1000000000000002E-2</v>
      </c>
      <c r="BJ57" s="14">
        <f t="shared" si="30"/>
        <v>3.1485797942943702E-3</v>
      </c>
      <c r="BK57" s="14">
        <f t="shared" si="31"/>
        <v>12661.172767642634</v>
      </c>
    </row>
    <row r="58" spans="3:63" x14ac:dyDescent="0.25">
      <c r="C58" s="15">
        <v>26.089600000000001</v>
      </c>
      <c r="D58" s="15">
        <f t="shared" si="13"/>
        <v>273.91039999999998</v>
      </c>
      <c r="E58" s="14">
        <v>0.5</v>
      </c>
      <c r="F58" s="14">
        <f t="shared" si="14"/>
        <v>2.1642459459459459E-2</v>
      </c>
      <c r="G58" s="14">
        <f t="shared" si="15"/>
        <v>77.912854054054051</v>
      </c>
      <c r="H58" s="14">
        <v>0.61499999999999999</v>
      </c>
      <c r="I58" s="15">
        <v>4.8232999999999997</v>
      </c>
      <c r="J58" s="4">
        <f>0.505515+0.419431</f>
        <v>0.92494600000000005</v>
      </c>
      <c r="K58" s="14">
        <f t="shared" si="16"/>
        <v>2.24E-2</v>
      </c>
      <c r="L58" s="14">
        <f t="shared" si="17"/>
        <v>0.1</v>
      </c>
      <c r="M58" s="14">
        <f t="shared" si="48"/>
        <v>0.19924754697496314</v>
      </c>
      <c r="N58" s="14">
        <f t="shared" si="19"/>
        <v>0.19531000000000001</v>
      </c>
      <c r="P58" s="14">
        <f t="shared" si="20"/>
        <v>5.0000000000000001E-4</v>
      </c>
      <c r="Q58" s="14">
        <f t="shared" si="49"/>
        <v>2.1642459459459459E-2</v>
      </c>
      <c r="R58" s="14">
        <f t="shared" si="22"/>
        <v>302.39239757520818</v>
      </c>
      <c r="S58" s="14">
        <f t="shared" si="23"/>
        <v>298.20569699162036</v>
      </c>
      <c r="T58" s="14">
        <f t="shared" si="24"/>
        <v>1.9725605702649318</v>
      </c>
      <c r="U58" s="14">
        <f t="shared" si="25"/>
        <v>1.9221535798142213</v>
      </c>
      <c r="V58" s="14">
        <v>3885</v>
      </c>
      <c r="X58" s="14">
        <v>0.5</v>
      </c>
      <c r="Y58" s="14">
        <f t="shared" si="34"/>
        <v>0.14842907144748527</v>
      </c>
      <c r="AB58" s="14">
        <f>[1]!HeatTransferArea(K58,L58,0.36,P58)</f>
        <v>0.30265450173412117</v>
      </c>
      <c r="AC58" s="14">
        <f>[1]!Convection(K58,Q58,1000,9*10^-4,P58,0.6,0.36,7)</f>
        <v>20860.457310775164</v>
      </c>
      <c r="AD58" s="14">
        <f t="shared" si="35"/>
        <v>35.340255106544113</v>
      </c>
      <c r="AE58" s="14">
        <f t="shared" si="36"/>
        <v>2841.7244812804515</v>
      </c>
      <c r="AF58" s="14">
        <f t="shared" si="26"/>
        <v>21.888911338540172</v>
      </c>
      <c r="AG58" s="14">
        <f t="shared" si="37"/>
        <v>1.4236469020122442</v>
      </c>
      <c r="AM58" s="14">
        <f t="shared" si="38"/>
        <v>4939.340910284981</v>
      </c>
      <c r="AN58" s="14">
        <f t="shared" si="39"/>
        <v>13.573108972136136</v>
      </c>
      <c r="AQ58" s="14">
        <f t="shared" si="27"/>
        <v>4.8232999999999997</v>
      </c>
      <c r="AR58" s="14">
        <v>0.69610000000000005</v>
      </c>
      <c r="AU58" s="14">
        <f t="shared" si="40"/>
        <v>75.088482443361428</v>
      </c>
      <c r="AV58" s="14">
        <f t="shared" si="41"/>
        <v>84.080955000000003</v>
      </c>
      <c r="AW58" s="14">
        <f t="shared" si="42"/>
        <v>58.242554679433375</v>
      </c>
      <c r="AX58" s="14">
        <v>1.4099811315664121</v>
      </c>
      <c r="AY58" s="14">
        <f t="shared" si="29"/>
        <v>4.8232999999999997</v>
      </c>
      <c r="AZ58" s="14">
        <v>0.5</v>
      </c>
      <c r="BA58" s="14">
        <v>77.912854054054051</v>
      </c>
      <c r="BB58" s="14">
        <v>0.19924754697496314</v>
      </c>
      <c r="BC58" s="14">
        <f t="shared" si="32"/>
        <v>56.761444294583399</v>
      </c>
      <c r="BD58" s="14">
        <f t="shared" si="43"/>
        <v>57.443483436074786</v>
      </c>
      <c r="BE58" s="14">
        <f t="shared" si="44"/>
        <v>0.92494600000000005</v>
      </c>
      <c r="BF58" s="14">
        <f t="shared" si="45"/>
        <v>2193.6384835680001</v>
      </c>
      <c r="BG58" s="14">
        <f t="shared" si="46"/>
        <v>1526.991748411685</v>
      </c>
      <c r="BH58" s="14">
        <f t="shared" si="47"/>
        <v>165.85477654322008</v>
      </c>
      <c r="BI58" s="15">
        <v>26.089600000000001</v>
      </c>
      <c r="BJ58" s="14">
        <f t="shared" si="30"/>
        <v>2.0093679837503755</v>
      </c>
      <c r="BK58" s="14">
        <f t="shared" si="31"/>
        <v>12294.660924372258</v>
      </c>
    </row>
    <row r="59" spans="3:63" x14ac:dyDescent="0.25">
      <c r="C59" s="15">
        <v>23.027999999999999</v>
      </c>
      <c r="D59" s="15">
        <f t="shared" si="13"/>
        <v>276.97199999999998</v>
      </c>
      <c r="E59" s="14">
        <v>0.5</v>
      </c>
      <c r="F59" s="14">
        <f t="shared" si="14"/>
        <v>2.1642459459459459E-2</v>
      </c>
      <c r="G59" s="14">
        <f t="shared" si="15"/>
        <v>77.912854054054051</v>
      </c>
      <c r="H59" s="14">
        <v>0.61499999999999999</v>
      </c>
      <c r="I59" s="15">
        <v>7.4673999999999996</v>
      </c>
      <c r="J59" s="4">
        <f>0.479586+0.403832</f>
        <v>0.88341800000000004</v>
      </c>
      <c r="K59" s="14">
        <f t="shared" si="16"/>
        <v>2.24E-2</v>
      </c>
      <c r="L59" s="14">
        <f t="shared" si="17"/>
        <v>0.1</v>
      </c>
      <c r="M59" s="14">
        <f t="shared" si="48"/>
        <v>0.19924754697496314</v>
      </c>
      <c r="N59" s="14">
        <f t="shared" si="19"/>
        <v>0.19531000000000001</v>
      </c>
      <c r="P59" s="14">
        <f t="shared" si="20"/>
        <v>5.0000000000000001E-4</v>
      </c>
      <c r="Q59" s="14">
        <f t="shared" si="49"/>
        <v>2.1642459459459459E-2</v>
      </c>
      <c r="R59" s="14">
        <f t="shared" si="22"/>
        <v>299.84925111707025</v>
      </c>
      <c r="S59" s="14">
        <f t="shared" si="23"/>
        <v>297.44617656115099</v>
      </c>
      <c r="T59" s="14">
        <f t="shared" si="24"/>
        <v>2.046483700552244</v>
      </c>
      <c r="U59" s="14">
        <f t="shared" si="25"/>
        <v>2.00358118262875</v>
      </c>
      <c r="V59" s="14">
        <v>3885</v>
      </c>
      <c r="X59" s="14">
        <v>0.5</v>
      </c>
      <c r="Y59" s="14">
        <f t="shared" si="34"/>
        <v>0.14842907144748527</v>
      </c>
      <c r="AB59" s="14">
        <f>[1]!HeatTransferArea(K59,L59,0.36,P59)</f>
        <v>0.30265450173412117</v>
      </c>
      <c r="AC59" s="14">
        <f>[1]!Convection(K59,Q59,1000,9*10^-4,P59,0.6,0.36,7)</f>
        <v>20860.457310775164</v>
      </c>
      <c r="AD59" s="14">
        <f t="shared" si="35"/>
        <v>35.340255106544113</v>
      </c>
      <c r="AE59" s="14">
        <f t="shared" si="36"/>
        <v>2841.7244812804515</v>
      </c>
      <c r="AF59" s="14">
        <f t="shared" si="26"/>
        <v>21.888911338540172</v>
      </c>
      <c r="AG59" s="14">
        <f t="shared" si="37"/>
        <v>1.435721444679946</v>
      </c>
      <c r="AM59" s="14">
        <f t="shared" si="38"/>
        <v>4981.2335189699452</v>
      </c>
      <c r="AN59" s="14">
        <f t="shared" si="39"/>
        <v>11.493419982007753</v>
      </c>
      <c r="AQ59" s="14">
        <f t="shared" si="27"/>
        <v>7.4673999999999996</v>
      </c>
      <c r="AR59" s="14">
        <v>0.69330000000000003</v>
      </c>
      <c r="AU59" s="14">
        <f t="shared" si="40"/>
        <v>75.088482443361428</v>
      </c>
      <c r="AV59" s="14">
        <f t="shared" si="41"/>
        <v>84.080955000000003</v>
      </c>
      <c r="AW59" s="14">
        <f t="shared" si="42"/>
        <v>58.094212744158405</v>
      </c>
      <c r="AX59" s="14">
        <v>1.4214824587636961</v>
      </c>
      <c r="AY59" s="14">
        <f t="shared" si="29"/>
        <v>7.4673999999999996</v>
      </c>
      <c r="AZ59" s="14">
        <v>0.5</v>
      </c>
      <c r="BA59" s="14">
        <v>77.912854054054051</v>
      </c>
      <c r="BB59" s="14">
        <v>0.19924754697496314</v>
      </c>
      <c r="BC59" s="14">
        <f t="shared" si="32"/>
        <v>58.668420632600096</v>
      </c>
      <c r="BD59" s="14">
        <f t="shared" si="43"/>
        <v>59.444429738667317</v>
      </c>
      <c r="BE59" s="14">
        <f t="shared" si="44"/>
        <v>0.88341800000000004</v>
      </c>
      <c r="BF59" s="14">
        <f t="shared" si="45"/>
        <v>1936.21623174</v>
      </c>
      <c r="BG59" s="14">
        <f t="shared" si="46"/>
        <v>1342.3787134653421</v>
      </c>
      <c r="BH59" s="14">
        <f t="shared" si="47"/>
        <v>172.07030393436671</v>
      </c>
      <c r="BI59" s="15">
        <v>23.027999999999999</v>
      </c>
      <c r="BJ59" s="14">
        <f t="shared" si="30"/>
        <v>1.7735697722388863</v>
      </c>
      <c r="BK59" s="14">
        <f t="shared" si="31"/>
        <v>12785.065229859214</v>
      </c>
    </row>
    <row r="60" spans="3:63" x14ac:dyDescent="0.25">
      <c r="C60" s="15">
        <v>19.105599999999999</v>
      </c>
      <c r="D60" s="15">
        <f t="shared" si="13"/>
        <v>280.89440000000002</v>
      </c>
      <c r="E60" s="14">
        <v>0.5</v>
      </c>
      <c r="F60" s="14">
        <f t="shared" si="14"/>
        <v>2.1642459459459459E-2</v>
      </c>
      <c r="G60" s="14">
        <f t="shared" si="15"/>
        <v>77.912854054054051</v>
      </c>
      <c r="H60" s="14">
        <v>0.61499999999999999</v>
      </c>
      <c r="I60" s="16">
        <v>10.8378</v>
      </c>
      <c r="J60" s="3">
        <f>0.444422+0.378787</f>
        <v>0.82320899999999997</v>
      </c>
      <c r="K60" s="14">
        <f t="shared" si="16"/>
        <v>2.24E-2</v>
      </c>
      <c r="L60" s="14">
        <f t="shared" si="17"/>
        <v>0.1</v>
      </c>
      <c r="M60" s="14">
        <f t="shared" si="48"/>
        <v>0.19924754697496314</v>
      </c>
      <c r="N60" s="14">
        <f t="shared" si="19"/>
        <v>0.19531000000000001</v>
      </c>
      <c r="P60" s="14">
        <f t="shared" si="20"/>
        <v>5.0000000000000001E-4</v>
      </c>
      <c r="Q60" s="14">
        <f t="shared" si="49"/>
        <v>2.1642459459459459E-2</v>
      </c>
      <c r="R60" s="14">
        <f t="shared" si="22"/>
        <v>295.38198443590682</v>
      </c>
      <c r="S60" s="14">
        <f t="shared" si="23"/>
        <v>296.03166922743469</v>
      </c>
      <c r="T60" s="14">
        <f t="shared" si="24"/>
        <v>2.1284397692254515</v>
      </c>
      <c r="U60" s="14">
        <f t="shared" si="25"/>
        <v>2.1034885227229552</v>
      </c>
      <c r="V60" s="14">
        <v>3885</v>
      </c>
      <c r="X60" s="14">
        <v>0.5</v>
      </c>
      <c r="Y60" s="14">
        <f t="shared" si="34"/>
        <v>0.14842907144748527</v>
      </c>
      <c r="AB60" s="14">
        <f>[1]!HeatTransferArea(K60,L60,0.36,P60)</f>
        <v>0.30265450173412117</v>
      </c>
      <c r="AC60" s="14">
        <f>[1]!Convection(K60,Q60,1000,9*10^-4,P60,0.6,0.36,7)</f>
        <v>20860.457310775164</v>
      </c>
      <c r="AD60" s="14">
        <f t="shared" si="35"/>
        <v>35.340255106544113</v>
      </c>
      <c r="AE60" s="14">
        <f t="shared" si="36"/>
        <v>2841.7244812804515</v>
      </c>
      <c r="AF60" s="14">
        <f t="shared" si="26"/>
        <v>21.888911338540172</v>
      </c>
      <c r="AG60" s="14">
        <f t="shared" si="37"/>
        <v>1.4574348561647354</v>
      </c>
      <c r="AM60" s="14">
        <f t="shared" si="38"/>
        <v>5056.568169364703</v>
      </c>
      <c r="AN60" s="14">
        <f t="shared" si="39"/>
        <v>9.082816375564482</v>
      </c>
      <c r="AQ60" s="14">
        <f t="shared" si="27"/>
        <v>10.8378</v>
      </c>
      <c r="AR60" s="14">
        <v>0.68810000000000004</v>
      </c>
      <c r="AU60" s="14">
        <f t="shared" si="40"/>
        <v>75.088482443361428</v>
      </c>
      <c r="AV60" s="14">
        <f t="shared" si="41"/>
        <v>84.080955000000003</v>
      </c>
      <c r="AW60" s="14">
        <f t="shared" si="42"/>
        <v>57.817945316810274</v>
      </c>
      <c r="AX60" s="14">
        <v>1.4579602363507027</v>
      </c>
      <c r="AY60" s="14">
        <f t="shared" si="29"/>
        <v>10.8378</v>
      </c>
      <c r="AZ60" s="14">
        <v>0.5</v>
      </c>
      <c r="BA60" s="14">
        <v>77.912854054054051</v>
      </c>
      <c r="BB60" s="14">
        <v>0.19924754697496314</v>
      </c>
      <c r="BC60" s="14">
        <f t="shared" si="32"/>
        <v>60.676236427988314</v>
      </c>
      <c r="BD60" s="14">
        <f t="shared" si="43"/>
        <v>61.531007093600721</v>
      </c>
      <c r="BE60" s="14">
        <f t="shared" si="44"/>
        <v>0.82320899999999997</v>
      </c>
      <c r="BF60" s="14">
        <f t="shared" si="45"/>
        <v>1606.4170938479999</v>
      </c>
      <c r="BG60" s="14">
        <f t="shared" si="46"/>
        <v>1105.3756022768089</v>
      </c>
      <c r="BH60" s="14">
        <f t="shared" si="47"/>
        <v>178.96124845645559</v>
      </c>
      <c r="BI60" s="15">
        <v>19.105599999999999</v>
      </c>
      <c r="BJ60" s="14">
        <f t="shared" si="30"/>
        <v>1.471474493681052</v>
      </c>
      <c r="BK60" s="14">
        <f t="shared" si="31"/>
        <v>13359.163574226901</v>
      </c>
    </row>
    <row r="61" spans="3:63" x14ac:dyDescent="0.25">
      <c r="C61" s="15">
        <v>8.3994999999999997</v>
      </c>
      <c r="D61" s="15">
        <f t="shared" si="13"/>
        <v>291.60050000000001</v>
      </c>
      <c r="E61" s="14">
        <v>0.5</v>
      </c>
      <c r="F61" s="14">
        <f t="shared" si="14"/>
        <v>2.1642459459459459E-2</v>
      </c>
      <c r="G61" s="14">
        <f t="shared" si="15"/>
        <v>77.912854054054051</v>
      </c>
      <c r="H61" s="14">
        <v>0.61499999999999999</v>
      </c>
      <c r="I61" s="16">
        <v>15.546099999999999</v>
      </c>
      <c r="J61" s="3">
        <f>0.374723+0.326043</f>
        <v>0.700766</v>
      </c>
      <c r="K61" s="14">
        <f t="shared" si="16"/>
        <v>2.24E-2</v>
      </c>
      <c r="L61" s="14">
        <f t="shared" si="17"/>
        <v>0.1</v>
      </c>
      <c r="M61" s="14">
        <f t="shared" si="48"/>
        <v>0.19924754697496314</v>
      </c>
      <c r="N61" s="14">
        <f t="shared" si="19"/>
        <v>0.19531000000000001</v>
      </c>
      <c r="P61" s="14">
        <f t="shared" si="20"/>
        <v>5.0000000000000001E-4</v>
      </c>
      <c r="Q61" s="14">
        <f t="shared" si="49"/>
        <v>2.1642459459459459E-2</v>
      </c>
      <c r="R61" s="14">
        <f t="shared" si="22"/>
        <v>276.2762152225605</v>
      </c>
      <c r="S61" s="14">
        <f t="shared" si="23"/>
        <v>289.6470522528474</v>
      </c>
      <c r="T61" s="14">
        <f t="shared" si="24"/>
        <v>2.1921992666441383</v>
      </c>
      <c r="U61" s="14">
        <f t="shared" si="25"/>
        <v>2.2506877618659473</v>
      </c>
      <c r="V61" s="14">
        <v>3885</v>
      </c>
      <c r="X61" s="14">
        <v>0.5</v>
      </c>
      <c r="Y61" s="14">
        <f t="shared" si="34"/>
        <v>0.14842907144748527</v>
      </c>
      <c r="AB61" s="14">
        <f>[1]!HeatTransferArea(K61,L61,0.36,P61)</f>
        <v>0.30265450173412117</v>
      </c>
      <c r="AC61" s="14">
        <f>[1]!Convection(K61,Q61,1000,9*10^-4,P61,0.6,0.36,7)</f>
        <v>20860.457310775164</v>
      </c>
      <c r="AD61" s="14">
        <f t="shared" si="35"/>
        <v>35.340255106544113</v>
      </c>
      <c r="AE61" s="14">
        <f t="shared" si="36"/>
        <v>2841.7244812804515</v>
      </c>
      <c r="AF61" s="14">
        <f t="shared" si="26"/>
        <v>21.888911338540172</v>
      </c>
      <c r="AG61" s="14">
        <f t="shared" si="37"/>
        <v>1.5582231704354319</v>
      </c>
      <c r="AM61" s="14">
        <f t="shared" si="38"/>
        <v>5406.2530829849684</v>
      </c>
      <c r="AN61" s="14">
        <f t="shared" si="39"/>
        <v>3.7319703524918713</v>
      </c>
      <c r="AQ61" s="14">
        <f t="shared" si="27"/>
        <v>15.546099999999999</v>
      </c>
      <c r="AR61" s="14">
        <v>0.66469999999999996</v>
      </c>
      <c r="AU61" s="14">
        <f t="shared" si="40"/>
        <v>75.088482443361428</v>
      </c>
      <c r="AV61" s="14">
        <f t="shared" si="41"/>
        <v>84.080955000000003</v>
      </c>
      <c r="AW61" s="14">
        <f t="shared" si="42"/>
        <v>56.57096577550363</v>
      </c>
      <c r="AX61" s="14">
        <v>1.6797355255536577</v>
      </c>
      <c r="AY61" s="14">
        <f t="shared" si="29"/>
        <v>15.546099999999999</v>
      </c>
      <c r="AZ61" s="14">
        <v>0.5</v>
      </c>
      <c r="BA61" s="14">
        <v>77.912854054054051</v>
      </c>
      <c r="BB61" s="14">
        <v>0.19924754697496314</v>
      </c>
      <c r="BC61" s="14">
        <f t="shared" si="32"/>
        <v>60.72300169032269</v>
      </c>
      <c r="BD61" s="14">
        <f t="shared" si="43"/>
        <v>62.007414843204856</v>
      </c>
      <c r="BE61" s="14">
        <f t="shared" si="44"/>
        <v>0.700766</v>
      </c>
      <c r="BF61" s="14">
        <f t="shared" si="45"/>
        <v>706.23798152250004</v>
      </c>
      <c r="BG61" s="14">
        <f t="shared" si="46"/>
        <v>469.43638631800576</v>
      </c>
      <c r="BH61" s="14">
        <f t="shared" si="47"/>
        <v>184.32220788973879</v>
      </c>
      <c r="BI61" s="15">
        <v>8.3994999999999997</v>
      </c>
      <c r="BJ61" s="14">
        <f t="shared" si="30"/>
        <v>0.64691242408895799</v>
      </c>
      <c r="BK61" s="14">
        <f t="shared" si="31"/>
        <v>14025.108759191786</v>
      </c>
    </row>
    <row r="62" spans="3:63" x14ac:dyDescent="0.25">
      <c r="C62" s="15">
        <v>1.9400000000000001E-2</v>
      </c>
      <c r="D62" s="15">
        <f t="shared" si="13"/>
        <v>299.98059999999998</v>
      </c>
      <c r="E62" s="14">
        <v>0.5</v>
      </c>
      <c r="F62" s="14">
        <f t="shared" si="14"/>
        <v>2.1642459459459459E-2</v>
      </c>
      <c r="G62" s="14">
        <f t="shared" si="15"/>
        <v>77.912854054054051</v>
      </c>
      <c r="H62" s="14">
        <v>0.61499999999999999</v>
      </c>
      <c r="I62" s="16">
        <v>21.057600000000001</v>
      </c>
      <c r="J62" s="3">
        <f>0.351974+0.309866</f>
        <v>0.66183999999999998</v>
      </c>
      <c r="K62" s="14">
        <f t="shared" si="16"/>
        <v>2.24E-2</v>
      </c>
      <c r="L62" s="14">
        <f t="shared" si="17"/>
        <v>0.1</v>
      </c>
      <c r="M62" s="14">
        <f t="shared" si="48"/>
        <v>0.19924754697496314</v>
      </c>
      <c r="N62" s="14">
        <f t="shared" si="19"/>
        <v>0.19531000000000001</v>
      </c>
      <c r="P62" s="14">
        <f t="shared" si="20"/>
        <v>5.0000000000000001E-4</v>
      </c>
      <c r="Q62" s="14">
        <f t="shared" si="49"/>
        <v>2.1642459459459459E-2</v>
      </c>
      <c r="R62" s="14">
        <f t="shared" si="22"/>
        <v>254.26190468633285</v>
      </c>
      <c r="S62" s="14">
        <f t="shared" si="23"/>
        <v>282.07213843430816</v>
      </c>
      <c r="T62" s="14">
        <f t="shared" si="24"/>
        <v>1.9631558989754012</v>
      </c>
      <c r="U62" s="14">
        <f t="shared" si="25"/>
        <v>2.1045700040153861</v>
      </c>
      <c r="V62" s="14">
        <v>3885</v>
      </c>
      <c r="X62" s="14">
        <v>0.5</v>
      </c>
      <c r="Y62" s="14">
        <f t="shared" si="34"/>
        <v>0.14842907144748527</v>
      </c>
      <c r="AB62" s="14">
        <f>[1]!HeatTransferArea(K62,L62,0.36,P62)</f>
        <v>0.30265450173412117</v>
      </c>
      <c r="AC62" s="14">
        <f>[1]!Convection(K62,Q62,1000,9*10^-4,P62,0.6,0.36,7)</f>
        <v>20860.457310775164</v>
      </c>
      <c r="AD62" s="14">
        <f t="shared" si="35"/>
        <v>35.340255106544113</v>
      </c>
      <c r="AE62" s="14">
        <f t="shared" si="36"/>
        <v>2841.7244812804515</v>
      </c>
      <c r="AF62" s="14">
        <f t="shared" si="26"/>
        <v>21.888911338540172</v>
      </c>
      <c r="AG62" s="14">
        <f t="shared" si="37"/>
        <v>1.693136061932208</v>
      </c>
      <c r="AM62" s="14">
        <f t="shared" si="38"/>
        <v>5874.3331689620272</v>
      </c>
      <c r="AN62" s="14">
        <f t="shared" si="39"/>
        <v>9.2180350204488469E-3</v>
      </c>
      <c r="AQ62" s="14">
        <f t="shared" si="27"/>
        <v>21.057600000000001</v>
      </c>
      <c r="AR62" s="14">
        <v>0.63819999999999999</v>
      </c>
      <c r="AU62" s="14">
        <f t="shared" si="40"/>
        <v>75.088482443361428</v>
      </c>
      <c r="AV62" s="14">
        <f t="shared" si="41"/>
        <v>84.080955000000003</v>
      </c>
      <c r="AW62" s="14">
        <f t="shared" si="42"/>
        <v>55.091509357604728</v>
      </c>
      <c r="AX62" s="14">
        <v>1.7134314904687711</v>
      </c>
      <c r="AY62" s="14">
        <f t="shared" si="29"/>
        <v>21.057600000000001</v>
      </c>
      <c r="AZ62" s="14">
        <v>0.5</v>
      </c>
      <c r="BA62" s="14">
        <v>77.912854054054051</v>
      </c>
      <c r="BB62" s="14">
        <v>0.19924754697496314</v>
      </c>
      <c r="BC62" s="14">
        <f t="shared" si="32"/>
        <v>52.25636018880467</v>
      </c>
      <c r="BD62" s="14">
        <f t="shared" si="43"/>
        <v>54.076610789420123</v>
      </c>
      <c r="BE62" s="14">
        <f t="shared" si="44"/>
        <v>0.66183999999999998</v>
      </c>
      <c r="BF62" s="14">
        <f t="shared" si="45"/>
        <v>1.6311705270000001</v>
      </c>
      <c r="BG62" s="14">
        <f t="shared" si="46"/>
        <v>1.0410130303314</v>
      </c>
      <c r="BH62" s="14">
        <f t="shared" si="47"/>
        <v>165.06402279973526</v>
      </c>
      <c r="BI62" s="15">
        <v>1.9400000000000001E-2</v>
      </c>
      <c r="BJ62" s="14">
        <f t="shared" si="30"/>
        <v>1.4941485835258989E-3</v>
      </c>
      <c r="BK62" s="14">
        <f t="shared" si="31"/>
        <v>12840.816754046327</v>
      </c>
    </row>
    <row r="63" spans="3:63" x14ac:dyDescent="0.25">
      <c r="C63" s="15">
        <v>21.983799999999999</v>
      </c>
      <c r="D63" s="15">
        <f t="shared" si="13"/>
        <v>278.01620000000003</v>
      </c>
      <c r="E63" s="14">
        <v>0.5</v>
      </c>
      <c r="F63" s="14">
        <f t="shared" si="14"/>
        <v>2.8856612612612614E-2</v>
      </c>
      <c r="G63" s="14">
        <f t="shared" si="15"/>
        <v>103.88380540540541</v>
      </c>
      <c r="H63" s="14">
        <v>0.82</v>
      </c>
      <c r="I63" s="15">
        <v>5.7041000000000004</v>
      </c>
      <c r="J63" s="4">
        <f>0.917574+0.755859</f>
        <v>1.6734329999999999</v>
      </c>
      <c r="K63" s="14">
        <f t="shared" si="16"/>
        <v>2.24E-2</v>
      </c>
      <c r="L63" s="14">
        <f t="shared" si="17"/>
        <v>0.1</v>
      </c>
      <c r="M63" s="14">
        <f t="shared" si="48"/>
        <v>0.19924754697496314</v>
      </c>
      <c r="N63" s="14">
        <f t="shared" si="19"/>
        <v>0.19531000000000001</v>
      </c>
      <c r="P63" s="14">
        <f t="shared" si="20"/>
        <v>5.0000000000000001E-4</v>
      </c>
      <c r="Q63" s="14">
        <f t="shared" si="49"/>
        <v>2.8856612612612614E-2</v>
      </c>
      <c r="R63" s="14">
        <f t="shared" si="22"/>
        <v>298.79264950681363</v>
      </c>
      <c r="S63" s="14">
        <f t="shared" si="23"/>
        <v>297.11804475300426</v>
      </c>
      <c r="T63" s="14">
        <f t="shared" si="24"/>
        <v>2.0700882086252932</v>
      </c>
      <c r="U63" s="14">
        <f t="shared" si="25"/>
        <v>2.0311088229018424</v>
      </c>
      <c r="V63" s="14">
        <v>3885</v>
      </c>
      <c r="X63" s="14">
        <v>0.5</v>
      </c>
      <c r="Y63" s="14">
        <f t="shared" si="34"/>
        <v>0.19790542859664706</v>
      </c>
      <c r="AB63" s="14">
        <f>[1]!HeatTransferArea(K63,L63,0.36,P63)</f>
        <v>0.30265450173412117</v>
      </c>
      <c r="AC63" s="14">
        <f>[1]!Convection(K63,Q63,1000,9*10^-4,P63,0.6,0.36,7)</f>
        <v>21123.049752051884</v>
      </c>
      <c r="AD63" s="14">
        <f t="shared" si="35"/>
        <v>47.120340142058829</v>
      </c>
      <c r="AE63" s="14">
        <f t="shared" si="36"/>
        <v>3566.8395259680938</v>
      </c>
      <c r="AF63" s="14">
        <f t="shared" si="26"/>
        <v>21.92324106144639</v>
      </c>
      <c r="AG63" s="14">
        <f t="shared" si="37"/>
        <v>1.9210646612205584</v>
      </c>
      <c r="AM63" s="14">
        <f t="shared" si="38"/>
        <v>3796.3305635285642</v>
      </c>
      <c r="AN63" s="14">
        <f t="shared" si="39"/>
        <v>10.823546110440194</v>
      </c>
      <c r="AQ63" s="14">
        <f t="shared" si="27"/>
        <v>5.7041000000000004</v>
      </c>
      <c r="AR63" s="14">
        <v>0.51929999999999998</v>
      </c>
      <c r="AU63" s="14">
        <f t="shared" si="40"/>
        <v>57.025274907489283</v>
      </c>
      <c r="AV63" s="14">
        <f t="shared" si="41"/>
        <v>112.10794</v>
      </c>
      <c r="AW63" s="14">
        <f t="shared" si="42"/>
        <v>58.030125320709267</v>
      </c>
      <c r="AX63" s="14">
        <v>1.9047618883639992</v>
      </c>
      <c r="AY63" s="14">
        <f t="shared" si="29"/>
        <v>5.7041000000000004</v>
      </c>
      <c r="AZ63" s="14">
        <v>0.5</v>
      </c>
      <c r="BA63" s="14">
        <v>103.88380540540541</v>
      </c>
      <c r="BB63" s="14">
        <v>0.19924754697496314</v>
      </c>
      <c r="BC63" s="14">
        <f t="shared" si="32"/>
        <v>59.264904156499817</v>
      </c>
      <c r="BD63" s="14">
        <f t="shared" si="43"/>
        <v>60.063739085724158</v>
      </c>
      <c r="BE63" s="14">
        <f t="shared" si="44"/>
        <v>1.6734329999999999</v>
      </c>
      <c r="BF63" s="14">
        <f t="shared" si="45"/>
        <v>2464.5585313719998</v>
      </c>
      <c r="BG63" s="14">
        <f t="shared" si="46"/>
        <v>1279.8452453414795</v>
      </c>
      <c r="BH63" s="14">
        <f t="shared" si="47"/>
        <v>232.07332468727185</v>
      </c>
      <c r="BI63" s="15">
        <v>21.983799999999999</v>
      </c>
      <c r="BJ63" s="14">
        <f t="shared" si="30"/>
        <v>1.6958030771200974</v>
      </c>
      <c r="BK63" s="14">
        <f t="shared" si="31"/>
        <v>13109.447803471054</v>
      </c>
    </row>
    <row r="64" spans="3:63" x14ac:dyDescent="0.25">
      <c r="C64" s="15">
        <v>19.763999999999999</v>
      </c>
      <c r="D64" s="15">
        <f t="shared" si="13"/>
        <v>280.23599999999999</v>
      </c>
      <c r="E64" s="14">
        <v>0.5</v>
      </c>
      <c r="F64" s="14">
        <f t="shared" si="14"/>
        <v>2.8856612612612614E-2</v>
      </c>
      <c r="G64" s="14">
        <f t="shared" si="15"/>
        <v>103.88380540540541</v>
      </c>
      <c r="H64" s="14">
        <v>0.82</v>
      </c>
      <c r="I64" s="15">
        <v>8.3498999999999999</v>
      </c>
      <c r="J64" s="4">
        <f>0.876354+0.717754</f>
        <v>1.5941079999999999</v>
      </c>
      <c r="K64" s="14">
        <f t="shared" si="16"/>
        <v>2.24E-2</v>
      </c>
      <c r="L64" s="14">
        <f t="shared" si="17"/>
        <v>0.1</v>
      </c>
      <c r="M64" s="14">
        <f t="shared" si="48"/>
        <v>0.19924754697496314</v>
      </c>
      <c r="N64" s="14">
        <f t="shared" si="19"/>
        <v>0.19531000000000001</v>
      </c>
      <c r="P64" s="14">
        <f t="shared" si="20"/>
        <v>5.0000000000000001E-4</v>
      </c>
      <c r="Q64" s="14">
        <f t="shared" si="49"/>
        <v>2.8856612612612614E-2</v>
      </c>
      <c r="R64" s="14">
        <f t="shared" si="22"/>
        <v>296.22669482833544</v>
      </c>
      <c r="S64" s="14">
        <f t="shared" si="23"/>
        <v>296.30373360042711</v>
      </c>
      <c r="T64" s="14">
        <f t="shared" si="24"/>
        <v>2.1161102933008351</v>
      </c>
      <c r="U64" s="14">
        <f t="shared" si="25"/>
        <v>2.0875566659863125</v>
      </c>
      <c r="V64" s="14">
        <v>3885</v>
      </c>
      <c r="X64" s="14">
        <v>0.5</v>
      </c>
      <c r="Y64" s="14">
        <f t="shared" si="34"/>
        <v>0.19790542859664706</v>
      </c>
      <c r="AB64" s="14">
        <f>[1]!HeatTransferArea(K64,L64,0.36,P64)</f>
        <v>0.30265450173412117</v>
      </c>
      <c r="AC64" s="14">
        <f>[1]!Convection(K64,Q64,1000,9*10^-4,P64,0.6,0.36,7)</f>
        <v>21123.049752051884</v>
      </c>
      <c r="AD64" s="14">
        <f t="shared" si="35"/>
        <v>47.120340142058829</v>
      </c>
      <c r="AE64" s="14">
        <f t="shared" si="36"/>
        <v>3566.8395259680938</v>
      </c>
      <c r="AF64" s="14">
        <f t="shared" si="26"/>
        <v>21.92324106144639</v>
      </c>
      <c r="AG64" s="14">
        <f t="shared" si="37"/>
        <v>1.9377051765460749</v>
      </c>
      <c r="AM64" s="14">
        <f t="shared" si="38"/>
        <v>3829.2148792928169</v>
      </c>
      <c r="AN64" s="14">
        <f t="shared" si="39"/>
        <v>9.4675274314827078</v>
      </c>
      <c r="AQ64" s="14">
        <f t="shared" si="27"/>
        <v>8.3498999999999999</v>
      </c>
      <c r="AR64" s="14">
        <v>0.5171</v>
      </c>
      <c r="AU64" s="14">
        <f t="shared" si="40"/>
        <v>57.025274907489283</v>
      </c>
      <c r="AV64" s="14">
        <f t="shared" si="41"/>
        <v>112.10794</v>
      </c>
      <c r="AW64" s="14">
        <f t="shared" si="42"/>
        <v>57.87108220949942</v>
      </c>
      <c r="AX64" s="14">
        <v>1.9332071677155833</v>
      </c>
      <c r="AY64" s="14">
        <f t="shared" si="29"/>
        <v>8.3498999999999999</v>
      </c>
      <c r="AZ64" s="14">
        <v>0.5</v>
      </c>
      <c r="BA64" s="14">
        <v>103.88380540540541</v>
      </c>
      <c r="BB64" s="14">
        <v>0.19924754697496314</v>
      </c>
      <c r="BC64" s="14">
        <f t="shared" si="32"/>
        <v>60.388876566390472</v>
      </c>
      <c r="BD64" s="14">
        <f t="shared" si="43"/>
        <v>61.23079637399028</v>
      </c>
      <c r="BE64" s="14">
        <f t="shared" si="44"/>
        <v>1.5941079999999999</v>
      </c>
      <c r="BF64" s="14">
        <f t="shared" si="45"/>
        <v>2215.70132616</v>
      </c>
      <c r="BG64" s="14">
        <f t="shared" si="46"/>
        <v>1145.739155757336</v>
      </c>
      <c r="BH64" s="14">
        <f t="shared" si="47"/>
        <v>237.23276579475242</v>
      </c>
      <c r="BI64" s="15">
        <v>19.763999999999999</v>
      </c>
      <c r="BJ64" s="14">
        <f t="shared" si="30"/>
        <v>1.5245704571639846</v>
      </c>
      <c r="BK64" s="14">
        <f t="shared" si="31"/>
        <v>13436.992215277849</v>
      </c>
    </row>
    <row r="65" spans="3:63" x14ac:dyDescent="0.25">
      <c r="C65" s="15">
        <v>16.5718</v>
      </c>
      <c r="D65" s="15">
        <f t="shared" si="13"/>
        <v>283.4282</v>
      </c>
      <c r="E65" s="14">
        <v>0.5</v>
      </c>
      <c r="F65" s="14">
        <f t="shared" si="14"/>
        <v>2.8856612612612614E-2</v>
      </c>
      <c r="G65" s="14">
        <f t="shared" si="15"/>
        <v>103.88380540540541</v>
      </c>
      <c r="H65" s="14">
        <v>0.82</v>
      </c>
      <c r="I65" s="15">
        <v>11.9247</v>
      </c>
      <c r="J65" s="5">
        <f>0.836559+0.698733</f>
        <v>1.5352920000000001</v>
      </c>
      <c r="K65" s="14">
        <f t="shared" si="16"/>
        <v>2.24E-2</v>
      </c>
      <c r="L65" s="14">
        <f t="shared" si="17"/>
        <v>0.1</v>
      </c>
      <c r="M65" s="14">
        <f t="shared" si="48"/>
        <v>0.19924754697496314</v>
      </c>
      <c r="N65" s="14">
        <f t="shared" si="19"/>
        <v>0.19531000000000001</v>
      </c>
      <c r="P65" s="14">
        <f t="shared" si="20"/>
        <v>5.0000000000000001E-4</v>
      </c>
      <c r="Q65" s="14">
        <f t="shared" si="49"/>
        <v>2.8856612612612614E-2</v>
      </c>
      <c r="R65" s="14">
        <f t="shared" si="22"/>
        <v>291.77418678874301</v>
      </c>
      <c r="S65" s="14">
        <f t="shared" si="23"/>
        <v>294.85431105530927</v>
      </c>
      <c r="T65" s="14">
        <f t="shared" si="24"/>
        <v>2.1688759408198166</v>
      </c>
      <c r="U65" s="14">
        <f t="shared" si="25"/>
        <v>2.1597563888624336</v>
      </c>
      <c r="V65" s="14">
        <v>3885</v>
      </c>
      <c r="X65" s="14">
        <v>0.5</v>
      </c>
      <c r="Y65" s="14">
        <f t="shared" si="34"/>
        <v>0.19790542859664706</v>
      </c>
      <c r="AB65" s="14">
        <f>[1]!HeatTransferArea(K65,L65,0.36,P65)</f>
        <v>0.30265450173412117</v>
      </c>
      <c r="AC65" s="14">
        <f>[1]!Convection(K65,Q65,1000,9*10^-4,P65,0.6,0.36,7)</f>
        <v>21123.049752051884</v>
      </c>
      <c r="AD65" s="14">
        <f t="shared" si="35"/>
        <v>47.120340142058829</v>
      </c>
      <c r="AE65" s="14">
        <f t="shared" si="36"/>
        <v>3566.8395259680938</v>
      </c>
      <c r="AF65" s="14">
        <f t="shared" si="26"/>
        <v>21.92324106144639</v>
      </c>
      <c r="AG65" s="14">
        <f t="shared" si="37"/>
        <v>1.9672747830005968</v>
      </c>
      <c r="AM65" s="14">
        <f t="shared" si="38"/>
        <v>3887.6491438966382</v>
      </c>
      <c r="AN65" s="14">
        <f t="shared" si="39"/>
        <v>7.6729950125201576</v>
      </c>
      <c r="AQ65" s="14">
        <f t="shared" si="27"/>
        <v>11.9247</v>
      </c>
      <c r="AR65" s="14">
        <v>0.5131</v>
      </c>
      <c r="AU65" s="14">
        <f t="shared" si="40"/>
        <v>57.025274907489283</v>
      </c>
      <c r="AV65" s="14">
        <f t="shared" si="41"/>
        <v>112.10794</v>
      </c>
      <c r="AW65" s="14">
        <f t="shared" si="42"/>
        <v>57.587995492212457</v>
      </c>
      <c r="AX65" s="14">
        <v>1.9953344017938741</v>
      </c>
      <c r="AY65" s="14">
        <f t="shared" si="29"/>
        <v>11.9247</v>
      </c>
      <c r="AZ65" s="14">
        <v>0.5</v>
      </c>
      <c r="BA65" s="14">
        <v>103.88380540540541</v>
      </c>
      <c r="BB65" s="14">
        <v>0.19924754697496314</v>
      </c>
      <c r="BC65" s="14">
        <f t="shared" si="32"/>
        <v>61.538388472580991</v>
      </c>
      <c r="BD65" s="14">
        <f t="shared" si="43"/>
        <v>62.450608951549825</v>
      </c>
      <c r="BE65" s="14">
        <f t="shared" si="44"/>
        <v>1.5352920000000001</v>
      </c>
      <c r="BF65" s="14">
        <f t="shared" si="45"/>
        <v>1857.8303600919999</v>
      </c>
      <c r="BG65" s="14">
        <f t="shared" si="46"/>
        <v>953.25275776320518</v>
      </c>
      <c r="BH65" s="14">
        <f t="shared" si="47"/>
        <v>243.14821384087156</v>
      </c>
      <c r="BI65" s="15">
        <v>16.5718</v>
      </c>
      <c r="BJ65" s="14">
        <f t="shared" si="30"/>
        <v>1.2783281067612893</v>
      </c>
      <c r="BK65" s="14">
        <f t="shared" si="31"/>
        <v>13836.443153099777</v>
      </c>
    </row>
    <row r="66" spans="3:63" x14ac:dyDescent="0.25">
      <c r="C66" s="15">
        <v>8.0315999999999992</v>
      </c>
      <c r="D66" s="15">
        <f t="shared" si="13"/>
        <v>291.96839999999997</v>
      </c>
      <c r="E66" s="14">
        <v>0.5</v>
      </c>
      <c r="F66" s="14">
        <f t="shared" si="14"/>
        <v>2.8856612612612614E-2</v>
      </c>
      <c r="G66" s="14">
        <f t="shared" si="15"/>
        <v>103.88380540540541</v>
      </c>
      <c r="H66" s="14">
        <v>0.82</v>
      </c>
      <c r="I66" s="16">
        <v>17.965499999999999</v>
      </c>
      <c r="J66" s="3">
        <f>0.754883+0.647273</f>
        <v>1.402156</v>
      </c>
      <c r="K66" s="14">
        <f t="shared" si="16"/>
        <v>2.24E-2</v>
      </c>
      <c r="L66" s="14">
        <f t="shared" si="17"/>
        <v>0.1</v>
      </c>
      <c r="M66" s="14">
        <f t="shared" si="48"/>
        <v>0.19924754697496314</v>
      </c>
      <c r="N66" s="14">
        <f t="shared" si="19"/>
        <v>0.19531000000000001</v>
      </c>
      <c r="P66" s="14">
        <f t="shared" si="20"/>
        <v>5.0000000000000001E-4</v>
      </c>
      <c r="Q66" s="14">
        <f t="shared" si="49"/>
        <v>2.8856612612612614E-2</v>
      </c>
      <c r="R66" s="14">
        <f t="shared" si="22"/>
        <v>275.43985313283565</v>
      </c>
      <c r="S66" s="14">
        <f t="shared" si="23"/>
        <v>289.36200162064745</v>
      </c>
      <c r="T66" s="14">
        <f t="shared" si="24"/>
        <v>2.1883102893045816</v>
      </c>
      <c r="U66" s="14">
        <f t="shared" si="25"/>
        <v>2.250270501638397</v>
      </c>
      <c r="V66" s="14">
        <v>3885</v>
      </c>
      <c r="X66" s="14">
        <v>0.5</v>
      </c>
      <c r="Y66" s="14">
        <f t="shared" ref="Y66:Y97" si="50">G66/3600/1000/(PI()*K66^2/4)/0.37</f>
        <v>0.19790542859664706</v>
      </c>
      <c r="AB66" s="14">
        <f>[1]!HeatTransferArea(K66,L66,0.36,P66)</f>
        <v>0.30265450173412117</v>
      </c>
      <c r="AC66" s="14">
        <f>[1]!Convection(K66,Q66,1000,9*10^-4,P66,0.6,0.36,7)</f>
        <v>21123.049752051884</v>
      </c>
      <c r="AD66" s="14">
        <f t="shared" ref="AD66:AD97" si="51">Y66*P66/(2.1*10^-6)</f>
        <v>47.120340142058829</v>
      </c>
      <c r="AE66" s="14">
        <f t="shared" ref="AE66:AE97" si="52">0.17*AD66^0.79*X66/P66</f>
        <v>3566.8395259680938</v>
      </c>
      <c r="AF66" s="14">
        <f t="shared" si="26"/>
        <v>21.92324106144639</v>
      </c>
      <c r="AG66" s="14">
        <f t="shared" ref="AG66:AG97" si="53">V66*Q66/(2*E66*R66*N66)</f>
        <v>2.083939536967363</v>
      </c>
      <c r="AM66" s="14">
        <f t="shared" ref="AM66:AM97" si="54">AC66*AB66/(R66*N66*F66)</f>
        <v>4118.1973290312171</v>
      </c>
      <c r="AN66" s="14">
        <f t="shared" ref="AN66:AN97" si="55">C66/U66</f>
        <v>3.5691709037434745</v>
      </c>
      <c r="AQ66" s="14">
        <f t="shared" si="27"/>
        <v>17.965499999999999</v>
      </c>
      <c r="AR66" s="14">
        <v>0.49859999999999999</v>
      </c>
      <c r="AU66" s="14">
        <f t="shared" ref="AU66:AU97" si="56">AC66*AB66/(Q66*V66)</f>
        <v>57.025274907489283</v>
      </c>
      <c r="AV66" s="14">
        <f t="shared" ref="AV66:AV97" si="57">Q66*V66</f>
        <v>112.10794</v>
      </c>
      <c r="AW66" s="14">
        <f t="shared" ref="AW66:AW97" si="58">2*N66*S66*E66</f>
        <v>56.515292536528655</v>
      </c>
      <c r="AX66" s="14">
        <v>2.2507211345632725</v>
      </c>
      <c r="AY66" s="14">
        <f t="shared" si="29"/>
        <v>17.965499999999999</v>
      </c>
      <c r="AZ66" s="14">
        <v>0.5</v>
      </c>
      <c r="BA66" s="14">
        <v>103.88380540540541</v>
      </c>
      <c r="BB66" s="14">
        <v>0.19924754697496314</v>
      </c>
      <c r="BC66" s="14">
        <f t="shared" si="32"/>
        <v>60.527953404196637</v>
      </c>
      <c r="BD66" s="14">
        <f t="shared" ref="BD66:BD97" si="59">E66*N66*S66*T66</f>
        <v>61.836498080372039</v>
      </c>
      <c r="BE66" s="14">
        <f t="shared" ref="BE66:BE97" si="60">J66</f>
        <v>1.402156</v>
      </c>
      <c r="BF66" s="14">
        <f t="shared" ref="BF66:BF97" si="61">F66*V66*C66</f>
        <v>900.40613090399995</v>
      </c>
      <c r="BG66" s="14">
        <f t="shared" ref="BG66:BG97" si="62">F66*V66*C66*AR66</f>
        <v>448.94249686873434</v>
      </c>
      <c r="BH66" s="14">
        <f t="shared" ref="BH66:BH97" si="63">F66*V66*T66</f>
        <v>245.32695861474068</v>
      </c>
      <c r="BI66" s="15">
        <v>8.0315999999999992</v>
      </c>
      <c r="BJ66" s="14">
        <f t="shared" si="30"/>
        <v>0.61954766665443528</v>
      </c>
      <c r="BK66" s="14">
        <f t="shared" si="31"/>
        <v>14187.892645257623</v>
      </c>
    </row>
    <row r="67" spans="3:63" x14ac:dyDescent="0.25">
      <c r="C67" s="15">
        <v>3.3384999999999998</v>
      </c>
      <c r="D67" s="15">
        <f t="shared" ref="D67:D112" si="64">300-C67</f>
        <v>296.66149999999999</v>
      </c>
      <c r="E67" s="14">
        <v>0.5</v>
      </c>
      <c r="F67" s="14">
        <f t="shared" ref="F67:F112" si="65">2*350*N67*H67/V67</f>
        <v>2.8856612612612614E-2</v>
      </c>
      <c r="G67" s="14">
        <f t="shared" ref="G67:G112" si="66">F67*3600</f>
        <v>103.88380540540541</v>
      </c>
      <c r="H67" s="14">
        <v>0.82</v>
      </c>
      <c r="I67" s="15">
        <v>23.683299999999999</v>
      </c>
      <c r="J67" s="5">
        <f>0.719408+0.620865</f>
        <v>1.340273</v>
      </c>
      <c r="K67" s="14">
        <f t="shared" ref="K67:K112" si="67">22.4/1000</f>
        <v>2.24E-2</v>
      </c>
      <c r="L67" s="14">
        <f t="shared" ref="L67:L112" si="68">100/1000</f>
        <v>0.1</v>
      </c>
      <c r="M67" s="14">
        <f t="shared" si="48"/>
        <v>0.19924754697496314</v>
      </c>
      <c r="N67" s="14">
        <f t="shared" ref="N67:N112" si="69">0.19531</f>
        <v>0.19531000000000001</v>
      </c>
      <c r="P67" s="14">
        <f t="shared" ref="P67:P112" si="70">0.5/1000</f>
        <v>5.0000000000000001E-4</v>
      </c>
      <c r="Q67" s="14">
        <f t="shared" si="49"/>
        <v>2.8856612612612614E-2</v>
      </c>
      <c r="R67" s="14">
        <f t="shared" ref="R67:R112" si="71">-0.0441369233*D67^2 + 23.483594954*D67 - 2818.5516399474</f>
        <v>263.7225068519997</v>
      </c>
      <c r="S67" s="14">
        <f t="shared" ref="S67:S112" si="72" xml:space="preserve"> -0.0161144533*D67^2 + 8.6290891324*D67 - 856.3739661281</f>
        <v>285.34301896394402</v>
      </c>
      <c r="T67" s="14">
        <f t="shared" ref="T67:T112" si="73" xml:space="preserve"> -0.000031415526114*D67^3 + 0.02566522857118*D67^2 - 6.964018125956*D67 + 629.516315122313</f>
        <v>2.0914899634597077</v>
      </c>
      <c r="U67" s="14">
        <f t="shared" ref="U67:U112" si="74" xml:space="preserve"> -0.0000361873*D67^3 + 0.0299386098*D67^2 - 8.2296135482*D67+ 753.5701352914</f>
        <v>2.1994737297550273</v>
      </c>
      <c r="V67" s="14">
        <v>3885</v>
      </c>
      <c r="X67" s="14">
        <v>0.5</v>
      </c>
      <c r="Y67" s="14">
        <f t="shared" si="50"/>
        <v>0.19790542859664706</v>
      </c>
      <c r="AB67" s="14">
        <f>[1]!HeatTransferArea(K67,L67,0.36,P67)</f>
        <v>0.30265450173412117</v>
      </c>
      <c r="AC67" s="14">
        <f>[1]!Convection(K67,Q67,1000,9*10^-4,P67,0.6,0.36,7)</f>
        <v>21123.049752051884</v>
      </c>
      <c r="AD67" s="14">
        <f t="shared" si="51"/>
        <v>47.120340142058829</v>
      </c>
      <c r="AE67" s="14">
        <f t="shared" si="52"/>
        <v>3566.8395259680938</v>
      </c>
      <c r="AF67" s="14">
        <f t="shared" ref="AF67:AF112" si="75">(1/AE67+1.6/1000/0.3+0.8/1000/0.02)^-1</f>
        <v>21.92324106144639</v>
      </c>
      <c r="AG67" s="14">
        <f t="shared" si="53"/>
        <v>2.1765301977890235</v>
      </c>
      <c r="AM67" s="14">
        <f t="shared" si="54"/>
        <v>4301.171261491796</v>
      </c>
      <c r="AN67" s="14">
        <f t="shared" si="55"/>
        <v>1.5178630937191666</v>
      </c>
      <c r="AQ67" s="14">
        <f t="shared" ref="AQ67:AQ112" si="76">I67</f>
        <v>23.683299999999999</v>
      </c>
      <c r="AR67" s="14">
        <v>0.49109999999999998</v>
      </c>
      <c r="AU67" s="14">
        <f t="shared" si="56"/>
        <v>57.025274907489283</v>
      </c>
      <c r="AV67" s="14">
        <f t="shared" si="57"/>
        <v>112.10794</v>
      </c>
      <c r="AW67" s="14">
        <f t="shared" si="58"/>
        <v>55.730345033847911</v>
      </c>
      <c r="AX67" s="14">
        <v>2.3381683088145366</v>
      </c>
      <c r="AY67" s="14">
        <f t="shared" ref="AY67:AY112" si="77">AQ67</f>
        <v>23.683299999999999</v>
      </c>
      <c r="AZ67" s="14">
        <v>0.5</v>
      </c>
      <c r="BA67" s="14">
        <v>103.88380540540541</v>
      </c>
      <c r="BB67" s="14">
        <v>0.19924754697496314</v>
      </c>
      <c r="BC67" s="14">
        <f t="shared" ref="BC67:BC112" si="78">N67*R67*U67*E67</f>
        <v>56.644853624689816</v>
      </c>
      <c r="BD67" s="14">
        <f t="shared" si="59"/>
        <v>58.279728649219734</v>
      </c>
      <c r="BE67" s="14">
        <f t="shared" si="60"/>
        <v>1.340273</v>
      </c>
      <c r="BF67" s="14">
        <f t="shared" si="61"/>
        <v>374.27235768999998</v>
      </c>
      <c r="BG67" s="14">
        <f t="shared" si="62"/>
        <v>183.80515486155898</v>
      </c>
      <c r="BH67" s="14">
        <f t="shared" si="63"/>
        <v>234.4726313341431</v>
      </c>
      <c r="BI67" s="15">
        <v>3.3384999999999998</v>
      </c>
      <c r="BJ67" s="14">
        <f t="shared" ref="BJ67:BJ112" si="79">AF67*(PI()*K67*L67)*(C67/2)</f>
        <v>0.25752775102418352</v>
      </c>
      <c r="BK67" s="14">
        <f t="shared" ref="BK67:BK112" si="80">AB67*AC67*(T67+U67)/2</f>
        <v>13716.035618469592</v>
      </c>
    </row>
    <row r="68" spans="3:63" x14ac:dyDescent="0.25">
      <c r="C68" s="15">
        <v>3.3500000000000002E-2</v>
      </c>
      <c r="D68" s="15">
        <f t="shared" si="64"/>
        <v>299.9665</v>
      </c>
      <c r="E68" s="14">
        <v>0.5</v>
      </c>
      <c r="F68" s="14">
        <f t="shared" si="65"/>
        <v>2.8856612612612614E-2</v>
      </c>
      <c r="G68" s="14">
        <f t="shared" si="66"/>
        <v>103.88380540540541</v>
      </c>
      <c r="H68" s="14">
        <v>0.82</v>
      </c>
      <c r="I68" s="15">
        <v>27.9985</v>
      </c>
      <c r="J68" s="5">
        <f>0.701463+0.608065</f>
        <v>1.3095279999999998</v>
      </c>
      <c r="K68" s="14">
        <f t="shared" si="67"/>
        <v>2.24E-2</v>
      </c>
      <c r="L68" s="14">
        <f t="shared" si="68"/>
        <v>0.1</v>
      </c>
      <c r="M68" s="14">
        <f t="shared" si="48"/>
        <v>0.19924754697496314</v>
      </c>
      <c r="N68" s="14">
        <f t="shared" si="69"/>
        <v>0.19531000000000001</v>
      </c>
      <c r="P68" s="14">
        <f t="shared" si="70"/>
        <v>5.0000000000000001E-4</v>
      </c>
      <c r="Q68" s="14">
        <f t="shared" si="49"/>
        <v>2.8856612612612614E-2</v>
      </c>
      <c r="R68" s="14">
        <f t="shared" si="71"/>
        <v>254.30415144730887</v>
      </c>
      <c r="S68" s="14">
        <f t="shared" si="72"/>
        <v>282.08678453284949</v>
      </c>
      <c r="T68" s="14">
        <f t="shared" si="73"/>
        <v>1.9638176838705022</v>
      </c>
      <c r="U68" s="14">
        <f t="shared" si="74"/>
        <v>2.1050900066727536</v>
      </c>
      <c r="V68" s="14">
        <v>3885</v>
      </c>
      <c r="X68" s="14">
        <v>0.5</v>
      </c>
      <c r="Y68" s="14">
        <f t="shared" si="50"/>
        <v>0.19790542859664706</v>
      </c>
      <c r="AB68" s="14">
        <f>[1]!HeatTransferArea(K68,L68,0.36,P68)</f>
        <v>0.30265450173412117</v>
      </c>
      <c r="AC68" s="14">
        <f>[1]!Convection(K68,Q68,1000,9*10^-4,P68,0.6,0.36,7)</f>
        <v>21123.049752051884</v>
      </c>
      <c r="AD68" s="14">
        <f t="shared" si="51"/>
        <v>47.120340142058829</v>
      </c>
      <c r="AE68" s="14">
        <f t="shared" si="52"/>
        <v>3566.8395259680938</v>
      </c>
      <c r="AF68" s="14">
        <f t="shared" si="75"/>
        <v>21.92324106144639</v>
      </c>
      <c r="AG68" s="14">
        <f t="shared" si="53"/>
        <v>2.2571397153102755</v>
      </c>
      <c r="AM68" s="14">
        <f t="shared" si="54"/>
        <v>4460.4685414088563</v>
      </c>
      <c r="AN68" s="14">
        <f t="shared" si="55"/>
        <v>1.5913808860339024E-2</v>
      </c>
      <c r="AQ68" s="14">
        <f t="shared" si="76"/>
        <v>27.9985</v>
      </c>
      <c r="AR68" s="14">
        <v>0.4849</v>
      </c>
      <c r="AU68" s="14">
        <f t="shared" si="56"/>
        <v>57.025274907489283</v>
      </c>
      <c r="AV68" s="14">
        <f t="shared" si="57"/>
        <v>112.10794</v>
      </c>
      <c r="AW68" s="14">
        <f t="shared" si="58"/>
        <v>55.094369887110837</v>
      </c>
      <c r="AX68" s="14">
        <v>2.2850861437612902</v>
      </c>
      <c r="AY68" s="14">
        <f t="shared" si="77"/>
        <v>27.9985</v>
      </c>
      <c r="AZ68" s="14">
        <v>0.5</v>
      </c>
      <c r="BA68" s="14">
        <v>103.88380540540541</v>
      </c>
      <c r="BB68" s="14">
        <v>0.19924754697496314</v>
      </c>
      <c r="BC68" s="14">
        <f t="shared" si="78"/>
        <v>52.277956601864034</v>
      </c>
      <c r="BD68" s="14">
        <f t="shared" si="59"/>
        <v>54.097648933005374</v>
      </c>
      <c r="BE68" s="14">
        <f t="shared" si="60"/>
        <v>1.3095279999999998</v>
      </c>
      <c r="BF68" s="14">
        <f t="shared" si="61"/>
        <v>3.7556159900000003</v>
      </c>
      <c r="BG68" s="14">
        <f t="shared" si="62"/>
        <v>1.8210981935510002</v>
      </c>
      <c r="BH68" s="14">
        <f t="shared" si="63"/>
        <v>220.15955507429322</v>
      </c>
      <c r="BI68" s="15">
        <v>3.3500000000000002E-2</v>
      </c>
      <c r="BJ68" s="14">
        <f t="shared" si="79"/>
        <v>2.5841484676681591E-3</v>
      </c>
      <c r="BK68" s="14">
        <f t="shared" si="80"/>
        <v>13006.235149462322</v>
      </c>
    </row>
    <row r="69" spans="3:63" x14ac:dyDescent="0.25">
      <c r="C69" s="15">
        <v>16.899899999999999</v>
      </c>
      <c r="D69" s="15">
        <f t="shared" si="64"/>
        <v>283.1001</v>
      </c>
      <c r="E69" s="14">
        <v>0.5</v>
      </c>
      <c r="F69" s="14">
        <f t="shared" si="65"/>
        <v>3.6070765765765768E-2</v>
      </c>
      <c r="G69" s="14">
        <f t="shared" si="66"/>
        <v>129.85475675675676</v>
      </c>
      <c r="H69" s="14">
        <v>1.0249999999999999</v>
      </c>
      <c r="I69" s="15">
        <v>6.7176999999999998</v>
      </c>
      <c r="J69" s="4">
        <f>1.406641+1.136237</f>
        <v>2.542878</v>
      </c>
      <c r="K69" s="14">
        <f t="shared" si="67"/>
        <v>2.24E-2</v>
      </c>
      <c r="L69" s="14">
        <f t="shared" si="68"/>
        <v>0.1</v>
      </c>
      <c r="M69" s="14">
        <f t="shared" si="48"/>
        <v>0.19924754697496314</v>
      </c>
      <c r="N69" s="14">
        <f t="shared" si="69"/>
        <v>0.19531000000000001</v>
      </c>
      <c r="P69" s="14">
        <f t="shared" si="70"/>
        <v>5.0000000000000001E-4</v>
      </c>
      <c r="Q69" s="14">
        <f t="shared" si="49"/>
        <v>3.6070765765765768E-2</v>
      </c>
      <c r="R69" s="14">
        <f t="shared" si="71"/>
        <v>292.27329945474366</v>
      </c>
      <c r="S69" s="14">
        <f t="shared" si="72"/>
        <v>295.01842821773346</v>
      </c>
      <c r="T69" s="14">
        <f t="shared" si="73"/>
        <v>2.1643324615781694</v>
      </c>
      <c r="U69" s="14">
        <f t="shared" si="74"/>
        <v>2.1529966633381719</v>
      </c>
      <c r="V69" s="14">
        <v>3885</v>
      </c>
      <c r="X69" s="14">
        <v>0.5</v>
      </c>
      <c r="Y69" s="14">
        <f t="shared" si="50"/>
        <v>0.24738178574580877</v>
      </c>
      <c r="AB69" s="14">
        <f>[1]!HeatTransferArea(K69,L69,0.36,P69)</f>
        <v>0.30265450173412117</v>
      </c>
      <c r="AC69" s="14">
        <f>[1]!Convection(K69,Q69,1000,9*10^-4,P69,0.6,0.36,7)</f>
        <v>21360.347548850747</v>
      </c>
      <c r="AD69" s="14">
        <f t="shared" si="51"/>
        <v>58.900425177573524</v>
      </c>
      <c r="AE69" s="14">
        <f t="shared" si="52"/>
        <v>4254.4407610981789</v>
      </c>
      <c r="AF69" s="14">
        <f t="shared" si="75"/>
        <v>21.945040823282</v>
      </c>
      <c r="AG69" s="14">
        <f t="shared" si="53"/>
        <v>2.4548941054093771</v>
      </c>
      <c r="AM69" s="14">
        <f t="shared" si="54"/>
        <v>3139.6878196135449</v>
      </c>
      <c r="AN69" s="14">
        <f t="shared" si="55"/>
        <v>7.8494780264996287</v>
      </c>
      <c r="AQ69" s="14">
        <f t="shared" si="76"/>
        <v>6.7176999999999998</v>
      </c>
      <c r="AR69" s="14">
        <v>0.4274</v>
      </c>
      <c r="AU69" s="14">
        <f t="shared" si="56"/>
        <v>46.132720620966388</v>
      </c>
      <c r="AV69" s="14">
        <f t="shared" si="57"/>
        <v>140.13492500000001</v>
      </c>
      <c r="AW69" s="14">
        <f t="shared" si="58"/>
        <v>57.620049215205526</v>
      </c>
      <c r="AX69" s="14">
        <v>2.4847372878386857</v>
      </c>
      <c r="AY69" s="14">
        <f t="shared" si="77"/>
        <v>6.7176999999999998</v>
      </c>
      <c r="AZ69" s="14">
        <v>0.5</v>
      </c>
      <c r="BA69" s="14">
        <v>129.85475675675676</v>
      </c>
      <c r="BB69" s="14">
        <v>0.19924754697496314</v>
      </c>
      <c r="BC69" s="14">
        <f t="shared" si="78"/>
        <v>61.450721087586778</v>
      </c>
      <c r="BD69" s="14">
        <f t="shared" si="59"/>
        <v>62.354471477100525</v>
      </c>
      <c r="BE69" s="14">
        <f t="shared" si="60"/>
        <v>2.542878</v>
      </c>
      <c r="BF69" s="14">
        <f t="shared" si="61"/>
        <v>2368.2662190074998</v>
      </c>
      <c r="BG69" s="14">
        <f t="shared" si="62"/>
        <v>1012.1969820038054</v>
      </c>
      <c r="BH69" s="14">
        <f t="shared" si="63"/>
        <v>303.29856717832217</v>
      </c>
      <c r="BI69" s="15">
        <v>16.899899999999999</v>
      </c>
      <c r="BJ69" s="14">
        <f t="shared" si="79"/>
        <v>1.3049336287930273</v>
      </c>
      <c r="BK69" s="14">
        <f t="shared" si="80"/>
        <v>13955.346199855219</v>
      </c>
    </row>
    <row r="70" spans="3:63" x14ac:dyDescent="0.25">
      <c r="C70" s="15">
        <v>15.006600000000001</v>
      </c>
      <c r="D70" s="15">
        <f t="shared" si="64"/>
        <v>284.99340000000001</v>
      </c>
      <c r="E70" s="14">
        <v>0.5</v>
      </c>
      <c r="F70" s="14">
        <f t="shared" si="65"/>
        <v>3.6070765765765768E-2</v>
      </c>
      <c r="G70" s="14">
        <f t="shared" si="66"/>
        <v>129.85475675675676</v>
      </c>
      <c r="H70" s="14">
        <v>1.0249999999999999</v>
      </c>
      <c r="I70" s="15">
        <v>9.5751000000000008</v>
      </c>
      <c r="J70" s="4">
        <f>1.362734+1.108949</f>
        <v>2.4716829999999996</v>
      </c>
      <c r="K70" s="14">
        <f t="shared" si="67"/>
        <v>2.24E-2</v>
      </c>
      <c r="L70" s="14">
        <f t="shared" si="68"/>
        <v>0.1</v>
      </c>
      <c r="M70" s="14">
        <f t="shared" si="48"/>
        <v>0.19924754697496314</v>
      </c>
      <c r="N70" s="14">
        <f t="shared" si="69"/>
        <v>0.19531000000000001</v>
      </c>
      <c r="P70" s="14">
        <f t="shared" si="70"/>
        <v>5.0000000000000001E-4</v>
      </c>
      <c r="Q70" s="14">
        <f t="shared" si="49"/>
        <v>3.6070765765765768E-2</v>
      </c>
      <c r="R70" s="14">
        <f t="shared" si="71"/>
        <v>289.26237635625466</v>
      </c>
      <c r="S70" s="14">
        <f t="shared" si="72"/>
        <v>294.02363719649509</v>
      </c>
      <c r="T70" s="14">
        <f t="shared" si="73"/>
        <v>2.1873330198482108</v>
      </c>
      <c r="U70" s="14">
        <f t="shared" si="74"/>
        <v>2.189408708795554</v>
      </c>
      <c r="V70" s="14">
        <v>3885</v>
      </c>
      <c r="X70" s="14">
        <v>0.5</v>
      </c>
      <c r="Y70" s="14">
        <f t="shared" si="50"/>
        <v>0.24738178574580877</v>
      </c>
      <c r="AB70" s="14">
        <f>[1]!HeatTransferArea(K70,L70,0.36,P70)</f>
        <v>0.30265450173412117</v>
      </c>
      <c r="AC70" s="14">
        <f>[1]!Convection(K70,Q70,1000,9*10^-4,P70,0.6,0.36,7)</f>
        <v>21360.347548850747</v>
      </c>
      <c r="AD70" s="14">
        <f t="shared" si="51"/>
        <v>58.900425177573524</v>
      </c>
      <c r="AE70" s="14">
        <f t="shared" si="52"/>
        <v>4254.4407610981789</v>
      </c>
      <c r="AF70" s="14">
        <f t="shared" si="75"/>
        <v>21.945040823282</v>
      </c>
      <c r="AG70" s="14">
        <f t="shared" si="53"/>
        <v>2.4804470219671058</v>
      </c>
      <c r="AM70" s="14">
        <f t="shared" si="54"/>
        <v>3172.3687326904542</v>
      </c>
      <c r="AN70" s="14">
        <f t="shared" si="55"/>
        <v>6.8541793680246617</v>
      </c>
      <c r="AQ70" s="14">
        <f t="shared" si="76"/>
        <v>9.5751000000000008</v>
      </c>
      <c r="AR70" s="14">
        <v>0.42520000000000002</v>
      </c>
      <c r="AU70" s="14">
        <f t="shared" si="56"/>
        <v>46.132720620966388</v>
      </c>
      <c r="AV70" s="14">
        <f t="shared" si="57"/>
        <v>140.13492500000001</v>
      </c>
      <c r="AW70" s="14">
        <f t="shared" si="58"/>
        <v>57.425756580847462</v>
      </c>
      <c r="AX70" s="14">
        <v>2.5434777942880014</v>
      </c>
      <c r="AY70" s="14">
        <f t="shared" si="77"/>
        <v>9.5751000000000008</v>
      </c>
      <c r="AZ70" s="14">
        <v>0.5</v>
      </c>
      <c r="BA70" s="14">
        <v>129.85475675675676</v>
      </c>
      <c r="BB70" s="14">
        <v>0.19924754697496314</v>
      </c>
      <c r="BC70" s="14">
        <f t="shared" si="78"/>
        <v>61.84623628004271</v>
      </c>
      <c r="BD70" s="14">
        <f t="shared" si="59"/>
        <v>62.804626779526671</v>
      </c>
      <c r="BE70" s="14">
        <f t="shared" si="60"/>
        <v>2.4716829999999996</v>
      </c>
      <c r="BF70" s="14">
        <f t="shared" si="61"/>
        <v>2102.9487655050002</v>
      </c>
      <c r="BG70" s="14">
        <f t="shared" si="62"/>
        <v>894.17381509272616</v>
      </c>
      <c r="BH70" s="14">
        <f t="shared" si="63"/>
        <v>306.52174868645255</v>
      </c>
      <c r="BI70" s="15">
        <v>15.006600000000001</v>
      </c>
      <c r="BJ70" s="14">
        <f t="shared" si="79"/>
        <v>1.1587415898227473</v>
      </c>
      <c r="BK70" s="14">
        <f t="shared" si="80"/>
        <v>14147.391658902096</v>
      </c>
    </row>
    <row r="71" spans="3:63" x14ac:dyDescent="0.25">
      <c r="C71" s="15">
        <v>11.196999999999999</v>
      </c>
      <c r="D71" s="15">
        <f t="shared" si="64"/>
        <v>288.803</v>
      </c>
      <c r="E71" s="14">
        <v>0.5</v>
      </c>
      <c r="F71" s="14">
        <f t="shared" si="65"/>
        <v>3.6070765765765768E-2</v>
      </c>
      <c r="G71" s="14">
        <f t="shared" si="66"/>
        <v>129.85475675675676</v>
      </c>
      <c r="H71" s="14">
        <v>1.0249999999999999</v>
      </c>
      <c r="I71" s="16">
        <v>13.8223</v>
      </c>
      <c r="J71" s="3">
        <f>1.312893+1.094104</f>
        <v>2.4069970000000001</v>
      </c>
      <c r="K71" s="14">
        <f t="shared" si="67"/>
        <v>2.24E-2</v>
      </c>
      <c r="L71" s="14">
        <f t="shared" si="68"/>
        <v>0.1</v>
      </c>
      <c r="M71" s="14">
        <f t="shared" si="48"/>
        <v>0.19924754697496314</v>
      </c>
      <c r="N71" s="14">
        <f t="shared" si="69"/>
        <v>0.19531000000000001</v>
      </c>
      <c r="P71" s="14">
        <f t="shared" si="70"/>
        <v>5.0000000000000001E-4</v>
      </c>
      <c r="Q71" s="14">
        <f t="shared" si="49"/>
        <v>3.6070765765765768E-2</v>
      </c>
      <c r="R71" s="14">
        <f t="shared" si="71"/>
        <v>282.24504461198376</v>
      </c>
      <c r="S71" s="14">
        <f t="shared" si="72"/>
        <v>291.67187146075696</v>
      </c>
      <c r="T71" s="14">
        <f t="shared" si="73"/>
        <v>2.2063558406068751</v>
      </c>
      <c r="U71" s="14">
        <f t="shared" si="74"/>
        <v>2.2394250693455433</v>
      </c>
      <c r="V71" s="14">
        <v>3885</v>
      </c>
      <c r="X71" s="14">
        <v>0.5</v>
      </c>
      <c r="Y71" s="14">
        <f t="shared" si="50"/>
        <v>0.24738178574580877</v>
      </c>
      <c r="AB71" s="14">
        <f>[1]!HeatTransferArea(K71,L71,0.36,P71)</f>
        <v>0.30265450173412117</v>
      </c>
      <c r="AC71" s="14">
        <f>[1]!Convection(K71,Q71,1000,9*10^-4,P71,0.6,0.36,7)</f>
        <v>21360.347548850747</v>
      </c>
      <c r="AD71" s="14">
        <f t="shared" si="51"/>
        <v>58.900425177573524</v>
      </c>
      <c r="AE71" s="14">
        <f t="shared" si="52"/>
        <v>4254.4407610981789</v>
      </c>
      <c r="AF71" s="14">
        <f t="shared" si="75"/>
        <v>21.945040823282</v>
      </c>
      <c r="AG71" s="14">
        <f t="shared" si="53"/>
        <v>2.542117261921756</v>
      </c>
      <c r="AM71" s="14">
        <f t="shared" si="54"/>
        <v>3251.2419112897287</v>
      </c>
      <c r="AN71" s="14">
        <f t="shared" si="55"/>
        <v>4.9999440272731457</v>
      </c>
      <c r="AQ71" s="14">
        <f t="shared" si="76"/>
        <v>13.8223</v>
      </c>
      <c r="AR71" s="14">
        <v>0.42009999999999997</v>
      </c>
      <c r="AU71" s="14">
        <f t="shared" si="56"/>
        <v>46.132720620966388</v>
      </c>
      <c r="AV71" s="14">
        <f t="shared" si="57"/>
        <v>140.13492500000001</v>
      </c>
      <c r="AW71" s="14">
        <f t="shared" si="58"/>
        <v>56.966433215000443</v>
      </c>
      <c r="AX71" s="14">
        <v>2.687388759846884</v>
      </c>
      <c r="AY71" s="14">
        <f t="shared" si="77"/>
        <v>13.8223</v>
      </c>
      <c r="AZ71" s="14">
        <v>0.5</v>
      </c>
      <c r="BA71" s="14">
        <v>129.85475675675676</v>
      </c>
      <c r="BB71" s="14">
        <v>0.19924754697496314</v>
      </c>
      <c r="BC71" s="14">
        <f t="shared" si="78"/>
        <v>61.724466616189609</v>
      </c>
      <c r="BD71" s="14">
        <f t="shared" si="59"/>
        <v>62.844111321228858</v>
      </c>
      <c r="BE71" s="14">
        <f t="shared" si="60"/>
        <v>2.4069970000000001</v>
      </c>
      <c r="BF71" s="14">
        <f t="shared" si="61"/>
        <v>1569.0907552250001</v>
      </c>
      <c r="BG71" s="14">
        <f t="shared" si="62"/>
        <v>659.1750262700225</v>
      </c>
      <c r="BH71" s="14">
        <f t="shared" si="63"/>
        <v>309.1875102467564</v>
      </c>
      <c r="BI71" s="15">
        <v>11.196999999999999</v>
      </c>
      <c r="BJ71" s="14">
        <f t="shared" si="79"/>
        <v>0.8645815561982928</v>
      </c>
      <c r="BK71" s="14">
        <f t="shared" si="80"/>
        <v>14370.55409304603</v>
      </c>
    </row>
    <row r="72" spans="3:63" x14ac:dyDescent="0.25">
      <c r="C72" s="15">
        <v>6.3155999999999999</v>
      </c>
      <c r="D72" s="15">
        <f t="shared" si="64"/>
        <v>293.68439999999998</v>
      </c>
      <c r="E72" s="14">
        <v>0.5</v>
      </c>
      <c r="F72" s="14">
        <f t="shared" si="65"/>
        <v>3.6070765765765768E-2</v>
      </c>
      <c r="G72" s="14">
        <f t="shared" si="66"/>
        <v>129.85475675675676</v>
      </c>
      <c r="H72" s="14">
        <v>1.0249999999999999</v>
      </c>
      <c r="I72" s="15">
        <v>20.760100000000001</v>
      </c>
      <c r="J72" s="5">
        <f>1.247136+1.042964</f>
        <v>2.2900999999999998</v>
      </c>
      <c r="K72" s="14">
        <f t="shared" si="67"/>
        <v>2.24E-2</v>
      </c>
      <c r="L72" s="14">
        <f t="shared" si="68"/>
        <v>0.1</v>
      </c>
      <c r="M72" s="14">
        <f t="shared" si="48"/>
        <v>0.19924754697496314</v>
      </c>
      <c r="N72" s="14">
        <f t="shared" si="69"/>
        <v>0.19531000000000001</v>
      </c>
      <c r="P72" s="14">
        <f t="shared" si="70"/>
        <v>5.0000000000000001E-4</v>
      </c>
      <c r="Q72" s="14">
        <f t="shared" si="49"/>
        <v>3.6070765765765768E-2</v>
      </c>
      <c r="R72" s="14">
        <f t="shared" si="71"/>
        <v>271.38096785662401</v>
      </c>
      <c r="S72" s="14">
        <f t="shared" si="72"/>
        <v>287.97481199417177</v>
      </c>
      <c r="T72" s="14">
        <f t="shared" si="73"/>
        <v>2.1633974780863809</v>
      </c>
      <c r="U72" s="14">
        <f t="shared" si="74"/>
        <v>2.2418631369462219</v>
      </c>
      <c r="V72" s="14">
        <v>3885</v>
      </c>
      <c r="X72" s="14">
        <v>0.5</v>
      </c>
      <c r="Y72" s="14">
        <f t="shared" si="50"/>
        <v>0.24738178574580877</v>
      </c>
      <c r="AB72" s="14">
        <f>[1]!HeatTransferArea(K72,L72,0.36,P72)</f>
        <v>0.30265450173412117</v>
      </c>
      <c r="AC72" s="14">
        <f>[1]!Convection(K72,Q72,1000,9*10^-4,P72,0.6,0.36,7)</f>
        <v>21360.347548850747</v>
      </c>
      <c r="AD72" s="14">
        <f t="shared" si="51"/>
        <v>58.900425177573524</v>
      </c>
      <c r="AE72" s="14">
        <f t="shared" si="52"/>
        <v>4254.4407610981789</v>
      </c>
      <c r="AF72" s="14">
        <f t="shared" si="75"/>
        <v>21.945040823282</v>
      </c>
      <c r="AG72" s="14">
        <f t="shared" si="53"/>
        <v>2.64388474131712</v>
      </c>
      <c r="AM72" s="14">
        <f t="shared" si="54"/>
        <v>3381.3974706624676</v>
      </c>
      <c r="AN72" s="14">
        <f t="shared" si="55"/>
        <v>2.8171211239071723</v>
      </c>
      <c r="AQ72" s="14">
        <f t="shared" si="76"/>
        <v>20.760100000000001</v>
      </c>
      <c r="AR72" s="14">
        <v>0.41170000000000001</v>
      </c>
      <c r="AU72" s="14">
        <f t="shared" si="56"/>
        <v>46.132720620966388</v>
      </c>
      <c r="AV72" s="14">
        <f t="shared" si="57"/>
        <v>140.13492500000001</v>
      </c>
      <c r="AW72" s="14">
        <f t="shared" si="58"/>
        <v>56.244360530581694</v>
      </c>
      <c r="AX72" s="14">
        <v>2.8710238776443937</v>
      </c>
      <c r="AY72" s="14">
        <f t="shared" si="77"/>
        <v>20.760100000000001</v>
      </c>
      <c r="AZ72" s="14">
        <v>0.5</v>
      </c>
      <c r="BA72" s="14">
        <v>129.85475675675676</v>
      </c>
      <c r="BB72" s="14">
        <v>0.19924754697496314</v>
      </c>
      <c r="BC72" s="14">
        <f t="shared" si="78"/>
        <v>59.413203164014426</v>
      </c>
      <c r="BD72" s="14">
        <f t="shared" si="59"/>
        <v>60.839453864220808</v>
      </c>
      <c r="BE72" s="14">
        <f t="shared" si="60"/>
        <v>2.2900999999999998</v>
      </c>
      <c r="BF72" s="14">
        <f t="shared" si="61"/>
        <v>885.0361323300001</v>
      </c>
      <c r="BG72" s="14">
        <f t="shared" si="62"/>
        <v>364.36937568026104</v>
      </c>
      <c r="BH72" s="14">
        <f t="shared" si="63"/>
        <v>303.16754333682417</v>
      </c>
      <c r="BI72" s="15">
        <v>6.3155999999999999</v>
      </c>
      <c r="BJ72" s="14">
        <f t="shared" si="79"/>
        <v>0.48766198770437957</v>
      </c>
      <c r="BK72" s="14">
        <f t="shared" si="80"/>
        <v>14239.57618347162</v>
      </c>
    </row>
    <row r="73" spans="3:63" x14ac:dyDescent="0.25">
      <c r="C73" s="15">
        <v>3.4567999999999999</v>
      </c>
      <c r="D73" s="15">
        <f t="shared" si="64"/>
        <v>296.54320000000001</v>
      </c>
      <c r="E73" s="14">
        <v>0.5</v>
      </c>
      <c r="F73" s="14">
        <f t="shared" si="65"/>
        <v>3.6070765765765768E-2</v>
      </c>
      <c r="G73" s="14">
        <f t="shared" si="66"/>
        <v>129.85475675675676</v>
      </c>
      <c r="H73" s="14">
        <v>1.0249999999999999</v>
      </c>
      <c r="I73" s="15">
        <v>25.807300000000001</v>
      </c>
      <c r="J73" s="4">
        <f>1.214523+1.02175</f>
        <v>2.2362729999999997</v>
      </c>
      <c r="K73" s="14">
        <f t="shared" si="67"/>
        <v>2.24E-2</v>
      </c>
      <c r="L73" s="14">
        <f t="shared" si="68"/>
        <v>0.1</v>
      </c>
      <c r="M73" s="14">
        <f t="shared" si="48"/>
        <v>0.19924754697496314</v>
      </c>
      <c r="N73" s="14">
        <f t="shared" si="69"/>
        <v>0.19531000000000001</v>
      </c>
      <c r="P73" s="14">
        <f t="shared" si="70"/>
        <v>5.0000000000000001E-4</v>
      </c>
      <c r="Q73" s="14">
        <f t="shared" si="49"/>
        <v>3.6070765765765768E-2</v>
      </c>
      <c r="R73" s="14">
        <f t="shared" si="71"/>
        <v>264.04175541876612</v>
      </c>
      <c r="S73" s="14">
        <f t="shared" si="72"/>
        <v>285.45304746379918</v>
      </c>
      <c r="T73" s="14">
        <f t="shared" si="73"/>
        <v>2.0950902967181264</v>
      </c>
      <c r="U73" s="14">
        <f t="shared" si="74"/>
        <v>2.2018871287332331</v>
      </c>
      <c r="V73" s="14">
        <v>3885</v>
      </c>
      <c r="X73" s="14">
        <v>0.5</v>
      </c>
      <c r="Y73" s="14">
        <f t="shared" si="50"/>
        <v>0.24738178574580877</v>
      </c>
      <c r="AB73" s="14">
        <f>[1]!HeatTransferArea(K73,L73,0.36,P73)</f>
        <v>0.30265450173412117</v>
      </c>
      <c r="AC73" s="14">
        <f>[1]!Convection(K73,Q73,1000,9*10^-4,P73,0.6,0.36,7)</f>
        <v>21360.347548850747</v>
      </c>
      <c r="AD73" s="14">
        <f t="shared" si="51"/>
        <v>58.900425177573524</v>
      </c>
      <c r="AE73" s="14">
        <f t="shared" si="52"/>
        <v>4254.4407610981789</v>
      </c>
      <c r="AF73" s="14">
        <f t="shared" si="75"/>
        <v>21.945040823282</v>
      </c>
      <c r="AG73" s="14">
        <f t="shared" si="53"/>
        <v>2.7173732384185074</v>
      </c>
      <c r="AM73" s="14">
        <f t="shared" si="54"/>
        <v>3475.3856140705739</v>
      </c>
      <c r="AN73" s="14">
        <f t="shared" si="55"/>
        <v>1.5699260670045019</v>
      </c>
      <c r="AQ73" s="14">
        <f t="shared" si="76"/>
        <v>25.807300000000001</v>
      </c>
      <c r="AR73" s="14">
        <v>0.40589999999999998</v>
      </c>
      <c r="AU73" s="14">
        <f t="shared" si="56"/>
        <v>46.132720620966388</v>
      </c>
      <c r="AV73" s="14">
        <f t="shared" si="57"/>
        <v>140.13492500000001</v>
      </c>
      <c r="AW73" s="14">
        <f t="shared" si="58"/>
        <v>55.751834700154625</v>
      </c>
      <c r="AX73" s="14">
        <v>2.9223236268166493</v>
      </c>
      <c r="AY73" s="14">
        <f t="shared" si="77"/>
        <v>25.807300000000001</v>
      </c>
      <c r="AZ73" s="14">
        <v>0.5</v>
      </c>
      <c r="BA73" s="14">
        <v>129.85475675675676</v>
      </c>
      <c r="BB73" s="14">
        <v>0.19924754697496314</v>
      </c>
      <c r="BC73" s="14">
        <f t="shared" si="78"/>
        <v>56.77565438582841</v>
      </c>
      <c r="BD73" s="14">
        <f t="shared" si="59"/>
        <v>58.402563952263442</v>
      </c>
      <c r="BE73" s="14">
        <f t="shared" si="60"/>
        <v>2.2362729999999997</v>
      </c>
      <c r="BF73" s="14">
        <f t="shared" si="61"/>
        <v>484.41840874000002</v>
      </c>
      <c r="BG73" s="14">
        <f t="shared" si="62"/>
        <v>196.62543210756601</v>
      </c>
      <c r="BH73" s="14">
        <f t="shared" si="63"/>
        <v>293.59532159882241</v>
      </c>
      <c r="BI73" s="15">
        <v>3.4567999999999999</v>
      </c>
      <c r="BJ73" s="14">
        <f t="shared" si="79"/>
        <v>0.26691841774281133</v>
      </c>
      <c r="BK73" s="14">
        <f t="shared" si="80"/>
        <v>13889.561312122174</v>
      </c>
    </row>
    <row r="74" spans="3:63" x14ac:dyDescent="0.25">
      <c r="C74" s="15">
        <v>6.2199999999999998E-2</v>
      </c>
      <c r="D74" s="15">
        <f t="shared" si="64"/>
        <v>299.93779999999998</v>
      </c>
      <c r="E74" s="14">
        <v>0.5</v>
      </c>
      <c r="F74" s="14">
        <f t="shared" si="65"/>
        <v>3.6070765765765768E-2</v>
      </c>
      <c r="G74" s="14">
        <f t="shared" si="66"/>
        <v>129.85475675675676</v>
      </c>
      <c r="H74" s="14">
        <v>1.0249999999999999</v>
      </c>
      <c r="I74" s="15">
        <v>33.169400000000003</v>
      </c>
      <c r="J74" s="4">
        <f>1.19572+1.011657</f>
        <v>2.2073770000000001</v>
      </c>
      <c r="K74" s="14">
        <f t="shared" si="67"/>
        <v>2.24E-2</v>
      </c>
      <c r="L74" s="14">
        <f t="shared" si="68"/>
        <v>0.1</v>
      </c>
      <c r="M74" s="14">
        <f t="shared" si="48"/>
        <v>0.19924754697496314</v>
      </c>
      <c r="N74" s="14">
        <f t="shared" si="69"/>
        <v>0.19531000000000001</v>
      </c>
      <c r="P74" s="14">
        <f t="shared" si="70"/>
        <v>5.0000000000000001E-4</v>
      </c>
      <c r="Q74" s="14">
        <f t="shared" si="49"/>
        <v>3.6070765765765768E-2</v>
      </c>
      <c r="R74" s="14">
        <f t="shared" si="71"/>
        <v>254.39008886532338</v>
      </c>
      <c r="S74" s="14">
        <f t="shared" si="72"/>
        <v>282.11657630077946</v>
      </c>
      <c r="T74" s="14">
        <f t="shared" si="73"/>
        <v>1.9651615211730586</v>
      </c>
      <c r="U74" s="14">
        <f t="shared" si="74"/>
        <v>2.1061452263752471</v>
      </c>
      <c r="V74" s="14">
        <v>3885</v>
      </c>
      <c r="X74" s="14">
        <v>0.5</v>
      </c>
      <c r="Y74" s="14">
        <f t="shared" si="50"/>
        <v>0.24738178574580877</v>
      </c>
      <c r="AB74" s="14">
        <f>[1]!HeatTransferArea(K74,L74,0.36,P74)</f>
        <v>0.30265450173412117</v>
      </c>
      <c r="AC74" s="14">
        <f>[1]!Convection(K74,Q74,1000,9*10^-4,P74,0.6,0.36,7)</f>
        <v>21360.347548850747</v>
      </c>
      <c r="AD74" s="14">
        <f t="shared" si="51"/>
        <v>58.900425177573524</v>
      </c>
      <c r="AE74" s="14">
        <f t="shared" si="52"/>
        <v>4254.4407610981789</v>
      </c>
      <c r="AF74" s="14">
        <f t="shared" si="75"/>
        <v>21.945040823282</v>
      </c>
      <c r="AG74" s="14">
        <f t="shared" si="53"/>
        <v>2.8204715175827921</v>
      </c>
      <c r="AM74" s="14">
        <f t="shared" si="54"/>
        <v>3607.243200351772</v>
      </c>
      <c r="AN74" s="14">
        <f t="shared" si="55"/>
        <v>2.9532626345548103E-2</v>
      </c>
      <c r="AQ74" s="14">
        <f t="shared" si="76"/>
        <v>33.169400000000003</v>
      </c>
      <c r="AR74" s="14">
        <v>0.39789999999999998</v>
      </c>
      <c r="AU74" s="14">
        <f t="shared" si="56"/>
        <v>46.132720620966388</v>
      </c>
      <c r="AV74" s="14">
        <f t="shared" si="57"/>
        <v>140.13492500000001</v>
      </c>
      <c r="AW74" s="14">
        <f t="shared" si="58"/>
        <v>55.100188517305241</v>
      </c>
      <c r="AX74" s="14">
        <v>2.8576474161575227</v>
      </c>
      <c r="AY74" s="14">
        <f t="shared" si="77"/>
        <v>33.169400000000003</v>
      </c>
      <c r="AZ74" s="14">
        <v>0.5</v>
      </c>
      <c r="BA74" s="14">
        <v>129.85475675675676</v>
      </c>
      <c r="BB74" s="14">
        <v>0.19924754697496314</v>
      </c>
      <c r="BC74" s="14">
        <f t="shared" si="78"/>
        <v>52.321837234887028</v>
      </c>
      <c r="BD74" s="14">
        <f t="shared" si="59"/>
        <v>54.140385141794937</v>
      </c>
      <c r="BE74" s="14">
        <f t="shared" si="60"/>
        <v>2.2073770000000001</v>
      </c>
      <c r="BF74" s="14">
        <f t="shared" si="61"/>
        <v>8.7163923350000001</v>
      </c>
      <c r="BG74" s="14">
        <f t="shared" si="62"/>
        <v>3.4682525100964998</v>
      </c>
      <c r="BH74" s="14">
        <f t="shared" si="63"/>
        <v>275.38776238247249</v>
      </c>
      <c r="BI74" s="15">
        <v>6.2199999999999998E-2</v>
      </c>
      <c r="BJ74" s="14">
        <f t="shared" si="79"/>
        <v>4.8028018929654201E-3</v>
      </c>
      <c r="BK74" s="14">
        <f t="shared" si="80"/>
        <v>13160.102809846381</v>
      </c>
    </row>
    <row r="75" spans="3:63" x14ac:dyDescent="0.25">
      <c r="C75" s="15">
        <v>11.525600000000001</v>
      </c>
      <c r="D75" s="15">
        <f t="shared" si="64"/>
        <v>288.4744</v>
      </c>
      <c r="E75" s="14">
        <v>0.5</v>
      </c>
      <c r="F75" s="14">
        <f t="shared" si="65"/>
        <v>4.3284918918918919E-2</v>
      </c>
      <c r="G75" s="14">
        <f t="shared" si="66"/>
        <v>155.8257081081081</v>
      </c>
      <c r="H75" s="14">
        <v>1.23</v>
      </c>
      <c r="I75" s="15">
        <v>6.5536000000000003</v>
      </c>
      <c r="J75" s="4">
        <f>1.869017+1.553193</f>
        <v>3.4222099999999998</v>
      </c>
      <c r="K75" s="14">
        <f t="shared" si="67"/>
        <v>2.24E-2</v>
      </c>
      <c r="L75" s="14">
        <f t="shared" si="68"/>
        <v>0.1</v>
      </c>
      <c r="M75" s="14">
        <f t="shared" si="48"/>
        <v>0.19924754697496314</v>
      </c>
      <c r="N75" s="14">
        <f t="shared" si="69"/>
        <v>0.19531000000000001</v>
      </c>
      <c r="P75" s="14">
        <f t="shared" si="70"/>
        <v>5.0000000000000001E-4</v>
      </c>
      <c r="Q75" s="14">
        <f t="shared" si="49"/>
        <v>4.3284918918918919E-2</v>
      </c>
      <c r="R75" s="14">
        <f t="shared" si="71"/>
        <v>282.90081631022758</v>
      </c>
      <c r="S75" s="14">
        <f t="shared" si="72"/>
        <v>291.89315746040222</v>
      </c>
      <c r="T75" s="14">
        <f t="shared" si="73"/>
        <v>2.2063432491677304</v>
      </c>
      <c r="U75" s="14">
        <f t="shared" si="74"/>
        <v>2.2365574388747973</v>
      </c>
      <c r="V75" s="14">
        <v>3885</v>
      </c>
      <c r="X75" s="14">
        <v>0.5</v>
      </c>
      <c r="Y75" s="14">
        <f t="shared" si="50"/>
        <v>0.29685814289497053</v>
      </c>
      <c r="AB75" s="14">
        <f>[1]!HeatTransferArea(K75,L75,0.36,P75)</f>
        <v>0.30265450173412117</v>
      </c>
      <c r="AC75" s="14">
        <f>[1]!Convection(K75,Q75,1000,9*10^-4,P75,0.6,0.36,7)</f>
        <v>21579.258236189115</v>
      </c>
      <c r="AD75" s="14">
        <f t="shared" si="51"/>
        <v>70.680510213088226</v>
      </c>
      <c r="AE75" s="14">
        <f t="shared" si="52"/>
        <v>4913.5532303719638</v>
      </c>
      <c r="AF75" s="14">
        <f t="shared" si="75"/>
        <v>21.960235615656043</v>
      </c>
      <c r="AG75" s="14">
        <f t="shared" si="53"/>
        <v>3.0434694789138814</v>
      </c>
      <c r="AM75" s="14">
        <f t="shared" si="54"/>
        <v>2730.7903613788762</v>
      </c>
      <c r="AN75" s="14">
        <f t="shared" si="55"/>
        <v>5.1532769960061842</v>
      </c>
      <c r="AQ75" s="14">
        <f t="shared" si="76"/>
        <v>6.5536000000000003</v>
      </c>
      <c r="AR75" s="14">
        <v>0.33800000000000002</v>
      </c>
      <c r="AU75" s="14">
        <f t="shared" si="56"/>
        <v>38.837925004929751</v>
      </c>
      <c r="AV75" s="14">
        <f t="shared" si="57"/>
        <v>168.16191000000001</v>
      </c>
      <c r="AW75" s="14">
        <f t="shared" si="58"/>
        <v>57.009652583591162</v>
      </c>
      <c r="AX75" s="14">
        <v>3.2089148564974517</v>
      </c>
      <c r="AY75" s="14">
        <f t="shared" si="77"/>
        <v>6.5536000000000003</v>
      </c>
      <c r="AZ75" s="14">
        <v>0.5</v>
      </c>
      <c r="BA75" s="14">
        <v>155.8257081081081</v>
      </c>
      <c r="BB75" s="14">
        <v>0.19924754697496314</v>
      </c>
      <c r="BC75" s="14">
        <f t="shared" si="78"/>
        <v>61.7886549136865</v>
      </c>
      <c r="BD75" s="14">
        <f t="shared" si="59"/>
        <v>62.891431057602013</v>
      </c>
      <c r="BE75" s="14">
        <f t="shared" si="60"/>
        <v>3.4222099999999998</v>
      </c>
      <c r="BF75" s="14">
        <f t="shared" si="61"/>
        <v>1938.1669098960001</v>
      </c>
      <c r="BG75" s="14">
        <f t="shared" si="62"/>
        <v>655.10041554484803</v>
      </c>
      <c r="BH75" s="14">
        <f t="shared" si="63"/>
        <v>371.02289489565146</v>
      </c>
      <c r="BI75" s="15">
        <v>11.525600000000001</v>
      </c>
      <c r="BJ75" s="14">
        <f t="shared" si="79"/>
        <v>0.89057076424432313</v>
      </c>
      <c r="BK75" s="14">
        <f t="shared" si="80"/>
        <v>14508.424704684789</v>
      </c>
    </row>
    <row r="76" spans="3:63" x14ac:dyDescent="0.25">
      <c r="C76" s="15">
        <v>9.3536000000000001</v>
      </c>
      <c r="D76" s="15">
        <f t="shared" si="64"/>
        <v>290.64639999999997</v>
      </c>
      <c r="E76" s="14">
        <v>0.5</v>
      </c>
      <c r="F76" s="14">
        <f t="shared" si="65"/>
        <v>4.3284918918918919E-2</v>
      </c>
      <c r="G76" s="14">
        <f t="shared" si="66"/>
        <v>155.8257081081081</v>
      </c>
      <c r="H76" s="14">
        <v>1.23</v>
      </c>
      <c r="I76" s="15">
        <v>12.159599999999999</v>
      </c>
      <c r="J76" s="4">
        <f>1.853238+1.545733</f>
        <v>3.398971</v>
      </c>
      <c r="K76" s="14">
        <f t="shared" si="67"/>
        <v>2.24E-2</v>
      </c>
      <c r="L76" s="14">
        <f t="shared" si="68"/>
        <v>0.1</v>
      </c>
      <c r="M76" s="14">
        <f t="shared" si="48"/>
        <v>0.19924754697496314</v>
      </c>
      <c r="N76" s="14">
        <f t="shared" si="69"/>
        <v>0.19531000000000001</v>
      </c>
      <c r="P76" s="14">
        <f t="shared" si="70"/>
        <v>5.0000000000000001E-4</v>
      </c>
      <c r="Q76" s="14">
        <f t="shared" si="49"/>
        <v>4.3284918918918919E-2</v>
      </c>
      <c r="R76" s="14">
        <f t="shared" si="71"/>
        <v>278.3895389113095</v>
      </c>
      <c r="S76" s="14">
        <f t="shared" si="72"/>
        <v>290.36596788775284</v>
      </c>
      <c r="T76" s="14">
        <f t="shared" si="73"/>
        <v>2.2000160721379416</v>
      </c>
      <c r="U76" s="14">
        <f t="shared" si="74"/>
        <v>2.249629560142921</v>
      </c>
      <c r="V76" s="14">
        <v>3885</v>
      </c>
      <c r="X76" s="14">
        <v>0.5</v>
      </c>
      <c r="Y76" s="14">
        <f t="shared" si="50"/>
        <v>0.29685814289497053</v>
      </c>
      <c r="AB76" s="14">
        <f>[1]!HeatTransferArea(K76,L76,0.36,P76)</f>
        <v>0.30265450173412117</v>
      </c>
      <c r="AC76" s="14">
        <f>[1]!Convection(K76,Q76,1000,9*10^-4,P76,0.6,0.36,7)</f>
        <v>21579.258236189115</v>
      </c>
      <c r="AD76" s="14">
        <f t="shared" si="51"/>
        <v>70.680510213088226</v>
      </c>
      <c r="AE76" s="14">
        <f t="shared" si="52"/>
        <v>4913.5532303719638</v>
      </c>
      <c r="AF76" s="14">
        <f t="shared" si="75"/>
        <v>21.960235615656043</v>
      </c>
      <c r="AG76" s="14">
        <f t="shared" si="53"/>
        <v>3.0927886276441621</v>
      </c>
      <c r="AM76" s="14">
        <f t="shared" si="54"/>
        <v>2775.04257317767</v>
      </c>
      <c r="AN76" s="14">
        <f t="shared" si="55"/>
        <v>4.1578401020858555</v>
      </c>
      <c r="AQ76" s="14">
        <f t="shared" si="76"/>
        <v>12.159599999999999</v>
      </c>
      <c r="AR76" s="14">
        <v>0.33389999999999997</v>
      </c>
      <c r="AU76" s="14">
        <f t="shared" si="56"/>
        <v>38.837925004929751</v>
      </c>
      <c r="AV76" s="14">
        <f t="shared" si="57"/>
        <v>168.16191000000001</v>
      </c>
      <c r="AW76" s="14">
        <f t="shared" si="58"/>
        <v>56.711377188157009</v>
      </c>
      <c r="AX76" s="14">
        <v>3.3146249833503649</v>
      </c>
      <c r="AY76" s="14">
        <f t="shared" si="77"/>
        <v>12.159599999999999</v>
      </c>
      <c r="AZ76" s="14">
        <v>0.5</v>
      </c>
      <c r="BA76" s="14">
        <v>155.8257081081081</v>
      </c>
      <c r="BB76" s="14">
        <v>0.19924754697496314</v>
      </c>
      <c r="BC76" s="14">
        <f t="shared" si="78"/>
        <v>61.158722624095653</v>
      </c>
      <c r="BD76" s="14">
        <f t="shared" si="59"/>
        <v>62.382970643511221</v>
      </c>
      <c r="BE76" s="14">
        <f t="shared" si="60"/>
        <v>3.398971</v>
      </c>
      <c r="BF76" s="14">
        <f t="shared" si="61"/>
        <v>1572.9192413760002</v>
      </c>
      <c r="BG76" s="14">
        <f t="shared" si="62"/>
        <v>525.19773469544646</v>
      </c>
      <c r="BH76" s="14">
        <f t="shared" si="63"/>
        <v>369.95890472141406</v>
      </c>
      <c r="BI76" s="15">
        <v>9.3536000000000001</v>
      </c>
      <c r="BJ76" s="14">
        <f t="shared" si="79"/>
        <v>0.7227426511796089</v>
      </c>
      <c r="BK76" s="14">
        <f t="shared" si="80"/>
        <v>14530.450521260556</v>
      </c>
    </row>
    <row r="77" spans="3:63" x14ac:dyDescent="0.25">
      <c r="C77" s="15">
        <v>7.5654000000000003</v>
      </c>
      <c r="D77" s="15">
        <f t="shared" si="64"/>
        <v>292.43459999999999</v>
      </c>
      <c r="E77" s="14">
        <v>0.5</v>
      </c>
      <c r="F77" s="14">
        <f t="shared" si="65"/>
        <v>4.3284918918918919E-2</v>
      </c>
      <c r="G77" s="14">
        <f t="shared" si="66"/>
        <v>155.8257081081081</v>
      </c>
      <c r="H77" s="14">
        <v>1.23</v>
      </c>
      <c r="I77" s="15">
        <v>15.947699999999999</v>
      </c>
      <c r="J77" s="5">
        <f>1.80225+1.528036</f>
        <v>3.3302860000000001</v>
      </c>
      <c r="K77" s="14">
        <f t="shared" si="67"/>
        <v>2.24E-2</v>
      </c>
      <c r="L77" s="14">
        <f t="shared" si="68"/>
        <v>0.1</v>
      </c>
      <c r="M77" s="14">
        <f t="shared" si="48"/>
        <v>0.19924754697496314</v>
      </c>
      <c r="N77" s="14">
        <f t="shared" si="69"/>
        <v>0.19531000000000001</v>
      </c>
      <c r="P77" s="14">
        <f t="shared" si="70"/>
        <v>5.0000000000000001E-4</v>
      </c>
      <c r="Q77" s="14">
        <f t="shared" si="49"/>
        <v>4.3284918918918919E-2</v>
      </c>
      <c r="R77" s="14">
        <f t="shared" si="71"/>
        <v>274.36285866983599</v>
      </c>
      <c r="S77" s="14">
        <f t="shared" si="72"/>
        <v>288.99452146622582</v>
      </c>
      <c r="T77" s="14">
        <f t="shared" si="73"/>
        <v>2.1826609229342466</v>
      </c>
      <c r="U77" s="14">
        <f t="shared" si="74"/>
        <v>2.2490567447580361</v>
      </c>
      <c r="V77" s="14">
        <v>3885</v>
      </c>
      <c r="X77" s="14">
        <v>0.5</v>
      </c>
      <c r="Y77" s="14">
        <f t="shared" si="50"/>
        <v>0.29685814289497053</v>
      </c>
      <c r="AB77" s="14">
        <f>[1]!HeatTransferArea(K77,L77,0.36,P77)</f>
        <v>0.30265450173412117</v>
      </c>
      <c r="AC77" s="14">
        <f>[1]!Convection(K77,Q77,1000,9*10^-4,P77,0.6,0.36,7)</f>
        <v>21579.258236189115</v>
      </c>
      <c r="AD77" s="14">
        <f t="shared" si="51"/>
        <v>70.680510213088226</v>
      </c>
      <c r="AE77" s="14">
        <f t="shared" si="52"/>
        <v>4913.5532303719638</v>
      </c>
      <c r="AF77" s="14">
        <f t="shared" si="75"/>
        <v>21.960235615656043</v>
      </c>
      <c r="AG77" s="14">
        <f t="shared" si="53"/>
        <v>3.1381798694411263</v>
      </c>
      <c r="AM77" s="14">
        <f t="shared" si="54"/>
        <v>2815.7704222489224</v>
      </c>
      <c r="AN77" s="14">
        <f t="shared" si="55"/>
        <v>3.3638101918206251</v>
      </c>
      <c r="AQ77" s="14">
        <f t="shared" si="76"/>
        <v>15.947699999999999</v>
      </c>
      <c r="AR77" s="14">
        <v>0.33210000000000001</v>
      </c>
      <c r="AU77" s="14">
        <f t="shared" si="56"/>
        <v>38.837925004929751</v>
      </c>
      <c r="AV77" s="14">
        <f t="shared" si="57"/>
        <v>168.16191000000001</v>
      </c>
      <c r="AW77" s="14">
        <f t="shared" si="58"/>
        <v>56.443519987568571</v>
      </c>
      <c r="AX77" s="14">
        <v>3.3963822641929338</v>
      </c>
      <c r="AY77" s="14">
        <f t="shared" si="77"/>
        <v>15.947699999999999</v>
      </c>
      <c r="AZ77" s="14">
        <v>0.5</v>
      </c>
      <c r="BA77" s="14">
        <v>155.8257081081081</v>
      </c>
      <c r="BB77" s="14">
        <v>0.19924754697496314</v>
      </c>
      <c r="BC77" s="14">
        <f t="shared" si="78"/>
        <v>60.258763619602206</v>
      </c>
      <c r="BD77" s="14">
        <f t="shared" si="59"/>
        <v>61.59853271486201</v>
      </c>
      <c r="BE77" s="14">
        <f t="shared" si="60"/>
        <v>3.3302860000000001</v>
      </c>
      <c r="BF77" s="14">
        <f t="shared" si="61"/>
        <v>1272.2121139140002</v>
      </c>
      <c r="BG77" s="14">
        <f t="shared" si="62"/>
        <v>422.50164303083943</v>
      </c>
      <c r="BH77" s="14">
        <f t="shared" si="63"/>
        <v>367.04042968298575</v>
      </c>
      <c r="BI77" s="15">
        <v>7.5654000000000003</v>
      </c>
      <c r="BJ77" s="14">
        <f t="shared" si="79"/>
        <v>0.58457035293728754</v>
      </c>
      <c r="BK77" s="14">
        <f t="shared" si="80"/>
        <v>14471.906218201586</v>
      </c>
    </row>
    <row r="78" spans="3:63" x14ac:dyDescent="0.25">
      <c r="C78" s="15">
        <v>4.9969000000000001</v>
      </c>
      <c r="D78" s="15">
        <f t="shared" si="64"/>
        <v>295.00310000000002</v>
      </c>
      <c r="E78" s="14">
        <v>0.5</v>
      </c>
      <c r="F78" s="14">
        <f t="shared" si="65"/>
        <v>4.3284918918918919E-2</v>
      </c>
      <c r="G78" s="14">
        <f t="shared" si="66"/>
        <v>155.8257081081081</v>
      </c>
      <c r="H78" s="14">
        <v>1.23</v>
      </c>
      <c r="I78" s="15">
        <v>22.996400000000001</v>
      </c>
      <c r="J78" s="4">
        <f>1.758026+1.479449</f>
        <v>3.2374749999999999</v>
      </c>
      <c r="K78" s="14">
        <f t="shared" si="67"/>
        <v>2.24E-2</v>
      </c>
      <c r="L78" s="14">
        <f t="shared" si="68"/>
        <v>0.1</v>
      </c>
      <c r="M78" s="14">
        <f t="shared" si="48"/>
        <v>0.19924754697496314</v>
      </c>
      <c r="N78" s="14">
        <f t="shared" si="69"/>
        <v>0.19531000000000001</v>
      </c>
      <c r="P78" s="14">
        <f t="shared" si="70"/>
        <v>5.0000000000000001E-4</v>
      </c>
      <c r="Q78" s="14">
        <f t="shared" si="49"/>
        <v>4.3284918918918919E-2</v>
      </c>
      <c r="R78" s="14">
        <f t="shared" si="71"/>
        <v>268.08519358758622</v>
      </c>
      <c r="S78" s="14">
        <f t="shared" si="72"/>
        <v>286.84430618376507</v>
      </c>
      <c r="T78" s="14">
        <f t="shared" si="73"/>
        <v>2.1362447713670463</v>
      </c>
      <c r="U78" s="14">
        <f t="shared" si="74"/>
        <v>2.2276789171889959</v>
      </c>
      <c r="V78" s="14">
        <v>3885</v>
      </c>
      <c r="X78" s="14">
        <v>0.5</v>
      </c>
      <c r="Y78" s="14">
        <f t="shared" si="50"/>
        <v>0.29685814289497053</v>
      </c>
      <c r="AB78" s="14">
        <f>[1]!HeatTransferArea(K78,L78,0.36,P78)</f>
        <v>0.30265450173412117</v>
      </c>
      <c r="AC78" s="14">
        <f>[1]!Convection(K78,Q78,1000,9*10^-4,P78,0.6,0.36,7)</f>
        <v>21579.258236189115</v>
      </c>
      <c r="AD78" s="14">
        <f t="shared" si="51"/>
        <v>70.680510213088226</v>
      </c>
      <c r="AE78" s="14">
        <f t="shared" si="52"/>
        <v>4913.5532303719638</v>
      </c>
      <c r="AF78" s="14">
        <f t="shared" si="75"/>
        <v>21.960235615656043</v>
      </c>
      <c r="AG78" s="14">
        <f t="shared" si="53"/>
        <v>3.2116656219535016</v>
      </c>
      <c r="AM78" s="14">
        <f t="shared" si="54"/>
        <v>2881.7064160381824</v>
      </c>
      <c r="AN78" s="14">
        <f t="shared" si="55"/>
        <v>2.2430970466360365</v>
      </c>
      <c r="AQ78" s="14">
        <f t="shared" si="76"/>
        <v>22.996400000000001</v>
      </c>
      <c r="AR78" s="14">
        <v>0.32969999999999999</v>
      </c>
      <c r="AU78" s="14">
        <f t="shared" si="56"/>
        <v>38.837925004929751</v>
      </c>
      <c r="AV78" s="14">
        <f t="shared" si="57"/>
        <v>168.16191000000001</v>
      </c>
      <c r="AW78" s="14">
        <f t="shared" si="58"/>
        <v>56.023561440751159</v>
      </c>
      <c r="AX78" s="14">
        <v>3.4843071937463632</v>
      </c>
      <c r="AY78" s="14">
        <f t="shared" si="77"/>
        <v>22.996400000000001</v>
      </c>
      <c r="AZ78" s="14">
        <v>0.5</v>
      </c>
      <c r="BA78" s="14">
        <v>155.8257081081081</v>
      </c>
      <c r="BB78" s="14">
        <v>0.19924754697496314</v>
      </c>
      <c r="BC78" s="14">
        <f t="shared" si="78"/>
        <v>58.320321240879323</v>
      </c>
      <c r="BD78" s="14">
        <f t="shared" si="59"/>
        <v>59.840020100582564</v>
      </c>
      <c r="BE78" s="14">
        <f t="shared" si="60"/>
        <v>3.2374749999999999</v>
      </c>
      <c r="BF78" s="14">
        <f t="shared" si="61"/>
        <v>840.28824807900003</v>
      </c>
      <c r="BG78" s="14">
        <f t="shared" si="62"/>
        <v>277.0430353916463</v>
      </c>
      <c r="BH78" s="14">
        <f t="shared" si="63"/>
        <v>359.23500098059583</v>
      </c>
      <c r="BI78" s="15">
        <v>4.9969000000000001</v>
      </c>
      <c r="BJ78" s="14">
        <f t="shared" si="79"/>
        <v>0.38610510965610967</v>
      </c>
      <c r="BK78" s="14">
        <f t="shared" si="80"/>
        <v>14250.522957401654</v>
      </c>
    </row>
    <row r="79" spans="3:63" x14ac:dyDescent="0.25">
      <c r="C79" s="15">
        <v>2.7980999999999998</v>
      </c>
      <c r="D79" s="15">
        <f t="shared" si="64"/>
        <v>297.20190000000002</v>
      </c>
      <c r="E79" s="14">
        <v>0.5</v>
      </c>
      <c r="F79" s="14">
        <f t="shared" si="65"/>
        <v>4.3284918918918919E-2</v>
      </c>
      <c r="G79" s="14">
        <f t="shared" si="66"/>
        <v>155.8257081081081</v>
      </c>
      <c r="H79" s="14">
        <v>1.23</v>
      </c>
      <c r="I79" s="15">
        <v>29.1859</v>
      </c>
      <c r="J79" s="4">
        <f>1.744311+1.469635</f>
        <v>3.213946</v>
      </c>
      <c r="K79" s="14">
        <f t="shared" si="67"/>
        <v>2.24E-2</v>
      </c>
      <c r="L79" s="14">
        <f t="shared" si="68"/>
        <v>0.1</v>
      </c>
      <c r="M79" s="14">
        <f t="shared" si="48"/>
        <v>0.19924754697496314</v>
      </c>
      <c r="N79" s="14">
        <f t="shared" si="69"/>
        <v>0.19531000000000001</v>
      </c>
      <c r="P79" s="14">
        <f t="shared" si="70"/>
        <v>5.0000000000000001E-4</v>
      </c>
      <c r="Q79" s="14">
        <f t="shared" si="49"/>
        <v>4.3284918918918919E-2</v>
      </c>
      <c r="R79" s="14">
        <f t="shared" si="71"/>
        <v>262.24845324210901</v>
      </c>
      <c r="S79" s="14">
        <f t="shared" si="72"/>
        <v>284.83466744350733</v>
      </c>
      <c r="T79" s="14">
        <f t="shared" si="73"/>
        <v>2.0742221382781736</v>
      </c>
      <c r="U79" s="14">
        <f t="shared" si="74"/>
        <v>2.1876366197736843</v>
      </c>
      <c r="V79" s="14">
        <v>3885</v>
      </c>
      <c r="X79" s="14">
        <v>0.5</v>
      </c>
      <c r="Y79" s="14">
        <f t="shared" si="50"/>
        <v>0.29685814289497053</v>
      </c>
      <c r="AB79" s="14">
        <f>[1]!HeatTransferArea(K79,L79,0.36,P79)</f>
        <v>0.30265450173412117</v>
      </c>
      <c r="AC79" s="14">
        <f>[1]!Convection(K79,Q79,1000,9*10^-4,P79,0.6,0.36,7)</f>
        <v>21579.258236189115</v>
      </c>
      <c r="AD79" s="14">
        <f t="shared" si="51"/>
        <v>70.680510213088226</v>
      </c>
      <c r="AE79" s="14">
        <f t="shared" si="52"/>
        <v>4913.5532303719638</v>
      </c>
      <c r="AF79" s="14">
        <f t="shared" si="75"/>
        <v>21.960235615656043</v>
      </c>
      <c r="AG79" s="14">
        <f t="shared" si="53"/>
        <v>3.2831461515051177</v>
      </c>
      <c r="AM79" s="14">
        <f t="shared" si="54"/>
        <v>2945.8431989033324</v>
      </c>
      <c r="AN79" s="14">
        <f t="shared" si="55"/>
        <v>1.2790515457221909</v>
      </c>
      <c r="AQ79" s="14">
        <f t="shared" si="76"/>
        <v>29.1859</v>
      </c>
      <c r="AR79" s="14">
        <v>0.32740000000000002</v>
      </c>
      <c r="AU79" s="14">
        <f t="shared" si="56"/>
        <v>38.837925004929751</v>
      </c>
      <c r="AV79" s="14">
        <f t="shared" si="57"/>
        <v>168.16191000000001</v>
      </c>
      <c r="AW79" s="14">
        <f t="shared" si="58"/>
        <v>55.631058898391423</v>
      </c>
      <c r="AX79" s="14">
        <v>3.5067800713749668</v>
      </c>
      <c r="AY79" s="14">
        <f t="shared" si="77"/>
        <v>29.1859</v>
      </c>
      <c r="AZ79" s="14">
        <v>0.5</v>
      </c>
      <c r="BA79" s="14">
        <v>155.8257081081081</v>
      </c>
      <c r="BB79" s="14">
        <v>0.19924754697496314</v>
      </c>
      <c r="BC79" s="14">
        <f t="shared" si="78"/>
        <v>56.02509534923351</v>
      </c>
      <c r="BD79" s="14">
        <f t="shared" si="59"/>
        <v>57.69558697145024</v>
      </c>
      <c r="BE79" s="14">
        <f t="shared" si="60"/>
        <v>3.213946</v>
      </c>
      <c r="BF79" s="14">
        <f t="shared" si="61"/>
        <v>470.533840371</v>
      </c>
      <c r="BG79" s="14">
        <f t="shared" si="62"/>
        <v>154.05277933746541</v>
      </c>
      <c r="BH79" s="14">
        <f t="shared" si="63"/>
        <v>348.80515653714178</v>
      </c>
      <c r="BI79" s="15">
        <v>2.7980999999999998</v>
      </c>
      <c r="BJ79" s="14">
        <f t="shared" si="79"/>
        <v>0.21620618930312002</v>
      </c>
      <c r="BK79" s="14">
        <f t="shared" si="80"/>
        <v>13917.226882791159</v>
      </c>
    </row>
    <row r="80" spans="3:63" x14ac:dyDescent="0.25">
      <c r="C80" s="15">
        <v>1.1785000000000001</v>
      </c>
      <c r="D80" s="15">
        <f t="shared" si="64"/>
        <v>298.82150000000001</v>
      </c>
      <c r="E80" s="14">
        <v>0.5</v>
      </c>
      <c r="F80" s="14">
        <f t="shared" si="65"/>
        <v>4.3284918918918919E-2</v>
      </c>
      <c r="G80" s="14">
        <f t="shared" si="66"/>
        <v>155.8257081081081</v>
      </c>
      <c r="H80" s="14">
        <v>1.23</v>
      </c>
      <c r="I80" s="15">
        <v>34.5884</v>
      </c>
      <c r="J80" s="4">
        <f>1.714978+1.430677</f>
        <v>3.1456549999999996</v>
      </c>
      <c r="K80" s="14">
        <f t="shared" si="67"/>
        <v>2.24E-2</v>
      </c>
      <c r="L80" s="14">
        <f t="shared" si="68"/>
        <v>0.1</v>
      </c>
      <c r="M80" s="14">
        <f t="shared" si="48"/>
        <v>0.19924754697496314</v>
      </c>
      <c r="N80" s="14">
        <f t="shared" si="69"/>
        <v>0.19531000000000001</v>
      </c>
      <c r="P80" s="14">
        <f t="shared" si="70"/>
        <v>5.0000000000000001E-4</v>
      </c>
      <c r="Q80" s="14">
        <f t="shared" si="49"/>
        <v>4.3284918918918919E-2</v>
      </c>
      <c r="R80" s="14">
        <f t="shared" si="71"/>
        <v>257.67625095813946</v>
      </c>
      <c r="S80" s="14">
        <f t="shared" si="72"/>
        <v>283.25474422192895</v>
      </c>
      <c r="T80" s="14">
        <f t="shared" si="73"/>
        <v>2.0141474670813295</v>
      </c>
      <c r="U80" s="14">
        <f t="shared" si="74"/>
        <v>2.1438859098705052</v>
      </c>
      <c r="V80" s="14">
        <v>3885</v>
      </c>
      <c r="X80" s="14">
        <v>0.5</v>
      </c>
      <c r="Y80" s="14">
        <f t="shared" si="50"/>
        <v>0.29685814289497053</v>
      </c>
      <c r="AB80" s="14">
        <f>[1]!HeatTransferArea(K80,L80,0.36,P80)</f>
        <v>0.30265450173412117</v>
      </c>
      <c r="AC80" s="14">
        <f>[1]!Convection(K80,Q80,1000,9*10^-4,P80,0.6,0.36,7)</f>
        <v>21579.258236189115</v>
      </c>
      <c r="AD80" s="14">
        <f t="shared" si="51"/>
        <v>70.680510213088226</v>
      </c>
      <c r="AE80" s="14">
        <f t="shared" si="52"/>
        <v>4913.5532303719638</v>
      </c>
      <c r="AF80" s="14">
        <f t="shared" si="75"/>
        <v>21.960235615656043</v>
      </c>
      <c r="AG80" s="14">
        <f t="shared" si="53"/>
        <v>3.3414022316704415</v>
      </c>
      <c r="AM80" s="14">
        <f t="shared" si="54"/>
        <v>2998.1141821707433</v>
      </c>
      <c r="AN80" s="14">
        <f t="shared" si="55"/>
        <v>0.54970275916929912</v>
      </c>
      <c r="AQ80" s="14">
        <f t="shared" si="76"/>
        <v>34.5884</v>
      </c>
      <c r="AR80" s="14">
        <v>0.3256</v>
      </c>
      <c r="AU80" s="14">
        <f t="shared" si="56"/>
        <v>38.837925004929751</v>
      </c>
      <c r="AV80" s="14">
        <f t="shared" si="57"/>
        <v>168.16191000000001</v>
      </c>
      <c r="AW80" s="14">
        <f t="shared" si="58"/>
        <v>55.322484093984947</v>
      </c>
      <c r="AX80" s="14">
        <v>3.4771254518890919</v>
      </c>
      <c r="AY80" s="14">
        <f t="shared" si="77"/>
        <v>34.5884</v>
      </c>
      <c r="AZ80" s="14">
        <v>0.5</v>
      </c>
      <c r="BA80" s="14">
        <v>155.8257081081081</v>
      </c>
      <c r="BB80" s="14">
        <v>0.19924754697496314</v>
      </c>
      <c r="BC80" s="14">
        <f t="shared" si="78"/>
        <v>53.947403579376925</v>
      </c>
      <c r="BD80" s="14">
        <f t="shared" si="59"/>
        <v>55.713820605273462</v>
      </c>
      <c r="BE80" s="14">
        <f t="shared" si="60"/>
        <v>3.1456549999999996</v>
      </c>
      <c r="BF80" s="14">
        <f t="shared" si="61"/>
        <v>198.17881093500003</v>
      </c>
      <c r="BG80" s="14">
        <f t="shared" si="62"/>
        <v>64.527020840436009</v>
      </c>
      <c r="BH80" s="14">
        <f t="shared" si="63"/>
        <v>338.70288508605853</v>
      </c>
      <c r="BI80" s="15">
        <v>1.1785000000000001</v>
      </c>
      <c r="BJ80" s="14">
        <f t="shared" si="79"/>
        <v>9.1061432434054179E-2</v>
      </c>
      <c r="BK80" s="14">
        <f t="shared" si="80"/>
        <v>13578.182004255159</v>
      </c>
    </row>
    <row r="81" spans="3:63" x14ac:dyDescent="0.25">
      <c r="C81" s="15">
        <v>6.7000000000000004E-2</v>
      </c>
      <c r="D81" s="15">
        <f t="shared" si="64"/>
        <v>299.93299999999999</v>
      </c>
      <c r="E81" s="14">
        <v>0.5</v>
      </c>
      <c r="F81" s="14">
        <f t="shared" si="65"/>
        <v>4.3284918918918919E-2</v>
      </c>
      <c r="G81" s="14">
        <f t="shared" si="66"/>
        <v>155.8257081081081</v>
      </c>
      <c r="H81" s="14">
        <v>1.23</v>
      </c>
      <c r="I81" s="15">
        <v>38.758400000000002</v>
      </c>
      <c r="J81" s="4">
        <f>1.725808+1.449596</f>
        <v>3.1754040000000003</v>
      </c>
      <c r="K81" s="14">
        <f t="shared" si="67"/>
        <v>2.24E-2</v>
      </c>
      <c r="L81" s="14">
        <f t="shared" si="68"/>
        <v>0.1</v>
      </c>
      <c r="M81" s="14">
        <f t="shared" si="48"/>
        <v>0.19924754697496314</v>
      </c>
      <c r="N81" s="14">
        <f t="shared" si="69"/>
        <v>0.19531000000000001</v>
      </c>
      <c r="P81" s="14">
        <f t="shared" si="70"/>
        <v>5.0000000000000001E-4</v>
      </c>
      <c r="Q81" s="14">
        <f t="shared" si="49"/>
        <v>4.3284918918918919E-2</v>
      </c>
      <c r="R81" s="14">
        <f t="shared" si="71"/>
        <v>254.4044545766933</v>
      </c>
      <c r="S81" s="14">
        <f t="shared" si="72"/>
        <v>282.12155630490804</v>
      </c>
      <c r="T81" s="14">
        <f t="shared" si="73"/>
        <v>1.9653858557855983</v>
      </c>
      <c r="U81" s="14">
        <f t="shared" si="74"/>
        <v>2.1063212871620181</v>
      </c>
      <c r="V81" s="14">
        <v>3885</v>
      </c>
      <c r="X81" s="14">
        <v>0.5</v>
      </c>
      <c r="Y81" s="14">
        <f t="shared" si="50"/>
        <v>0.29685814289497053</v>
      </c>
      <c r="AB81" s="14">
        <f>[1]!HeatTransferArea(K81,L81,0.36,P81)</f>
        <v>0.30265450173412117</v>
      </c>
      <c r="AC81" s="14">
        <f>[1]!Convection(K81,Q81,1000,9*10^-4,P81,0.6,0.36,7)</f>
        <v>21579.258236189115</v>
      </c>
      <c r="AD81" s="14">
        <f t="shared" si="51"/>
        <v>70.680510213088226</v>
      </c>
      <c r="AE81" s="14">
        <f t="shared" si="52"/>
        <v>4913.5532303719638</v>
      </c>
      <c r="AF81" s="14">
        <f t="shared" si="75"/>
        <v>21.960235615656043</v>
      </c>
      <c r="AG81" s="14">
        <f t="shared" si="53"/>
        <v>3.3843747014281984</v>
      </c>
      <c r="AM81" s="14">
        <f t="shared" si="54"/>
        <v>3036.6717583291893</v>
      </c>
      <c r="AN81" s="14">
        <f t="shared" si="55"/>
        <v>3.1809012427668815E-2</v>
      </c>
      <c r="AQ81" s="14">
        <f t="shared" si="76"/>
        <v>38.758400000000002</v>
      </c>
      <c r="AR81" s="14">
        <v>0.32429999999999998</v>
      </c>
      <c r="AU81" s="14">
        <f t="shared" si="56"/>
        <v>38.837925004929751</v>
      </c>
      <c r="AV81" s="14">
        <f t="shared" si="57"/>
        <v>168.16191000000001</v>
      </c>
      <c r="AW81" s="14">
        <f t="shared" si="58"/>
        <v>55.101161161911591</v>
      </c>
      <c r="AX81" s="14">
        <v>3.4294341808664717</v>
      </c>
      <c r="AY81" s="14">
        <f t="shared" si="77"/>
        <v>38.758400000000002</v>
      </c>
      <c r="AZ81" s="14">
        <v>0.5</v>
      </c>
      <c r="BA81" s="14">
        <v>155.8257081081081</v>
      </c>
      <c r="BB81" s="14">
        <v>0.19924754697496314</v>
      </c>
      <c r="BC81" s="14">
        <f t="shared" si="78"/>
        <v>52.32916594213853</v>
      </c>
      <c r="BD81" s="14">
        <f t="shared" si="59"/>
        <v>54.147521392491896</v>
      </c>
      <c r="BE81" s="14">
        <f t="shared" si="60"/>
        <v>3.1754040000000003</v>
      </c>
      <c r="BF81" s="14">
        <f t="shared" si="61"/>
        <v>11.266847970000001</v>
      </c>
      <c r="BG81" s="14">
        <f t="shared" si="62"/>
        <v>3.6538387966709998</v>
      </c>
      <c r="BH81" s="14">
        <f t="shared" si="63"/>
        <v>330.50303939589077</v>
      </c>
      <c r="BI81" s="15">
        <v>6.7000000000000004E-2</v>
      </c>
      <c r="BJ81" s="14">
        <f t="shared" si="79"/>
        <v>5.1770182206886967E-3</v>
      </c>
      <c r="BK81" s="14">
        <f t="shared" si="80"/>
        <v>13296.281112466148</v>
      </c>
    </row>
    <row r="82" spans="3:63" x14ac:dyDescent="0.25">
      <c r="C82" s="14">
        <v>15.4544</v>
      </c>
      <c r="D82" s="15">
        <f t="shared" si="64"/>
        <v>284.54559999999998</v>
      </c>
      <c r="E82" s="14">
        <v>0.25</v>
      </c>
      <c r="F82" s="14">
        <f t="shared" si="65"/>
        <v>5.2434576576576583E-3</v>
      </c>
      <c r="G82" s="14">
        <f t="shared" si="66"/>
        <v>18.87644756756757</v>
      </c>
      <c r="H82" s="14">
        <v>0.14899999999999999</v>
      </c>
      <c r="I82" s="14">
        <v>1.4930000000000001</v>
      </c>
      <c r="J82" s="15">
        <f>0.0042+0.0037</f>
        <v>7.9000000000000008E-3</v>
      </c>
      <c r="K82" s="14">
        <f t="shared" si="67"/>
        <v>2.24E-2</v>
      </c>
      <c r="L82" s="14">
        <f t="shared" si="68"/>
        <v>0.1</v>
      </c>
      <c r="M82" s="14">
        <f t="shared" ref="M82:M112" si="81">PI()*K82^2*L82*(1-0.36)*7900/4</f>
        <v>0.19924754697496314</v>
      </c>
      <c r="N82" s="14">
        <f t="shared" si="69"/>
        <v>0.19531000000000001</v>
      </c>
      <c r="P82" s="14">
        <f t="shared" si="70"/>
        <v>5.0000000000000001E-4</v>
      </c>
      <c r="Q82" s="14">
        <f t="shared" ref="Q82:Q112" si="82">F82</f>
        <v>5.2434576576576583E-3</v>
      </c>
      <c r="R82" s="14">
        <f t="shared" si="71"/>
        <v>290.00308421941372</v>
      </c>
      <c r="S82" s="14">
        <f t="shared" si="72"/>
        <v>294.26935422995996</v>
      </c>
      <c r="T82" s="14">
        <f t="shared" si="73"/>
        <v>2.1826185062761851</v>
      </c>
      <c r="U82" s="14">
        <f t="shared" si="74"/>
        <v>2.1813895805605625</v>
      </c>
      <c r="V82" s="14">
        <v>3885</v>
      </c>
      <c r="X82" s="14">
        <v>0.5</v>
      </c>
      <c r="Y82" s="14">
        <f t="shared" si="50"/>
        <v>3.5960864464512701E-2</v>
      </c>
      <c r="AB82" s="14">
        <f>[1]!HeatTransferArea(K82,L82,0.36,P82)</f>
        <v>0.30265450173412117</v>
      </c>
      <c r="AC82" s="14">
        <f>[1]!Convection(K82,Q82,1000,9*10^-4,P82,0.6,0.36,7)</f>
        <v>20062.03295058203</v>
      </c>
      <c r="AD82" s="14">
        <f t="shared" si="51"/>
        <v>8.562110586788739</v>
      </c>
      <c r="AE82" s="14">
        <f t="shared" si="52"/>
        <v>927.23065067837911</v>
      </c>
      <c r="AF82" s="14">
        <f t="shared" si="75"/>
        <v>21.546238371014422</v>
      </c>
      <c r="AG82" s="14">
        <f t="shared" si="53"/>
        <v>0.71930269487125564</v>
      </c>
      <c r="AM82" s="14">
        <f t="shared" si="54"/>
        <v>20444.533974092734</v>
      </c>
      <c r="AN82" s="14">
        <f t="shared" si="55"/>
        <v>7.0846583928527824</v>
      </c>
      <c r="AQ82" s="14">
        <f t="shared" si="76"/>
        <v>1.4930000000000001</v>
      </c>
      <c r="AR82" s="14">
        <v>0.9829</v>
      </c>
      <c r="AU82" s="14">
        <f t="shared" si="56"/>
        <v>298.06658306176899</v>
      </c>
      <c r="AV82" s="14">
        <f t="shared" si="57"/>
        <v>20.370833000000001</v>
      </c>
      <c r="AW82" s="14">
        <f t="shared" si="58"/>
        <v>28.73687378732674</v>
      </c>
      <c r="AX82" s="14">
        <v>0.7351627721692312</v>
      </c>
      <c r="AY82" s="14">
        <f t="shared" si="77"/>
        <v>1.4930000000000001</v>
      </c>
      <c r="AZ82" s="14">
        <v>0.25</v>
      </c>
      <c r="BA82" s="14">
        <v>18.87644756756757</v>
      </c>
      <c r="BB82" s="14">
        <v>0.19924754697496314</v>
      </c>
      <c r="BC82" s="14">
        <f t="shared" si="78"/>
        <v>30.88875043175862</v>
      </c>
      <c r="BD82" s="14">
        <f t="shared" si="59"/>
        <v>31.360816270371174</v>
      </c>
      <c r="BE82" s="14">
        <f t="shared" si="60"/>
        <v>7.9000000000000008E-3</v>
      </c>
      <c r="BF82" s="14">
        <f t="shared" si="61"/>
        <v>314.8190015152</v>
      </c>
      <c r="BG82" s="14">
        <f t="shared" si="62"/>
        <v>309.43559658929007</v>
      </c>
      <c r="BH82" s="14">
        <f t="shared" si="63"/>
        <v>44.461757094061625</v>
      </c>
      <c r="BI82" s="14">
        <v>15.4544</v>
      </c>
      <c r="BJ82" s="14">
        <f t="shared" si="79"/>
        <v>1.1716327541878191</v>
      </c>
      <c r="BK82" s="14">
        <f t="shared" si="80"/>
        <v>13248.833078683292</v>
      </c>
    </row>
    <row r="83" spans="3:63" x14ac:dyDescent="0.25">
      <c r="C83" s="14">
        <v>4.0800000000000003E-2</v>
      </c>
      <c r="D83" s="15">
        <f t="shared" si="64"/>
        <v>299.95920000000001</v>
      </c>
      <c r="E83" s="14">
        <v>0.25</v>
      </c>
      <c r="F83" s="14">
        <f t="shared" si="65"/>
        <v>5.2434576576576583E-3</v>
      </c>
      <c r="G83" s="14">
        <f t="shared" si="66"/>
        <v>18.87644756756757</v>
      </c>
      <c r="H83" s="14">
        <v>0.14899999999999999</v>
      </c>
      <c r="I83" s="14">
        <v>2.9887000000000001</v>
      </c>
      <c r="J83" s="15">
        <f>0.0038+0.0034</f>
        <v>7.1999999999999998E-3</v>
      </c>
      <c r="K83" s="14">
        <f t="shared" si="67"/>
        <v>2.24E-2</v>
      </c>
      <c r="L83" s="14">
        <f t="shared" si="68"/>
        <v>0.1</v>
      </c>
      <c r="M83" s="14">
        <f t="shared" si="81"/>
        <v>0.19924754697496314</v>
      </c>
      <c r="N83" s="14">
        <f t="shared" si="69"/>
        <v>0.19531000000000001</v>
      </c>
      <c r="P83" s="14">
        <f t="shared" si="70"/>
        <v>5.0000000000000001E-4</v>
      </c>
      <c r="Q83" s="14">
        <f t="shared" si="82"/>
        <v>5.2434576576576583E-3</v>
      </c>
      <c r="R83" s="14">
        <f t="shared" si="71"/>
        <v>254.32601698877306</v>
      </c>
      <c r="S83" s="14">
        <f t="shared" si="72"/>
        <v>282.09436474731876</v>
      </c>
      <c r="T83" s="14">
        <f t="shared" si="73"/>
        <v>1.9641599030142061</v>
      </c>
      <c r="U83" s="14">
        <f t="shared" si="74"/>
        <v>2.1053588175834648</v>
      </c>
      <c r="V83" s="14">
        <v>3885</v>
      </c>
      <c r="X83" s="14">
        <v>0.5</v>
      </c>
      <c r="Y83" s="14">
        <f t="shared" si="50"/>
        <v>3.5960864464512701E-2</v>
      </c>
      <c r="AB83" s="14">
        <f>[1]!HeatTransferArea(K83,L83,0.36,P83)</f>
        <v>0.30265450173412117</v>
      </c>
      <c r="AC83" s="14">
        <f>[1]!Convection(K83,Q83,1000,9*10^-4,P83,0.6,0.36,7)</f>
        <v>20062.03295058203</v>
      </c>
      <c r="AD83" s="14">
        <f t="shared" si="51"/>
        <v>8.562110586788739</v>
      </c>
      <c r="AE83" s="14">
        <f t="shared" si="52"/>
        <v>927.23065067837911</v>
      </c>
      <c r="AF83" s="14">
        <f t="shared" si="75"/>
        <v>21.546238371014422</v>
      </c>
      <c r="AG83" s="14">
        <f t="shared" si="53"/>
        <v>0.82020708093426564</v>
      </c>
      <c r="AM83" s="14">
        <f t="shared" si="54"/>
        <v>23312.510368049399</v>
      </c>
      <c r="AN83" s="14">
        <f t="shared" si="55"/>
        <v>1.9379119444746396E-2</v>
      </c>
      <c r="AQ83" s="14">
        <f t="shared" si="76"/>
        <v>2.9887000000000001</v>
      </c>
      <c r="AR83" s="14">
        <v>0.98040000000000005</v>
      </c>
      <c r="AU83" s="14">
        <f t="shared" si="56"/>
        <v>298.06658306176899</v>
      </c>
      <c r="AV83" s="14">
        <f t="shared" si="57"/>
        <v>20.370833000000001</v>
      </c>
      <c r="AW83" s="14">
        <f t="shared" si="58"/>
        <v>27.547925189399415</v>
      </c>
      <c r="AX83" s="14">
        <v>0.83052948822660133</v>
      </c>
      <c r="AY83" s="14">
        <f t="shared" si="77"/>
        <v>2.9887000000000001</v>
      </c>
      <c r="AZ83" s="14">
        <v>0.25</v>
      </c>
      <c r="BA83" s="14">
        <v>18.87644756756757</v>
      </c>
      <c r="BB83" s="14">
        <v>0.19924754697496314</v>
      </c>
      <c r="BC83" s="14">
        <f t="shared" si="78"/>
        <v>26.144563900386164</v>
      </c>
      <c r="BD83" s="14">
        <f t="shared" si="59"/>
        <v>27.054265034126679</v>
      </c>
      <c r="BE83" s="14">
        <f t="shared" si="60"/>
        <v>7.1999999999999998E-3</v>
      </c>
      <c r="BF83" s="14">
        <f t="shared" si="61"/>
        <v>0.83112998640000013</v>
      </c>
      <c r="BG83" s="14">
        <f t="shared" si="62"/>
        <v>0.81483983866656018</v>
      </c>
      <c r="BH83" s="14">
        <f t="shared" si="63"/>
        <v>40.011573369598594</v>
      </c>
      <c r="BI83" s="14">
        <v>4.0800000000000003E-2</v>
      </c>
      <c r="BJ83" s="14">
        <f t="shared" si="79"/>
        <v>3.0931395829578E-3</v>
      </c>
      <c r="BK83" s="14">
        <f t="shared" si="80"/>
        <v>12354.783301709376</v>
      </c>
    </row>
    <row r="84" spans="3:63" x14ac:dyDescent="0.25">
      <c r="C84" s="14">
        <v>18.781700000000001</v>
      </c>
      <c r="D84" s="15">
        <f t="shared" si="64"/>
        <v>281.2183</v>
      </c>
      <c r="E84" s="14">
        <v>0.25</v>
      </c>
      <c r="F84" s="14">
        <f t="shared" si="65"/>
        <v>7.882781981981982E-3</v>
      </c>
      <c r="G84" s="14">
        <f t="shared" si="66"/>
        <v>28.378015135135136</v>
      </c>
      <c r="H84" s="14">
        <v>0.224</v>
      </c>
      <c r="I84" s="14">
        <v>2</v>
      </c>
      <c r="J84" s="15">
        <f>0.0115+0.0099</f>
        <v>2.1400000000000002E-2</v>
      </c>
      <c r="K84" s="14">
        <f t="shared" si="67"/>
        <v>2.24E-2</v>
      </c>
      <c r="L84" s="14">
        <f t="shared" si="68"/>
        <v>0.1</v>
      </c>
      <c r="M84" s="14">
        <f t="shared" si="81"/>
        <v>0.19924754697496314</v>
      </c>
      <c r="N84" s="14">
        <f t="shared" si="69"/>
        <v>0.19531000000000001</v>
      </c>
      <c r="P84" s="14">
        <f t="shared" si="70"/>
        <v>5.0000000000000001E-4</v>
      </c>
      <c r="Q84" s="14">
        <f t="shared" si="82"/>
        <v>7.882781981981982E-3</v>
      </c>
      <c r="R84" s="14">
        <f t="shared" si="71"/>
        <v>294.95238609324224</v>
      </c>
      <c r="S84" s="14">
        <f t="shared" si="72"/>
        <v>295.89270002277419</v>
      </c>
      <c r="T84" s="14">
        <f t="shared" si="73"/>
        <v>2.1342514874932021</v>
      </c>
      <c r="U84" s="14">
        <f t="shared" si="74"/>
        <v>2.1111532102952424</v>
      </c>
      <c r="V84" s="14">
        <v>3885</v>
      </c>
      <c r="X84" s="14">
        <v>0.5</v>
      </c>
      <c r="Y84" s="14">
        <f t="shared" si="50"/>
        <v>5.4061970738596268E-2</v>
      </c>
      <c r="AB84" s="14">
        <f>[1]!HeatTransferArea(K84,L84,0.36,P84)</f>
        <v>0.30265450173412117</v>
      </c>
      <c r="AC84" s="14">
        <f>[1]!Convection(K84,Q84,1000,9*10^-4,P84,0.6,0.36,7)</f>
        <v>20227.030211143698</v>
      </c>
      <c r="AD84" s="14">
        <f t="shared" si="51"/>
        <v>12.871897794903875</v>
      </c>
      <c r="AE84" s="14">
        <f t="shared" si="52"/>
        <v>1279.5774023589292</v>
      </c>
      <c r="AF84" s="14">
        <f t="shared" si="75"/>
        <v>21.684992741804695</v>
      </c>
      <c r="AG84" s="14">
        <f t="shared" si="53"/>
        <v>1.0632224548299221</v>
      </c>
      <c r="AM84" s="14">
        <f t="shared" si="54"/>
        <v>13481.038596340382</v>
      </c>
      <c r="AN84" s="14">
        <f t="shared" si="55"/>
        <v>8.896417326989452</v>
      </c>
      <c r="AQ84" s="14">
        <f t="shared" si="76"/>
        <v>2</v>
      </c>
      <c r="AR84" s="14">
        <v>0.9123</v>
      </c>
      <c r="AU84" s="14">
        <f t="shared" si="56"/>
        <v>199.89812604669785</v>
      </c>
      <c r="AV84" s="14">
        <f t="shared" si="57"/>
        <v>30.624607999999998</v>
      </c>
      <c r="AW84" s="14">
        <f t="shared" si="58"/>
        <v>28.895401620724016</v>
      </c>
      <c r="AX84" s="14">
        <v>1.0651617544542382</v>
      </c>
      <c r="AY84" s="14">
        <f t="shared" si="77"/>
        <v>2</v>
      </c>
      <c r="AZ84" s="14">
        <v>0.25</v>
      </c>
      <c r="BA84" s="14">
        <v>28.378015135135136</v>
      </c>
      <c r="BB84" s="14">
        <v>0.19924754697496314</v>
      </c>
      <c r="BC84" s="14">
        <f t="shared" si="78"/>
        <v>30.404380193219112</v>
      </c>
      <c r="BD84" s="14">
        <f t="shared" si="59"/>
        <v>30.835026945371858</v>
      </c>
      <c r="BE84" s="14">
        <f t="shared" si="60"/>
        <v>2.1400000000000002E-2</v>
      </c>
      <c r="BF84" s="14">
        <f t="shared" si="61"/>
        <v>575.18220007360003</v>
      </c>
      <c r="BG84" s="14">
        <f t="shared" si="62"/>
        <v>524.73872112714525</v>
      </c>
      <c r="BH84" s="14">
        <f t="shared" si="63"/>
        <v>65.360615177896221</v>
      </c>
      <c r="BI84" s="14">
        <v>18.781700000000001</v>
      </c>
      <c r="BJ84" s="14">
        <f t="shared" si="79"/>
        <v>1.4330524164016132</v>
      </c>
      <c r="BK84" s="14">
        <f t="shared" si="80"/>
        <v>12994.762954433259</v>
      </c>
    </row>
    <row r="85" spans="3:63" x14ac:dyDescent="0.25">
      <c r="C85" s="14">
        <v>5.6099999999999997E-2</v>
      </c>
      <c r="D85" s="15">
        <f t="shared" si="64"/>
        <v>299.94389999999999</v>
      </c>
      <c r="E85" s="14">
        <v>0.25</v>
      </c>
      <c r="F85" s="14">
        <f t="shared" si="65"/>
        <v>7.882781981981982E-3</v>
      </c>
      <c r="G85" s="14">
        <f t="shared" si="66"/>
        <v>28.378015135135136</v>
      </c>
      <c r="H85" s="14">
        <v>0.224</v>
      </c>
      <c r="I85" s="14">
        <v>4.6181999999999999</v>
      </c>
      <c r="J85" s="15">
        <f>0.0092+0.0084</f>
        <v>1.7599999999999998E-2</v>
      </c>
      <c r="K85" s="14">
        <f t="shared" si="67"/>
        <v>2.24E-2</v>
      </c>
      <c r="L85" s="14">
        <f t="shared" si="68"/>
        <v>0.1</v>
      </c>
      <c r="M85" s="14">
        <f t="shared" si="81"/>
        <v>0.19924754697496314</v>
      </c>
      <c r="N85" s="14">
        <f t="shared" si="69"/>
        <v>0.19531000000000001</v>
      </c>
      <c r="P85" s="14">
        <f t="shared" si="70"/>
        <v>5.0000000000000001E-4</v>
      </c>
      <c r="Q85" s="14">
        <f t="shared" si="82"/>
        <v>7.882781981981982E-3</v>
      </c>
      <c r="R85" s="14">
        <f t="shared" si="71"/>
        <v>254.3718295057929</v>
      </c>
      <c r="S85" s="14">
        <f t="shared" si="72"/>
        <v>282.11024647408192</v>
      </c>
      <c r="T85" s="14">
        <f t="shared" si="73"/>
        <v>1.964876256200796</v>
      </c>
      <c r="U85" s="14">
        <f t="shared" si="74"/>
        <v>2.1059213080384325</v>
      </c>
      <c r="V85" s="14">
        <v>3885</v>
      </c>
      <c r="X85" s="14">
        <v>0.5</v>
      </c>
      <c r="Y85" s="14">
        <f t="shared" si="50"/>
        <v>5.4061970738596268E-2</v>
      </c>
      <c r="AB85" s="14">
        <f>[1]!HeatTransferArea(K85,L85,0.36,P85)</f>
        <v>0.30265450173412117</v>
      </c>
      <c r="AC85" s="14">
        <f>[1]!Convection(K85,Q85,1000,9*10^-4,P85,0.6,0.36,7)</f>
        <v>20227.030211143698</v>
      </c>
      <c r="AD85" s="14">
        <f t="shared" si="51"/>
        <v>12.871897794903875</v>
      </c>
      <c r="AE85" s="14">
        <f t="shared" si="52"/>
        <v>1279.5774023589292</v>
      </c>
      <c r="AF85" s="14">
        <f t="shared" si="75"/>
        <v>21.684992741804695</v>
      </c>
      <c r="AG85" s="14">
        <f t="shared" si="53"/>
        <v>1.2328409187812923</v>
      </c>
      <c r="AM85" s="14">
        <f t="shared" si="54"/>
        <v>15631.70146918779</v>
      </c>
      <c r="AN85" s="14">
        <f t="shared" si="55"/>
        <v>2.6639172026923709E-2</v>
      </c>
      <c r="AQ85" s="14">
        <f t="shared" si="76"/>
        <v>4.6181999999999999</v>
      </c>
      <c r="AR85" s="14">
        <v>0.8679</v>
      </c>
      <c r="AU85" s="14">
        <f t="shared" si="56"/>
        <v>199.89812604669785</v>
      </c>
      <c r="AV85" s="14">
        <f t="shared" si="57"/>
        <v>30.624607999999998</v>
      </c>
      <c r="AW85" s="14">
        <f t="shared" si="58"/>
        <v>27.549476119426473</v>
      </c>
      <c r="AX85" s="14">
        <v>1.2488816928634081</v>
      </c>
      <c r="AY85" s="14">
        <f t="shared" si="77"/>
        <v>4.6181999999999999</v>
      </c>
      <c r="AZ85" s="14">
        <v>0.25</v>
      </c>
      <c r="BA85" s="14">
        <v>28.378015135135136</v>
      </c>
      <c r="BB85" s="14">
        <v>0.19924754697496314</v>
      </c>
      <c r="BC85" s="14">
        <f t="shared" si="78"/>
        <v>26.15625972298109</v>
      </c>
      <c r="BD85" s="14">
        <f t="shared" si="59"/>
        <v>27.065655748915962</v>
      </c>
      <c r="BE85" s="14">
        <f t="shared" si="60"/>
        <v>1.7599999999999998E-2</v>
      </c>
      <c r="BF85" s="14">
        <f t="shared" si="61"/>
        <v>1.7180405087999999</v>
      </c>
      <c r="BG85" s="14">
        <f t="shared" si="62"/>
        <v>1.4910873575875199</v>
      </c>
      <c r="BH85" s="14">
        <f t="shared" si="63"/>
        <v>60.173565114656945</v>
      </c>
      <c r="BI85" s="14">
        <v>5.6099999999999997E-2</v>
      </c>
      <c r="BJ85" s="14">
        <f t="shared" si="79"/>
        <v>4.2804560055868471E-3</v>
      </c>
      <c r="BK85" s="14">
        <f t="shared" si="80"/>
        <v>12460.307826561208</v>
      </c>
    </row>
    <row r="86" spans="3:63" x14ac:dyDescent="0.25">
      <c r="C86" s="14">
        <v>21.823399999999999</v>
      </c>
      <c r="D86" s="15">
        <f t="shared" si="64"/>
        <v>278.17660000000001</v>
      </c>
      <c r="E86" s="14">
        <v>0.25</v>
      </c>
      <c r="F86" s="14">
        <f t="shared" si="65"/>
        <v>1.0522106306306307E-2</v>
      </c>
      <c r="G86" s="14">
        <f t="shared" si="66"/>
        <v>37.879582702702706</v>
      </c>
      <c r="H86" s="14">
        <v>0.29899999999999999</v>
      </c>
      <c r="I86" s="14">
        <v>2.0366</v>
      </c>
      <c r="J86" s="15">
        <f>0.025+0.0211</f>
        <v>4.6100000000000002E-2</v>
      </c>
      <c r="K86" s="14">
        <f t="shared" si="67"/>
        <v>2.24E-2</v>
      </c>
      <c r="L86" s="14">
        <f t="shared" si="68"/>
        <v>0.1</v>
      </c>
      <c r="M86" s="14">
        <f t="shared" si="81"/>
        <v>0.19924754697496314</v>
      </c>
      <c r="N86" s="14">
        <f t="shared" si="69"/>
        <v>0.19531000000000001</v>
      </c>
      <c r="P86" s="14">
        <f t="shared" si="70"/>
        <v>5.0000000000000001E-4</v>
      </c>
      <c r="Q86" s="14">
        <f t="shared" si="82"/>
        <v>1.0522106306306307E-2</v>
      </c>
      <c r="R86" s="14">
        <f t="shared" si="71"/>
        <v>298.62181644927523</v>
      </c>
      <c r="S86" s="14">
        <f t="shared" si="72"/>
        <v>297.06452668845725</v>
      </c>
      <c r="T86" s="14">
        <f t="shared" si="73"/>
        <v>2.0736157432945674</v>
      </c>
      <c r="U86" s="14">
        <f t="shared" si="74"/>
        <v>2.0352965138947638</v>
      </c>
      <c r="V86" s="14">
        <v>3885</v>
      </c>
      <c r="X86" s="14">
        <v>0.5</v>
      </c>
      <c r="Y86" s="14">
        <f t="shared" si="50"/>
        <v>7.2163077012679835E-2</v>
      </c>
      <c r="AB86" s="14">
        <f>[1]!HeatTransferArea(K86,L86,0.36,P86)</f>
        <v>0.30265450173412117</v>
      </c>
      <c r="AC86" s="14">
        <f>[1]!Convection(K86,Q86,1000,9*10^-4,P86,0.6,0.36,7)</f>
        <v>20370.88891475011</v>
      </c>
      <c r="AD86" s="14">
        <f t="shared" si="51"/>
        <v>17.181685003019009</v>
      </c>
      <c r="AE86" s="14">
        <f t="shared" si="52"/>
        <v>1607.4995722362653</v>
      </c>
      <c r="AF86" s="14">
        <f t="shared" si="75"/>
        <v>21.760220118348919</v>
      </c>
      <c r="AG86" s="14">
        <f t="shared" si="53"/>
        <v>1.4017730016423786</v>
      </c>
      <c r="AM86" s="14">
        <f t="shared" si="54"/>
        <v>10046.352688549503</v>
      </c>
      <c r="AN86" s="14">
        <f t="shared" si="55"/>
        <v>10.722467144720119</v>
      </c>
      <c r="AQ86" s="14">
        <f t="shared" si="76"/>
        <v>2.0366</v>
      </c>
      <c r="AR86" s="14">
        <v>0.71160000000000001</v>
      </c>
      <c r="AU86" s="14">
        <f t="shared" si="56"/>
        <v>150.82155364058374</v>
      </c>
      <c r="AV86" s="14">
        <f t="shared" si="57"/>
        <v>40.878382999999999</v>
      </c>
      <c r="AW86" s="14">
        <f t="shared" si="58"/>
        <v>29.009836353761294</v>
      </c>
      <c r="AX86" s="14">
        <v>1.3902978821270728</v>
      </c>
      <c r="AY86" s="14">
        <f t="shared" si="77"/>
        <v>2.0366</v>
      </c>
      <c r="AZ86" s="14">
        <v>0.25</v>
      </c>
      <c r="BA86" s="14">
        <v>37.879582702702706</v>
      </c>
      <c r="BB86" s="14">
        <v>0.19924754697496314</v>
      </c>
      <c r="BC86" s="14">
        <f t="shared" si="78"/>
        <v>29.676570427620824</v>
      </c>
      <c r="BD86" s="14">
        <f t="shared" si="59"/>
        <v>30.077626686779244</v>
      </c>
      <c r="BE86" s="14">
        <f t="shared" si="60"/>
        <v>4.6100000000000002E-2</v>
      </c>
      <c r="BF86" s="14">
        <f t="shared" si="61"/>
        <v>892.10530356219999</v>
      </c>
      <c r="BG86" s="14">
        <f t="shared" si="62"/>
        <v>634.82213401486149</v>
      </c>
      <c r="BH86" s="14">
        <f t="shared" si="63"/>
        <v>84.766058549225008</v>
      </c>
      <c r="BI86" s="14">
        <v>21.823399999999999</v>
      </c>
      <c r="BJ86" s="14">
        <f t="shared" si="79"/>
        <v>1.6709120556543786</v>
      </c>
      <c r="BK86" s="14">
        <f t="shared" si="80"/>
        <v>12666.423083838763</v>
      </c>
    </row>
    <row r="87" spans="3:63" x14ac:dyDescent="0.25">
      <c r="C87" s="14">
        <v>13.037000000000001</v>
      </c>
      <c r="D87" s="15">
        <f t="shared" si="64"/>
        <v>286.96300000000002</v>
      </c>
      <c r="E87" s="14">
        <v>0.25</v>
      </c>
      <c r="F87" s="14">
        <f t="shared" si="65"/>
        <v>1.0522106306306307E-2</v>
      </c>
      <c r="G87" s="14">
        <f t="shared" si="66"/>
        <v>37.879582702702706</v>
      </c>
      <c r="H87" s="14">
        <v>0.29899999999999999</v>
      </c>
      <c r="I87" s="14">
        <v>4.0423999999999998</v>
      </c>
      <c r="J87" s="15">
        <f>0.021+0.0179</f>
        <v>3.8900000000000004E-2</v>
      </c>
      <c r="K87" s="14">
        <f t="shared" si="67"/>
        <v>2.24E-2</v>
      </c>
      <c r="L87" s="14">
        <f t="shared" si="68"/>
        <v>0.1</v>
      </c>
      <c r="M87" s="14">
        <f t="shared" si="81"/>
        <v>0.19924754697496314</v>
      </c>
      <c r="N87" s="14">
        <f t="shared" si="69"/>
        <v>0.19531000000000001</v>
      </c>
      <c r="P87" s="14">
        <f t="shared" si="70"/>
        <v>5.0000000000000001E-4</v>
      </c>
      <c r="Q87" s="14">
        <f t="shared" si="82"/>
        <v>1.0522106306306307E-2</v>
      </c>
      <c r="R87" s="14">
        <f t="shared" si="71"/>
        <v>285.79430309320014</v>
      </c>
      <c r="S87" s="14">
        <f t="shared" si="72"/>
        <v>292.86615140360016</v>
      </c>
      <c r="T87" s="14">
        <f t="shared" si="73"/>
        <v>2.2021546445548665</v>
      </c>
      <c r="U87" s="14">
        <f t="shared" si="74"/>
        <v>2.2196525823658249</v>
      </c>
      <c r="V87" s="14">
        <v>3885</v>
      </c>
      <c r="X87" s="14">
        <v>0.5</v>
      </c>
      <c r="Y87" s="14">
        <f t="shared" si="50"/>
        <v>7.2163077012679835E-2</v>
      </c>
      <c r="AB87" s="14">
        <f>[1]!HeatTransferArea(K87,L87,0.36,P87)</f>
        <v>0.30265450173412117</v>
      </c>
      <c r="AC87" s="14">
        <f>[1]!Convection(K87,Q87,1000,9*10^-4,P87,0.6,0.36,7)</f>
        <v>20370.88891475011</v>
      </c>
      <c r="AD87" s="14">
        <f t="shared" si="51"/>
        <v>17.181685003019009</v>
      </c>
      <c r="AE87" s="14">
        <f t="shared" si="52"/>
        <v>1607.4995722362653</v>
      </c>
      <c r="AF87" s="14">
        <f t="shared" si="75"/>
        <v>21.760220118348919</v>
      </c>
      <c r="AG87" s="14">
        <f t="shared" si="53"/>
        <v>1.4646897977651105</v>
      </c>
      <c r="AM87" s="14">
        <f t="shared" si="54"/>
        <v>10497.270435675429</v>
      </c>
      <c r="AN87" s="14">
        <f t="shared" si="55"/>
        <v>5.8734416834297853</v>
      </c>
      <c r="AQ87" s="14">
        <f t="shared" si="76"/>
        <v>4.0423999999999998</v>
      </c>
      <c r="AR87" s="14">
        <v>0.69640000000000002</v>
      </c>
      <c r="AU87" s="14">
        <f t="shared" si="56"/>
        <v>150.82155364058374</v>
      </c>
      <c r="AV87" s="14">
        <f t="shared" si="57"/>
        <v>40.878382999999999</v>
      </c>
      <c r="AW87" s="14">
        <f t="shared" si="58"/>
        <v>28.599844015318574</v>
      </c>
      <c r="AX87" s="14">
        <v>1.5253657931875158</v>
      </c>
      <c r="AY87" s="14">
        <f t="shared" si="77"/>
        <v>4.0423999999999998</v>
      </c>
      <c r="AZ87" s="14">
        <v>0.25</v>
      </c>
      <c r="BA87" s="14">
        <v>37.879582702702706</v>
      </c>
      <c r="BB87" s="14">
        <v>0.19924754697496314</v>
      </c>
      <c r="BC87" s="14">
        <f t="shared" si="78"/>
        <v>30.974411280579005</v>
      </c>
      <c r="BD87" s="14">
        <f t="shared" si="59"/>
        <v>31.490639665939252</v>
      </c>
      <c r="BE87" s="14">
        <f t="shared" si="60"/>
        <v>3.8900000000000004E-2</v>
      </c>
      <c r="BF87" s="14">
        <f t="shared" si="61"/>
        <v>532.93147917099998</v>
      </c>
      <c r="BG87" s="14">
        <f t="shared" si="62"/>
        <v>371.13348209468438</v>
      </c>
      <c r="BH87" s="14">
        <f t="shared" si="63"/>
        <v>90.020520985342699</v>
      </c>
      <c r="BI87" s="14">
        <v>13.037000000000001</v>
      </c>
      <c r="BJ87" s="14">
        <f t="shared" si="79"/>
        <v>0.9981799568154428</v>
      </c>
      <c r="BK87" s="14">
        <f t="shared" si="80"/>
        <v>13630.975213295373</v>
      </c>
    </row>
    <row r="88" spans="3:63" x14ac:dyDescent="0.25">
      <c r="C88" s="14">
        <v>6.4399999999999999E-2</v>
      </c>
      <c r="D88" s="15">
        <f t="shared" si="64"/>
        <v>299.93560000000002</v>
      </c>
      <c r="E88" s="14">
        <v>0.25</v>
      </c>
      <c r="F88" s="14">
        <f t="shared" si="65"/>
        <v>1.0522106306306307E-2</v>
      </c>
      <c r="G88" s="14">
        <f t="shared" si="66"/>
        <v>37.879582702702706</v>
      </c>
      <c r="H88" s="14">
        <v>0.29899999999999999</v>
      </c>
      <c r="I88" s="14">
        <v>5.7461000000000002</v>
      </c>
      <c r="J88" s="15">
        <f>0.018+0.016</f>
        <v>3.4000000000000002E-2</v>
      </c>
      <c r="K88" s="14">
        <f t="shared" si="67"/>
        <v>2.24E-2</v>
      </c>
      <c r="L88" s="14">
        <f t="shared" si="68"/>
        <v>0.1</v>
      </c>
      <c r="M88" s="14">
        <f t="shared" si="81"/>
        <v>0.19924754697496314</v>
      </c>
      <c r="N88" s="14">
        <f t="shared" si="69"/>
        <v>0.19531000000000001</v>
      </c>
      <c r="P88" s="14">
        <f t="shared" si="70"/>
        <v>5.0000000000000001E-4</v>
      </c>
      <c r="Q88" s="14">
        <f t="shared" si="82"/>
        <v>1.0522106306306307E-2</v>
      </c>
      <c r="R88" s="14">
        <f t="shared" si="71"/>
        <v>254.3966734021642</v>
      </c>
      <c r="S88" s="14">
        <f t="shared" si="72"/>
        <v>282.11885889484608</v>
      </c>
      <c r="T88" s="14">
        <f t="shared" si="73"/>
        <v>1.9652643560909837</v>
      </c>
      <c r="U88" s="14">
        <f t="shared" si="74"/>
        <v>2.1062259359057407</v>
      </c>
      <c r="V88" s="14">
        <v>3885</v>
      </c>
      <c r="X88" s="14">
        <v>0.5</v>
      </c>
      <c r="Y88" s="14">
        <f t="shared" si="50"/>
        <v>7.2163077012679835E-2</v>
      </c>
      <c r="AB88" s="14">
        <f>[1]!HeatTransferArea(K88,L88,0.36,P88)</f>
        <v>0.30265450173412117</v>
      </c>
      <c r="AC88" s="14">
        <f>[1]!Convection(K88,Q88,1000,9*10^-4,P88,0.6,0.36,7)</f>
        <v>20370.88891475011</v>
      </c>
      <c r="AD88" s="14">
        <f t="shared" si="51"/>
        <v>17.181685003019009</v>
      </c>
      <c r="AE88" s="14">
        <f t="shared" si="52"/>
        <v>1607.4995722362653</v>
      </c>
      <c r="AF88" s="14">
        <f t="shared" si="75"/>
        <v>21.760220118348919</v>
      </c>
      <c r="AG88" s="14">
        <f t="shared" si="53"/>
        <v>1.6454617680407093</v>
      </c>
      <c r="AM88" s="14">
        <f t="shared" si="54"/>
        <v>11792.843233457119</v>
      </c>
      <c r="AN88" s="14">
        <f t="shared" si="55"/>
        <v>3.0576016989509749E-2</v>
      </c>
      <c r="AQ88" s="14">
        <f t="shared" si="76"/>
        <v>5.7461000000000002</v>
      </c>
      <c r="AR88" s="14">
        <v>0.65659999999999996</v>
      </c>
      <c r="AU88" s="14">
        <f t="shared" si="56"/>
        <v>150.82155364058374</v>
      </c>
      <c r="AV88" s="14">
        <f t="shared" si="57"/>
        <v>40.878382999999999</v>
      </c>
      <c r="AW88" s="14">
        <f t="shared" si="58"/>
        <v>27.550317165376196</v>
      </c>
      <c r="AX88" s="14">
        <v>1.6672506794100119</v>
      </c>
      <c r="AY88" s="14">
        <f t="shared" si="77"/>
        <v>5.7461000000000002</v>
      </c>
      <c r="AZ88" s="14">
        <v>0.25</v>
      </c>
      <c r="BA88" s="14">
        <v>37.879582702702706</v>
      </c>
      <c r="BB88" s="14">
        <v>0.19924754697496314</v>
      </c>
      <c r="BC88" s="14">
        <f t="shared" si="78"/>
        <v>26.162598294522695</v>
      </c>
      <c r="BD88" s="14">
        <f t="shared" si="59"/>
        <v>27.071828162057713</v>
      </c>
      <c r="BE88" s="14">
        <f t="shared" si="60"/>
        <v>3.4000000000000002E-2</v>
      </c>
      <c r="BF88" s="14">
        <f t="shared" si="61"/>
        <v>2.6325678652</v>
      </c>
      <c r="BG88" s="14">
        <f t="shared" si="62"/>
        <v>1.7285440602903199</v>
      </c>
      <c r="BH88" s="14">
        <f t="shared" si="63"/>
        <v>80.336829044535619</v>
      </c>
      <c r="BI88" s="14">
        <v>6.4399999999999999E-2</v>
      </c>
      <c r="BJ88" s="14">
        <f t="shared" si="79"/>
        <v>4.9307961355307597E-3</v>
      </c>
      <c r="BK88" s="14">
        <f t="shared" si="80"/>
        <v>12551.063491302104</v>
      </c>
    </row>
    <row r="89" spans="3:63" x14ac:dyDescent="0.25">
      <c r="C89" s="14">
        <v>22.929300000000001</v>
      </c>
      <c r="D89" s="15">
        <f t="shared" si="64"/>
        <v>277.07069999999999</v>
      </c>
      <c r="E89" s="14">
        <v>0.25</v>
      </c>
      <c r="F89" s="14">
        <f t="shared" si="65"/>
        <v>1.4428306306306307E-2</v>
      </c>
      <c r="G89" s="14">
        <f t="shared" si="66"/>
        <v>51.941902702702706</v>
      </c>
      <c r="H89" s="14">
        <v>0.41</v>
      </c>
      <c r="I89" s="14">
        <v>2.6143999999999998</v>
      </c>
      <c r="J89" s="17">
        <f>0.0416+0.0369</f>
        <v>7.85E-2</v>
      </c>
      <c r="K89" s="14">
        <f t="shared" si="67"/>
        <v>2.24E-2</v>
      </c>
      <c r="L89" s="14">
        <f t="shared" si="68"/>
        <v>0.1</v>
      </c>
      <c r="M89" s="14">
        <f t="shared" si="81"/>
        <v>0.19924754697496314</v>
      </c>
      <c r="N89" s="14">
        <f t="shared" si="69"/>
        <v>0.19531000000000001</v>
      </c>
      <c r="P89" s="14">
        <f t="shared" si="70"/>
        <v>5.0000000000000001E-4</v>
      </c>
      <c r="Q89" s="14">
        <f t="shared" si="82"/>
        <v>1.4428306306306307E-2</v>
      </c>
      <c r="R89" s="14">
        <f t="shared" si="71"/>
        <v>299.753497785749</v>
      </c>
      <c r="S89" s="14">
        <f t="shared" si="72"/>
        <v>297.41666466076333</v>
      </c>
      <c r="T89" s="14">
        <f t="shared" si="73"/>
        <v>2.0487591145169972</v>
      </c>
      <c r="U89" s="14">
        <f t="shared" si="74"/>
        <v>2.0061991446223146</v>
      </c>
      <c r="V89" s="14">
        <v>3885</v>
      </c>
      <c r="X89" s="14">
        <v>0.5</v>
      </c>
      <c r="Y89" s="14">
        <f t="shared" si="50"/>
        <v>9.895271429832353E-2</v>
      </c>
      <c r="AB89" s="14">
        <f>[1]!HeatTransferArea(K89,L89,0.36,P89)</f>
        <v>0.30265450173412117</v>
      </c>
      <c r="AC89" s="14">
        <f>[1]!Convection(K89,Q89,1000,9*10^-4,P89,0.6,0.36,7)</f>
        <v>20559.471958884773</v>
      </c>
      <c r="AD89" s="14">
        <f t="shared" si="51"/>
        <v>23.560170071029415</v>
      </c>
      <c r="AE89" s="14">
        <f t="shared" si="52"/>
        <v>2062.8605667868151</v>
      </c>
      <c r="AF89" s="14">
        <f t="shared" si="75"/>
        <v>21.825437194303657</v>
      </c>
      <c r="AG89" s="14">
        <f t="shared" si="53"/>
        <v>1.9149067625234872</v>
      </c>
      <c r="AM89" s="14">
        <f t="shared" si="54"/>
        <v>7366.3949710511224</v>
      </c>
      <c r="AN89" s="14">
        <f t="shared" si="55"/>
        <v>11.429224292843895</v>
      </c>
      <c r="AQ89" s="14">
        <f t="shared" si="76"/>
        <v>2.6143999999999998</v>
      </c>
      <c r="AR89" s="14">
        <v>0.52010000000000001</v>
      </c>
      <c r="AU89" s="14">
        <f t="shared" si="56"/>
        <v>111.0076010964595</v>
      </c>
      <c r="AV89" s="14">
        <f t="shared" si="57"/>
        <v>56.05397</v>
      </c>
      <c r="AW89" s="14">
        <f t="shared" si="58"/>
        <v>29.044224387446846</v>
      </c>
      <c r="AX89" s="14">
        <v>1.8961022164125436</v>
      </c>
      <c r="AY89" s="14">
        <f t="shared" si="77"/>
        <v>2.6143999999999998</v>
      </c>
      <c r="AZ89" s="14">
        <v>0.25</v>
      </c>
      <c r="BA89" s="14">
        <v>51.941902702702706</v>
      </c>
      <c r="BB89" s="14">
        <v>0.19924754697496314</v>
      </c>
      <c r="BC89" s="14">
        <f t="shared" si="78"/>
        <v>29.363159833037972</v>
      </c>
      <c r="BD89" s="14">
        <f t="shared" si="59"/>
        <v>29.75230971892929</v>
      </c>
      <c r="BE89" s="14">
        <f t="shared" si="60"/>
        <v>7.85E-2</v>
      </c>
      <c r="BF89" s="14">
        <f t="shared" si="61"/>
        <v>1285.278294321</v>
      </c>
      <c r="BG89" s="14">
        <f t="shared" si="62"/>
        <v>668.47324087635207</v>
      </c>
      <c r="BH89" s="14">
        <f t="shared" si="63"/>
        <v>114.84108194236232</v>
      </c>
      <c r="BI89" s="14">
        <v>22.929300000000001</v>
      </c>
      <c r="BJ89" s="14">
        <f t="shared" si="79"/>
        <v>1.760847089690583</v>
      </c>
      <c r="BK89" s="14">
        <f t="shared" si="80"/>
        <v>12615.820079145542</v>
      </c>
    </row>
    <row r="90" spans="3:63" x14ac:dyDescent="0.25">
      <c r="C90" s="14">
        <v>16.448899999999998</v>
      </c>
      <c r="D90" s="15">
        <f t="shared" si="64"/>
        <v>283.55110000000002</v>
      </c>
      <c r="E90" s="14">
        <v>0.25</v>
      </c>
      <c r="F90" s="14">
        <f t="shared" si="65"/>
        <v>1.4428306306306307E-2</v>
      </c>
      <c r="G90" s="14">
        <f t="shared" si="66"/>
        <v>51.941902702702706</v>
      </c>
      <c r="H90" s="14">
        <v>0.41</v>
      </c>
      <c r="I90" s="14">
        <v>4.5034000000000001</v>
      </c>
      <c r="J90" s="17">
        <f>0.0361+0.0321</f>
        <v>6.8199999999999997E-2</v>
      </c>
      <c r="K90" s="14">
        <f t="shared" si="67"/>
        <v>2.24E-2</v>
      </c>
      <c r="L90" s="14">
        <f t="shared" si="68"/>
        <v>0.1</v>
      </c>
      <c r="M90" s="14">
        <f t="shared" si="81"/>
        <v>0.19924754697496314</v>
      </c>
      <c r="N90" s="14">
        <f t="shared" si="69"/>
        <v>0.19531000000000001</v>
      </c>
      <c r="P90" s="14">
        <f t="shared" si="70"/>
        <v>5.0000000000000001E-4</v>
      </c>
      <c r="Q90" s="14">
        <f t="shared" si="82"/>
        <v>1.4428306306306307E-2</v>
      </c>
      <c r="R90" s="14">
        <f t="shared" si="71"/>
        <v>291.58478228993226</v>
      </c>
      <c r="S90" s="14">
        <f t="shared" si="72"/>
        <v>294.79194270724122</v>
      </c>
      <c r="T90" s="14">
        <f t="shared" si="73"/>
        <v>2.1705201707761717</v>
      </c>
      <c r="U90" s="14">
        <f t="shared" si="74"/>
        <v>2.1622428099428816</v>
      </c>
      <c r="V90" s="14">
        <v>3885</v>
      </c>
      <c r="X90" s="14">
        <v>0.5</v>
      </c>
      <c r="Y90" s="14">
        <f t="shared" si="50"/>
        <v>9.895271429832353E-2</v>
      </c>
      <c r="AB90" s="14">
        <f>[1]!HeatTransferArea(K90,L90,0.36,P90)</f>
        <v>0.30265450173412117</v>
      </c>
      <c r="AC90" s="14">
        <f>[1]!Convection(K90,Q90,1000,9*10^-4,P90,0.6,0.36,7)</f>
        <v>20559.471958884773</v>
      </c>
      <c r="AD90" s="14">
        <f t="shared" si="51"/>
        <v>23.560170071029415</v>
      </c>
      <c r="AE90" s="14">
        <f t="shared" si="52"/>
        <v>2062.8605667868151</v>
      </c>
      <c r="AF90" s="14">
        <f t="shared" si="75"/>
        <v>21.825437194303657</v>
      </c>
      <c r="AG90" s="14">
        <f t="shared" si="53"/>
        <v>1.9685526641416184</v>
      </c>
      <c r="AM90" s="14">
        <f t="shared" si="54"/>
        <v>7572.7637131910988</v>
      </c>
      <c r="AN90" s="14">
        <f t="shared" si="55"/>
        <v>7.6073324995514806</v>
      </c>
      <c r="AQ90" s="14">
        <f t="shared" si="76"/>
        <v>4.5034000000000001</v>
      </c>
      <c r="AR90" s="14">
        <v>0.51290000000000002</v>
      </c>
      <c r="AU90" s="14">
        <f t="shared" si="56"/>
        <v>111.0076010964595</v>
      </c>
      <c r="AV90" s="14">
        <f t="shared" si="57"/>
        <v>56.05397</v>
      </c>
      <c r="AW90" s="14">
        <f t="shared" si="58"/>
        <v>28.787907165075644</v>
      </c>
      <c r="AX90" s="14">
        <v>1.9982269082887774</v>
      </c>
      <c r="AY90" s="14">
        <f t="shared" si="77"/>
        <v>4.5034000000000001</v>
      </c>
      <c r="AZ90" s="14">
        <v>0.25</v>
      </c>
      <c r="BA90" s="14">
        <v>51.941902702702706</v>
      </c>
      <c r="BB90" s="14">
        <v>0.19924754697496314</v>
      </c>
      <c r="BC90" s="14">
        <f t="shared" si="78"/>
        <v>30.784620551186496</v>
      </c>
      <c r="BD90" s="14">
        <f t="shared" si="59"/>
        <v>31.242366588114283</v>
      </c>
      <c r="BE90" s="14">
        <f t="shared" si="60"/>
        <v>6.8199999999999997E-2</v>
      </c>
      <c r="BF90" s="14">
        <f t="shared" si="61"/>
        <v>922.02614713299988</v>
      </c>
      <c r="BG90" s="14">
        <f t="shared" si="62"/>
        <v>472.90721086451566</v>
      </c>
      <c r="BH90" s="14">
        <f t="shared" si="63"/>
        <v>121.66627253708241</v>
      </c>
      <c r="BI90" s="14">
        <v>16.448899999999998</v>
      </c>
      <c r="BJ90" s="14">
        <f t="shared" si="79"/>
        <v>1.2631871750821624</v>
      </c>
      <c r="BK90" s="14">
        <f t="shared" si="80"/>
        <v>13480.128454376767</v>
      </c>
    </row>
    <row r="91" spans="3:63" x14ac:dyDescent="0.25">
      <c r="C91" s="14">
        <v>5.4318999999999997</v>
      </c>
      <c r="D91" s="15">
        <f t="shared" si="64"/>
        <v>294.56810000000002</v>
      </c>
      <c r="E91" s="14">
        <v>0.25</v>
      </c>
      <c r="F91" s="14">
        <f t="shared" si="65"/>
        <v>1.4428306306306307E-2</v>
      </c>
      <c r="G91" s="14">
        <f t="shared" si="66"/>
        <v>51.941902702702706</v>
      </c>
      <c r="H91" s="14">
        <v>0.41</v>
      </c>
      <c r="I91" s="14">
        <v>6.4069000000000003</v>
      </c>
      <c r="J91" s="17">
        <f>0.0307+0.028</f>
        <v>5.8700000000000002E-2</v>
      </c>
      <c r="K91" s="14">
        <f t="shared" si="67"/>
        <v>2.24E-2</v>
      </c>
      <c r="L91" s="14">
        <f t="shared" si="68"/>
        <v>0.1</v>
      </c>
      <c r="M91" s="14">
        <f t="shared" si="81"/>
        <v>0.19924754697496314</v>
      </c>
      <c r="N91" s="14">
        <f t="shared" si="69"/>
        <v>0.19531000000000001</v>
      </c>
      <c r="P91" s="14">
        <f t="shared" si="70"/>
        <v>5.0000000000000001E-4</v>
      </c>
      <c r="Q91" s="14">
        <f t="shared" si="82"/>
        <v>1.4428306306306307E-2</v>
      </c>
      <c r="R91" s="14">
        <f t="shared" si="71"/>
        <v>269.18933837551185</v>
      </c>
      <c r="S91" s="14">
        <f t="shared" si="72"/>
        <v>287.22342105387077</v>
      </c>
      <c r="T91" s="14">
        <f t="shared" si="73"/>
        <v>2.1460022574226514</v>
      </c>
      <c r="U91" s="14">
        <f t="shared" si="74"/>
        <v>2.2331359250556488</v>
      </c>
      <c r="V91" s="14">
        <v>3885</v>
      </c>
      <c r="X91" s="14">
        <v>0.5</v>
      </c>
      <c r="Y91" s="14">
        <f t="shared" si="50"/>
        <v>9.895271429832353E-2</v>
      </c>
      <c r="AB91" s="14">
        <f>[1]!HeatTransferArea(K91,L91,0.36,P91)</f>
        <v>0.30265450173412117</v>
      </c>
      <c r="AC91" s="14">
        <f>[1]!Convection(K91,Q91,1000,9*10^-4,P91,0.6,0.36,7)</f>
        <v>20559.471958884773</v>
      </c>
      <c r="AD91" s="14">
        <f t="shared" si="51"/>
        <v>23.560170071029415</v>
      </c>
      <c r="AE91" s="14">
        <f t="shared" si="52"/>
        <v>2062.8605667868151</v>
      </c>
      <c r="AF91" s="14">
        <f t="shared" si="75"/>
        <v>21.825437194303657</v>
      </c>
      <c r="AG91" s="14">
        <f t="shared" si="53"/>
        <v>2.1323281355195634</v>
      </c>
      <c r="AM91" s="14">
        <f t="shared" si="54"/>
        <v>8202.7864549512069</v>
      </c>
      <c r="AN91" s="14">
        <f t="shared" si="55"/>
        <v>2.4324090347812746</v>
      </c>
      <c r="AQ91" s="14">
        <f t="shared" si="76"/>
        <v>6.4069000000000003</v>
      </c>
      <c r="AR91" s="14">
        <v>0.49459999999999998</v>
      </c>
      <c r="AU91" s="14">
        <f t="shared" si="56"/>
        <v>111.0076010964595</v>
      </c>
      <c r="AV91" s="14">
        <f t="shared" si="57"/>
        <v>56.05397</v>
      </c>
      <c r="AW91" s="14">
        <f t="shared" si="58"/>
        <v>28.04880318301575</v>
      </c>
      <c r="AX91" s="14">
        <v>2.3154258907297374</v>
      </c>
      <c r="AY91" s="14">
        <f t="shared" si="77"/>
        <v>6.4069000000000003</v>
      </c>
      <c r="AZ91" s="14">
        <v>0.25</v>
      </c>
      <c r="BA91" s="14">
        <v>51.941902702702706</v>
      </c>
      <c r="BB91" s="14">
        <v>0.19924754697496314</v>
      </c>
      <c r="BC91" s="14">
        <f t="shared" si="78"/>
        <v>29.351986700323486</v>
      </c>
      <c r="BD91" s="14">
        <f t="shared" si="59"/>
        <v>30.096397474377724</v>
      </c>
      <c r="BE91" s="14">
        <f t="shared" si="60"/>
        <v>5.8700000000000002E-2</v>
      </c>
      <c r="BF91" s="14">
        <f t="shared" si="61"/>
        <v>304.47955964299996</v>
      </c>
      <c r="BG91" s="14">
        <f t="shared" si="62"/>
        <v>150.59559019942776</v>
      </c>
      <c r="BH91" s="14">
        <f t="shared" si="63"/>
        <v>120.29194615750157</v>
      </c>
      <c r="BI91" s="14">
        <v>5.4318999999999997</v>
      </c>
      <c r="BJ91" s="14">
        <f t="shared" si="79"/>
        <v>0.4171407459665265</v>
      </c>
      <c r="BK91" s="14">
        <f t="shared" si="80"/>
        <v>13624.411370288439</v>
      </c>
    </row>
    <row r="92" spans="3:63" x14ac:dyDescent="0.25">
      <c r="C92" s="14">
        <v>5.96E-2</v>
      </c>
      <c r="D92" s="15">
        <f t="shared" si="64"/>
        <v>299.94040000000001</v>
      </c>
      <c r="E92" s="14">
        <v>0.25</v>
      </c>
      <c r="F92" s="14">
        <f t="shared" si="65"/>
        <v>1.4428306306306307E-2</v>
      </c>
      <c r="G92" s="14">
        <f t="shared" si="66"/>
        <v>51.941902702702706</v>
      </c>
      <c r="H92" s="14">
        <v>0.41</v>
      </c>
      <c r="I92" s="14">
        <v>7.4457000000000004</v>
      </c>
      <c r="J92" s="17">
        <f>0.0291+0.0269</f>
        <v>5.6000000000000001E-2</v>
      </c>
      <c r="K92" s="14">
        <f t="shared" si="67"/>
        <v>2.24E-2</v>
      </c>
      <c r="L92" s="14">
        <f t="shared" si="68"/>
        <v>0.1</v>
      </c>
      <c r="M92" s="14">
        <f t="shared" si="81"/>
        <v>0.19924754697496314</v>
      </c>
      <c r="N92" s="14">
        <f t="shared" si="69"/>
        <v>0.19531000000000001</v>
      </c>
      <c r="P92" s="14">
        <f t="shared" si="70"/>
        <v>5.0000000000000001E-4</v>
      </c>
      <c r="Q92" s="14">
        <f t="shared" si="82"/>
        <v>1.4428306306306307E-2</v>
      </c>
      <c r="R92" s="14">
        <f t="shared" si="71"/>
        <v>254.38230658913653</v>
      </c>
      <c r="S92" s="14">
        <f t="shared" si="72"/>
        <v>282.11387848850052</v>
      </c>
      <c r="T92" s="14">
        <f t="shared" si="73"/>
        <v>1.9650399565130101</v>
      </c>
      <c r="U92" s="14">
        <f t="shared" si="74"/>
        <v>2.1060498096464926</v>
      </c>
      <c r="V92" s="14">
        <v>3885</v>
      </c>
      <c r="X92" s="14">
        <v>0.5</v>
      </c>
      <c r="Y92" s="14">
        <f t="shared" si="50"/>
        <v>9.895271429832353E-2</v>
      </c>
      <c r="AB92" s="14">
        <f>[1]!HeatTransferArea(K92,L92,0.36,P92)</f>
        <v>0.30265450173412117</v>
      </c>
      <c r="AC92" s="14">
        <f>[1]!Convection(K92,Q92,1000,9*10^-4,P92,0.6,0.36,7)</f>
        <v>20559.471958884773</v>
      </c>
      <c r="AD92" s="14">
        <f t="shared" si="51"/>
        <v>23.560170071029415</v>
      </c>
      <c r="AE92" s="14">
        <f t="shared" si="52"/>
        <v>2062.8605667868151</v>
      </c>
      <c r="AF92" s="14">
        <f t="shared" si="75"/>
        <v>21.825437194303657</v>
      </c>
      <c r="AG92" s="14">
        <f t="shared" si="53"/>
        <v>2.2564462430442984</v>
      </c>
      <c r="AM92" s="14">
        <f t="shared" si="54"/>
        <v>8680.2525232634362</v>
      </c>
      <c r="AN92" s="14">
        <f t="shared" si="55"/>
        <v>2.829942564843899E-2</v>
      </c>
      <c r="AQ92" s="14">
        <f t="shared" si="76"/>
        <v>7.4457000000000004</v>
      </c>
      <c r="AR92" s="14">
        <v>0.48499999999999999</v>
      </c>
      <c r="AU92" s="14">
        <f t="shared" si="56"/>
        <v>111.0076010964595</v>
      </c>
      <c r="AV92" s="14">
        <f t="shared" si="57"/>
        <v>56.05397</v>
      </c>
      <c r="AW92" s="14">
        <f t="shared" si="58"/>
        <v>27.549830803794521</v>
      </c>
      <c r="AX92" s="14">
        <v>2.2860249009323304</v>
      </c>
      <c r="AY92" s="14">
        <f t="shared" si="77"/>
        <v>7.4457000000000004</v>
      </c>
      <c r="AZ92" s="14">
        <v>0.25</v>
      </c>
      <c r="BA92" s="14">
        <v>51.941902702702706</v>
      </c>
      <c r="BB92" s="14">
        <v>0.19924754697496314</v>
      </c>
      <c r="BC92" s="14">
        <f t="shared" si="78"/>
        <v>26.158933148161115</v>
      </c>
      <c r="BD92" s="14">
        <f t="shared" si="59"/>
        <v>27.068259162314586</v>
      </c>
      <c r="BE92" s="14">
        <f t="shared" si="60"/>
        <v>5.6000000000000001E-2</v>
      </c>
      <c r="BF92" s="14">
        <f t="shared" si="61"/>
        <v>3.3408166119999998</v>
      </c>
      <c r="BG92" s="14">
        <f t="shared" si="62"/>
        <v>1.6202960568199998</v>
      </c>
      <c r="BH92" s="14">
        <f t="shared" si="63"/>
        <v>110.14829077118158</v>
      </c>
      <c r="BI92" s="14">
        <v>5.96E-2</v>
      </c>
      <c r="BJ92" s="14">
        <f t="shared" si="79"/>
        <v>4.5769598960962062E-3</v>
      </c>
      <c r="BK92" s="14">
        <f t="shared" si="80"/>
        <v>12666.008558820644</v>
      </c>
    </row>
    <row r="93" spans="3:63" x14ac:dyDescent="0.25">
      <c r="C93" s="14">
        <v>23.930900000000001</v>
      </c>
      <c r="D93" s="15">
        <f t="shared" si="64"/>
        <v>276.06909999999999</v>
      </c>
      <c r="E93" s="14">
        <v>0.25</v>
      </c>
      <c r="F93" s="14">
        <f t="shared" si="65"/>
        <v>2.1642459459459459E-2</v>
      </c>
      <c r="G93" s="14">
        <f t="shared" si="66"/>
        <v>77.912854054054051</v>
      </c>
      <c r="H93" s="14">
        <v>0.61499999999999999</v>
      </c>
      <c r="I93" s="14">
        <v>3.1905000000000001</v>
      </c>
      <c r="J93" s="17">
        <f>0.1074+0.0916</f>
        <v>0.19900000000000001</v>
      </c>
      <c r="K93" s="14">
        <f t="shared" si="67"/>
        <v>2.24E-2</v>
      </c>
      <c r="L93" s="14">
        <f t="shared" si="68"/>
        <v>0.1</v>
      </c>
      <c r="M93" s="14">
        <f t="shared" si="81"/>
        <v>0.19924754697496314</v>
      </c>
      <c r="N93" s="14">
        <f t="shared" si="69"/>
        <v>0.19531000000000001</v>
      </c>
      <c r="P93" s="14">
        <f t="shared" si="70"/>
        <v>5.0000000000000001E-4</v>
      </c>
      <c r="Q93" s="14">
        <f t="shared" si="82"/>
        <v>2.1642459459459459E-2</v>
      </c>
      <c r="R93" s="14">
        <f t="shared" si="71"/>
        <v>300.68528022888268</v>
      </c>
      <c r="S93" s="14">
        <f t="shared" si="72"/>
        <v>297.70157613398339</v>
      </c>
      <c r="T93" s="14">
        <f t="shared" si="73"/>
        <v>2.025294740413301</v>
      </c>
      <c r="U93" s="14">
        <f t="shared" si="74"/>
        <v>1.9795410240983529</v>
      </c>
      <c r="V93" s="14">
        <v>3885</v>
      </c>
      <c r="X93" s="14">
        <v>0.5</v>
      </c>
      <c r="Y93" s="14">
        <f t="shared" si="50"/>
        <v>0.14842907144748527</v>
      </c>
      <c r="AB93" s="14">
        <f>[1]!HeatTransferArea(K93,L93,0.36,P93)</f>
        <v>0.30265450173412117</v>
      </c>
      <c r="AC93" s="14">
        <f>[1]!Convection(K93,Q93,1000,9*10^-4,P93,0.6,0.36,7)</f>
        <v>20860.457310775164</v>
      </c>
      <c r="AD93" s="14">
        <f t="shared" si="51"/>
        <v>35.340255106544113</v>
      </c>
      <c r="AE93" s="14">
        <f t="shared" si="52"/>
        <v>2841.7244812804515</v>
      </c>
      <c r="AF93" s="14">
        <f t="shared" si="75"/>
        <v>21.888911338540172</v>
      </c>
      <c r="AG93" s="14">
        <f t="shared" si="53"/>
        <v>2.8634590936563433</v>
      </c>
      <c r="AM93" s="14">
        <f t="shared" si="54"/>
        <v>4967.3836350267575</v>
      </c>
      <c r="AN93" s="14">
        <f t="shared" si="55"/>
        <v>12.089115460943841</v>
      </c>
      <c r="AQ93" s="14">
        <f t="shared" si="76"/>
        <v>3.1905000000000001</v>
      </c>
      <c r="AR93" s="14">
        <v>0.35320000000000001</v>
      </c>
      <c r="AU93" s="14">
        <f t="shared" si="56"/>
        <v>75.088482443361428</v>
      </c>
      <c r="AV93" s="14">
        <f t="shared" si="57"/>
        <v>84.080955000000003</v>
      </c>
      <c r="AW93" s="14">
        <f t="shared" si="58"/>
        <v>29.07204741736415</v>
      </c>
      <c r="AX93" s="14">
        <v>2.8334897443524896</v>
      </c>
      <c r="AY93" s="14">
        <f t="shared" si="77"/>
        <v>3.1905000000000001</v>
      </c>
      <c r="AZ93" s="14">
        <v>0.25</v>
      </c>
      <c r="BA93" s="14">
        <v>77.912854054054051</v>
      </c>
      <c r="BB93" s="14">
        <v>0.19924754697496314</v>
      </c>
      <c r="BC93" s="14">
        <f t="shared" si="78"/>
        <v>29.063048279020212</v>
      </c>
      <c r="BD93" s="14">
        <f t="shared" si="59"/>
        <v>29.439732363716853</v>
      </c>
      <c r="BE93" s="14">
        <f t="shared" si="60"/>
        <v>0.19900000000000001</v>
      </c>
      <c r="BF93" s="14">
        <f t="shared" si="61"/>
        <v>2012.1329260095001</v>
      </c>
      <c r="BG93" s="14">
        <f t="shared" si="62"/>
        <v>710.68534946655552</v>
      </c>
      <c r="BH93" s="14">
        <f t="shared" si="63"/>
        <v>170.28871593042746</v>
      </c>
      <c r="BI93" s="14">
        <v>23.930900000000001</v>
      </c>
      <c r="BJ93" s="14">
        <f t="shared" si="79"/>
        <v>1.8431092957474191</v>
      </c>
      <c r="BK93" s="14">
        <f t="shared" si="80"/>
        <v>12642.287953653607</v>
      </c>
    </row>
    <row r="94" spans="3:63" x14ac:dyDescent="0.25">
      <c r="C94" s="14">
        <v>18.8779</v>
      </c>
      <c r="D94" s="15">
        <f t="shared" si="64"/>
        <v>281.12209999999999</v>
      </c>
      <c r="E94" s="14">
        <v>0.25</v>
      </c>
      <c r="F94" s="14">
        <f t="shared" si="65"/>
        <v>2.1642459459459459E-2</v>
      </c>
      <c r="G94" s="14">
        <f t="shared" si="66"/>
        <v>77.912854054054051</v>
      </c>
      <c r="H94" s="14">
        <v>0.61499999999999999</v>
      </c>
      <c r="I94" s="14">
        <v>5.5014000000000003</v>
      </c>
      <c r="J94" s="17">
        <f>0.0948+0.0837</f>
        <v>0.17849999999999999</v>
      </c>
      <c r="K94" s="14">
        <f t="shared" si="67"/>
        <v>2.24E-2</v>
      </c>
      <c r="L94" s="14">
        <f t="shared" si="68"/>
        <v>0.1</v>
      </c>
      <c r="M94" s="14">
        <f t="shared" si="81"/>
        <v>0.19924754697496314</v>
      </c>
      <c r="N94" s="14">
        <f t="shared" si="69"/>
        <v>0.19531000000000001</v>
      </c>
      <c r="P94" s="14">
        <f t="shared" si="70"/>
        <v>5.0000000000000001E-4</v>
      </c>
      <c r="Q94" s="14">
        <f t="shared" si="82"/>
        <v>2.1642459459459459E-2</v>
      </c>
      <c r="R94" s="14">
        <f t="shared" si="71"/>
        <v>295.08094586360494</v>
      </c>
      <c r="S94" s="14">
        <f t="shared" si="72"/>
        <v>295.93432758885263</v>
      </c>
      <c r="T94" s="14">
        <f t="shared" si="73"/>
        <v>2.1325434576324369</v>
      </c>
      <c r="U94" s="14">
        <f t="shared" si="74"/>
        <v>2.1088893701878533</v>
      </c>
      <c r="V94" s="14">
        <v>3885</v>
      </c>
      <c r="X94" s="14">
        <v>0.5</v>
      </c>
      <c r="Y94" s="14">
        <f t="shared" si="50"/>
        <v>0.14842907144748527</v>
      </c>
      <c r="AB94" s="14">
        <f>[1]!HeatTransferArea(K94,L94,0.36,P94)</f>
        <v>0.30265450173412117</v>
      </c>
      <c r="AC94" s="14">
        <f>[1]!Convection(K94,Q94,1000,9*10^-4,P94,0.6,0.36,7)</f>
        <v>20860.457310775164</v>
      </c>
      <c r="AD94" s="14">
        <f t="shared" si="51"/>
        <v>35.340255106544113</v>
      </c>
      <c r="AE94" s="14">
        <f t="shared" si="52"/>
        <v>2841.7244812804515</v>
      </c>
      <c r="AF94" s="14">
        <f t="shared" si="75"/>
        <v>21.888911338540172</v>
      </c>
      <c r="AG94" s="14">
        <f t="shared" si="53"/>
        <v>2.917843432689752</v>
      </c>
      <c r="AM94" s="14">
        <f t="shared" si="54"/>
        <v>5061.7268286539284</v>
      </c>
      <c r="AN94" s="14">
        <f t="shared" si="55"/>
        <v>8.9515838369076786</v>
      </c>
      <c r="AQ94" s="14">
        <f t="shared" si="76"/>
        <v>5.5014000000000003</v>
      </c>
      <c r="AR94" s="14">
        <v>0.34860000000000002</v>
      </c>
      <c r="AU94" s="14">
        <f t="shared" si="56"/>
        <v>75.088482443361428</v>
      </c>
      <c r="AV94" s="14">
        <f t="shared" si="57"/>
        <v>84.080955000000003</v>
      </c>
      <c r="AW94" s="14">
        <f t="shared" si="58"/>
        <v>28.899466760689403</v>
      </c>
      <c r="AX94" s="14">
        <v>2.9218683943236372</v>
      </c>
      <c r="AY94" s="14">
        <f t="shared" si="77"/>
        <v>5.5014000000000003</v>
      </c>
      <c r="AZ94" s="14">
        <v>0.25</v>
      </c>
      <c r="BA94" s="14">
        <v>77.912854054054051</v>
      </c>
      <c r="BB94" s="14">
        <v>0.19924754697496314</v>
      </c>
      <c r="BC94" s="14">
        <f t="shared" si="78"/>
        <v>30.385014879171724</v>
      </c>
      <c r="BD94" s="14">
        <f t="shared" si="59"/>
        <v>30.814684384787132</v>
      </c>
      <c r="BE94" s="14">
        <f t="shared" si="60"/>
        <v>0.17849999999999999</v>
      </c>
      <c r="BF94" s="14">
        <f t="shared" si="61"/>
        <v>1587.2718603945</v>
      </c>
      <c r="BG94" s="14">
        <f t="shared" si="62"/>
        <v>553.32297053352272</v>
      </c>
      <c r="BH94" s="14">
        <f t="shared" si="63"/>
        <v>179.30629049673735</v>
      </c>
      <c r="BI94" s="14">
        <v>18.8779</v>
      </c>
      <c r="BJ94" s="14">
        <f t="shared" si="79"/>
        <v>1.4539375023166785</v>
      </c>
      <c r="BK94" s="14">
        <f t="shared" si="80"/>
        <v>13389.167071604486</v>
      </c>
    </row>
    <row r="95" spans="3:63" x14ac:dyDescent="0.25">
      <c r="C95" s="14">
        <v>9.7553999999999998</v>
      </c>
      <c r="D95" s="15">
        <f t="shared" si="64"/>
        <v>290.24459999999999</v>
      </c>
      <c r="E95" s="14">
        <v>0.25</v>
      </c>
      <c r="F95" s="14">
        <f t="shared" si="65"/>
        <v>2.1642459459459459E-2</v>
      </c>
      <c r="G95" s="14">
        <f t="shared" si="66"/>
        <v>77.912854054054051</v>
      </c>
      <c r="H95" s="14">
        <v>0.61499999999999999</v>
      </c>
      <c r="I95" s="14">
        <v>7.7045000000000003</v>
      </c>
      <c r="J95" s="16">
        <f>0.082+0.0717</f>
        <v>0.1537</v>
      </c>
      <c r="K95" s="14">
        <f t="shared" si="67"/>
        <v>2.24E-2</v>
      </c>
      <c r="L95" s="14">
        <f t="shared" si="68"/>
        <v>0.1</v>
      </c>
      <c r="M95" s="14">
        <f t="shared" si="81"/>
        <v>0.19924754697496314</v>
      </c>
      <c r="N95" s="14">
        <f t="shared" si="69"/>
        <v>0.19531000000000001</v>
      </c>
      <c r="P95" s="14">
        <f t="shared" si="70"/>
        <v>5.0000000000000001E-4</v>
      </c>
      <c r="Q95" s="14">
        <f t="shared" si="82"/>
        <v>2.1642459459459459E-2</v>
      </c>
      <c r="R95" s="14">
        <f t="shared" si="71"/>
        <v>279.25547679857846</v>
      </c>
      <c r="S95" s="14">
        <f t="shared" si="72"/>
        <v>290.65994556471617</v>
      </c>
      <c r="T95" s="14">
        <f t="shared" si="73"/>
        <v>2.2023575299169806</v>
      </c>
      <c r="U95" s="14">
        <f t="shared" si="74"/>
        <v>2.2482934421734626</v>
      </c>
      <c r="V95" s="14">
        <v>3885</v>
      </c>
      <c r="X95" s="14">
        <v>0.5</v>
      </c>
      <c r="Y95" s="14">
        <f t="shared" si="50"/>
        <v>0.14842907144748527</v>
      </c>
      <c r="AB95" s="14">
        <f>[1]!HeatTransferArea(K95,L95,0.36,P95)</f>
        <v>0.30265450173412117</v>
      </c>
      <c r="AC95" s="14">
        <f>[1]!Convection(K95,Q95,1000,9*10^-4,P95,0.6,0.36,7)</f>
        <v>20860.457310775164</v>
      </c>
      <c r="AD95" s="14">
        <f t="shared" si="51"/>
        <v>35.340255106544113</v>
      </c>
      <c r="AE95" s="14">
        <f t="shared" si="52"/>
        <v>2841.7244812804515</v>
      </c>
      <c r="AF95" s="14">
        <f t="shared" si="75"/>
        <v>21.888911338540172</v>
      </c>
      <c r="AG95" s="14">
        <f t="shared" si="53"/>
        <v>3.0831982594240133</v>
      </c>
      <c r="AM95" s="14">
        <f t="shared" si="54"/>
        <v>5348.5759972389187</v>
      </c>
      <c r="AN95" s="14">
        <f t="shared" si="55"/>
        <v>4.3390243537646462</v>
      </c>
      <c r="AQ95" s="14">
        <f t="shared" si="76"/>
        <v>7.7045000000000003</v>
      </c>
      <c r="AR95" s="14">
        <v>0.3347</v>
      </c>
      <c r="AU95" s="14">
        <f t="shared" si="56"/>
        <v>75.088482443361428</v>
      </c>
      <c r="AV95" s="14">
        <f t="shared" si="57"/>
        <v>84.080955000000003</v>
      </c>
      <c r="AW95" s="14">
        <f t="shared" si="58"/>
        <v>28.384396984122358</v>
      </c>
      <c r="AX95" s="14">
        <v>3.2952268038217363</v>
      </c>
      <c r="AY95" s="14">
        <f t="shared" si="77"/>
        <v>7.7045000000000003</v>
      </c>
      <c r="AZ95" s="14">
        <v>0.25</v>
      </c>
      <c r="BA95" s="14">
        <v>77.912854054054051</v>
      </c>
      <c r="BB95" s="14">
        <v>0.19924754697496314</v>
      </c>
      <c r="BC95" s="14">
        <f t="shared" si="78"/>
        <v>30.65626077732303</v>
      </c>
      <c r="BD95" s="14">
        <f t="shared" si="59"/>
        <v>31.256295215067354</v>
      </c>
      <c r="BE95" s="14">
        <f t="shared" si="60"/>
        <v>0.1537</v>
      </c>
      <c r="BF95" s="14">
        <f t="shared" si="61"/>
        <v>820.24334840699998</v>
      </c>
      <c r="BG95" s="14">
        <f t="shared" si="62"/>
        <v>274.53544871182288</v>
      </c>
      <c r="BH95" s="14">
        <f t="shared" si="63"/>
        <v>185.1763243668608</v>
      </c>
      <c r="BI95" s="14">
        <v>9.7553999999999998</v>
      </c>
      <c r="BJ95" s="14">
        <f t="shared" si="79"/>
        <v>0.7513410872025027</v>
      </c>
      <c r="BK95" s="14">
        <f t="shared" si="80"/>
        <v>14049.617632007141</v>
      </c>
    </row>
    <row r="96" spans="3:63" x14ac:dyDescent="0.25">
      <c r="C96" s="14">
        <v>3.1076000000000001</v>
      </c>
      <c r="D96" s="15">
        <f t="shared" si="64"/>
        <v>296.89240000000001</v>
      </c>
      <c r="E96" s="14">
        <v>0.25</v>
      </c>
      <c r="F96" s="14">
        <f t="shared" si="65"/>
        <v>2.1642459459459459E-2</v>
      </c>
      <c r="G96" s="14">
        <f t="shared" si="66"/>
        <v>77.912854054054051</v>
      </c>
      <c r="H96" s="14">
        <v>0.61499999999999999</v>
      </c>
      <c r="I96" s="14">
        <v>9.5132999999999992</v>
      </c>
      <c r="J96" s="16">
        <f>0.0764+0.06826</f>
        <v>0.14466000000000001</v>
      </c>
      <c r="K96" s="14">
        <f t="shared" si="67"/>
        <v>2.24E-2</v>
      </c>
      <c r="L96" s="14">
        <f t="shared" si="68"/>
        <v>0.1</v>
      </c>
      <c r="M96" s="14">
        <f t="shared" si="81"/>
        <v>0.19924754697496314</v>
      </c>
      <c r="N96" s="14">
        <f t="shared" si="69"/>
        <v>0.19531000000000001</v>
      </c>
      <c r="P96" s="14">
        <f t="shared" si="70"/>
        <v>5.0000000000000001E-4</v>
      </c>
      <c r="Q96" s="14">
        <f t="shared" si="82"/>
        <v>2.1642459459459459E-2</v>
      </c>
      <c r="R96" s="14">
        <f t="shared" si="71"/>
        <v>263.09583316771068</v>
      </c>
      <c r="S96" s="14">
        <f t="shared" si="72"/>
        <v>285.12696410907859</v>
      </c>
      <c r="T96" s="14">
        <f t="shared" si="73"/>
        <v>2.0842775109460945</v>
      </c>
      <c r="U96" s="14">
        <f t="shared" si="74"/>
        <v>2.1945800557814437</v>
      </c>
      <c r="V96" s="14">
        <v>3885</v>
      </c>
      <c r="X96" s="14">
        <v>0.5</v>
      </c>
      <c r="Y96" s="14">
        <f t="shared" si="50"/>
        <v>0.14842907144748527</v>
      </c>
      <c r="AB96" s="14">
        <f>[1]!HeatTransferArea(K96,L96,0.36,P96)</f>
        <v>0.30265450173412117</v>
      </c>
      <c r="AC96" s="14">
        <f>[1]!Convection(K96,Q96,1000,9*10^-4,P96,0.6,0.36,7)</f>
        <v>20860.457310775164</v>
      </c>
      <c r="AD96" s="14">
        <f t="shared" si="51"/>
        <v>35.340255106544113</v>
      </c>
      <c r="AE96" s="14">
        <f t="shared" si="52"/>
        <v>2841.7244812804515</v>
      </c>
      <c r="AF96" s="14">
        <f t="shared" si="75"/>
        <v>21.888911338540172</v>
      </c>
      <c r="AG96" s="14">
        <f t="shared" si="53"/>
        <v>3.2725717835719381</v>
      </c>
      <c r="AM96" s="14">
        <f t="shared" si="54"/>
        <v>5677.0915841539672</v>
      </c>
      <c r="AN96" s="14">
        <f t="shared" si="55"/>
        <v>1.4160340115245644</v>
      </c>
      <c r="AQ96" s="14">
        <f t="shared" si="76"/>
        <v>9.5132999999999992</v>
      </c>
      <c r="AR96" s="14">
        <v>0.32779999999999998</v>
      </c>
      <c r="AU96" s="14">
        <f t="shared" si="56"/>
        <v>75.088482443361428</v>
      </c>
      <c r="AV96" s="14">
        <f t="shared" si="57"/>
        <v>84.080955000000003</v>
      </c>
      <c r="AW96" s="14">
        <f t="shared" si="58"/>
        <v>27.844073680072071</v>
      </c>
      <c r="AX96" s="14">
        <v>3.5075803623477593</v>
      </c>
      <c r="AY96" s="14">
        <f t="shared" si="77"/>
        <v>9.5132999999999992</v>
      </c>
      <c r="AZ96" s="14">
        <v>0.25</v>
      </c>
      <c r="BA96" s="14">
        <v>77.912854054054051</v>
      </c>
      <c r="BB96" s="14">
        <v>0.19924754697496314</v>
      </c>
      <c r="BC96" s="14">
        <f t="shared" si="78"/>
        <v>28.192259653454425</v>
      </c>
      <c r="BD96" s="14">
        <f t="shared" si="59"/>
        <v>29.017388292250139</v>
      </c>
      <c r="BE96" s="14">
        <f t="shared" si="60"/>
        <v>0.14466000000000001</v>
      </c>
      <c r="BF96" s="14">
        <f t="shared" si="61"/>
        <v>261.28997575800003</v>
      </c>
      <c r="BG96" s="14">
        <f t="shared" si="62"/>
        <v>85.650854053472401</v>
      </c>
      <c r="BH96" s="14">
        <f t="shared" si="63"/>
        <v>175.24804360537058</v>
      </c>
      <c r="BI96" s="14">
        <v>3.1076000000000001</v>
      </c>
      <c r="BJ96" s="14">
        <f t="shared" si="79"/>
        <v>0.23934103804974655</v>
      </c>
      <c r="BK96" s="14">
        <f t="shared" si="80"/>
        <v>13507.307827849312</v>
      </c>
    </row>
    <row r="97" spans="3:63" x14ac:dyDescent="0.25">
      <c r="C97" s="14">
        <v>1E-4</v>
      </c>
      <c r="D97" s="15">
        <f t="shared" si="64"/>
        <v>299.99990000000003</v>
      </c>
      <c r="E97" s="14">
        <v>0.25</v>
      </c>
      <c r="F97" s="14">
        <f t="shared" si="65"/>
        <v>2.1642459459459459E-2</v>
      </c>
      <c r="G97" s="14">
        <f t="shared" si="66"/>
        <v>77.912854054054051</v>
      </c>
      <c r="H97" s="14">
        <v>0.61499999999999999</v>
      </c>
      <c r="I97" s="14">
        <v>10.667299999999999</v>
      </c>
      <c r="J97" s="17">
        <f>0.07455+0.06688</f>
        <v>0.14143</v>
      </c>
      <c r="K97" s="14">
        <f t="shared" si="67"/>
        <v>2.24E-2</v>
      </c>
      <c r="L97" s="14">
        <f t="shared" si="68"/>
        <v>0.1</v>
      </c>
      <c r="M97" s="14">
        <f t="shared" si="81"/>
        <v>0.19924754697496314</v>
      </c>
      <c r="N97" s="14">
        <f t="shared" si="69"/>
        <v>0.19531000000000001</v>
      </c>
      <c r="P97" s="14">
        <f t="shared" si="70"/>
        <v>5.0000000000000001E-4</v>
      </c>
      <c r="Q97" s="14">
        <f t="shared" si="82"/>
        <v>2.1642459459459459E-2</v>
      </c>
      <c r="R97" s="14">
        <f t="shared" si="71"/>
        <v>254.2040491080611</v>
      </c>
      <c r="S97" s="14">
        <f t="shared" si="72"/>
        <v>282.05208055002379</v>
      </c>
      <c r="T97" s="14">
        <f t="shared" si="73"/>
        <v>1.962248370990892</v>
      </c>
      <c r="U97" s="14">
        <f t="shared" si="74"/>
        <v>2.1038565332403323</v>
      </c>
      <c r="V97" s="14">
        <v>3885</v>
      </c>
      <c r="X97" s="14">
        <v>0.5</v>
      </c>
      <c r="Y97" s="14">
        <f t="shared" si="50"/>
        <v>0.14842907144748527</v>
      </c>
      <c r="AB97" s="14">
        <f>[1]!HeatTransferArea(K97,L97,0.36,P97)</f>
        <v>0.30265450173412117</v>
      </c>
      <c r="AC97" s="14">
        <f>[1]!Convection(K97,Q97,1000,9*10^-4,P97,0.6,0.36,7)</f>
        <v>20860.457310775164</v>
      </c>
      <c r="AD97" s="14">
        <f t="shared" si="51"/>
        <v>35.340255106544113</v>
      </c>
      <c r="AE97" s="14">
        <f t="shared" si="52"/>
        <v>2841.7244812804515</v>
      </c>
      <c r="AF97" s="14">
        <f t="shared" si="75"/>
        <v>21.888911338540172</v>
      </c>
      <c r="AG97" s="14">
        <f t="shared" si="53"/>
        <v>3.3870428225712188</v>
      </c>
      <c r="AM97" s="14">
        <f t="shared" si="54"/>
        <v>5875.6701379979004</v>
      </c>
      <c r="AN97" s="14">
        <f t="shared" si="55"/>
        <v>4.7531758187893791E-5</v>
      </c>
      <c r="AQ97" s="14">
        <f t="shared" si="76"/>
        <v>10.667299999999999</v>
      </c>
      <c r="AR97" s="14">
        <v>0.32419999999999999</v>
      </c>
      <c r="AU97" s="14">
        <f t="shared" si="56"/>
        <v>75.088482443361428</v>
      </c>
      <c r="AV97" s="14">
        <f t="shared" si="57"/>
        <v>84.080955000000003</v>
      </c>
      <c r="AW97" s="14">
        <f t="shared" si="58"/>
        <v>27.543795926112576</v>
      </c>
      <c r="AX97" s="14">
        <v>3.4258078845835205</v>
      </c>
      <c r="AY97" s="14">
        <f t="shared" si="77"/>
        <v>10.667299999999999</v>
      </c>
      <c r="AZ97" s="14">
        <v>0.25</v>
      </c>
      <c r="BA97" s="14">
        <v>77.912854054054051</v>
      </c>
      <c r="BB97" s="14">
        <v>0.19924754697496314</v>
      </c>
      <c r="BC97" s="14">
        <f t="shared" si="78"/>
        <v>26.113379098577497</v>
      </c>
      <c r="BD97" s="14">
        <f t="shared" si="59"/>
        <v>27.023884343459986</v>
      </c>
      <c r="BE97" s="14">
        <f t="shared" si="60"/>
        <v>0.14143</v>
      </c>
      <c r="BF97" s="14">
        <f t="shared" si="61"/>
        <v>8.4080955000000006E-3</v>
      </c>
      <c r="BG97" s="14">
        <f t="shared" si="62"/>
        <v>2.7259045611000001E-3</v>
      </c>
      <c r="BH97" s="14">
        <f t="shared" si="63"/>
        <v>164.9877169801085</v>
      </c>
      <c r="BI97" s="14">
        <v>1E-4</v>
      </c>
      <c r="BJ97" s="14">
        <f t="shared" si="79"/>
        <v>7.7017968222984472E-6</v>
      </c>
      <c r="BK97" s="14">
        <f t="shared" si="80"/>
        <v>12835.699657042622</v>
      </c>
    </row>
    <row r="98" spans="3:63" x14ac:dyDescent="0.25">
      <c r="C98" s="14">
        <v>22.626999999999999</v>
      </c>
      <c r="D98" s="15">
        <f t="shared" si="64"/>
        <v>277.37299999999999</v>
      </c>
      <c r="E98" s="14">
        <v>0.25</v>
      </c>
      <c r="F98" s="14">
        <f t="shared" si="65"/>
        <v>2.8856612612612614E-2</v>
      </c>
      <c r="G98" s="14">
        <f t="shared" si="66"/>
        <v>103.88380540540541</v>
      </c>
      <c r="H98" s="14">
        <v>0.82</v>
      </c>
      <c r="I98" s="14">
        <v>3.8426999999999998</v>
      </c>
      <c r="J98" s="17">
        <f>0.192902+0.167332</f>
        <v>0.360234</v>
      </c>
      <c r="K98" s="14">
        <f t="shared" si="67"/>
        <v>2.24E-2</v>
      </c>
      <c r="L98" s="14">
        <f t="shared" si="68"/>
        <v>0.1</v>
      </c>
      <c r="M98" s="14">
        <f t="shared" si="81"/>
        <v>0.19924754697496314</v>
      </c>
      <c r="N98" s="14">
        <f t="shared" si="69"/>
        <v>0.19531000000000001</v>
      </c>
      <c r="P98" s="14">
        <f t="shared" si="70"/>
        <v>5.0000000000000001E-4</v>
      </c>
      <c r="Q98" s="14">
        <f t="shared" si="82"/>
        <v>2.8856612612612614E-2</v>
      </c>
      <c r="R98" s="14">
        <f t="shared" si="71"/>
        <v>299.45487251218174</v>
      </c>
      <c r="S98" s="14">
        <f t="shared" si="72"/>
        <v>297.32432169079323</v>
      </c>
      <c r="T98" s="14">
        <f t="shared" si="73"/>
        <v>2.0556732391619335</v>
      </c>
      <c r="U98" s="14">
        <f t="shared" si="74"/>
        <v>2.0141995315714212</v>
      </c>
      <c r="V98" s="14">
        <v>3885</v>
      </c>
      <c r="X98" s="14">
        <v>0.5</v>
      </c>
      <c r="Y98" s="14">
        <f t="shared" ref="Y98:Y112" si="83">G98/3600/1000/(PI()*K98^2/4)/0.37</f>
        <v>0.19790542859664706</v>
      </c>
      <c r="AB98" s="14">
        <f>[1]!HeatTransferArea(K98,L98,0.36,P98)</f>
        <v>0.30265450173412117</v>
      </c>
      <c r="AC98" s="14">
        <f>[1]!Convection(K98,Q98,1000,9*10^-4,P98,0.6,0.36,7)</f>
        <v>21123.049752051884</v>
      </c>
      <c r="AD98" s="14">
        <f t="shared" ref="AD98:AD112" si="84">Y98*P98/(2.1*10^-6)</f>
        <v>47.120340142058829</v>
      </c>
      <c r="AE98" s="14">
        <f t="shared" ref="AE98:AE112" si="85">0.17*AD98^0.79*X98/P98</f>
        <v>3566.8395259680938</v>
      </c>
      <c r="AF98" s="14">
        <f t="shared" si="75"/>
        <v>21.92324106144639</v>
      </c>
      <c r="AG98" s="14">
        <f t="shared" ref="AG98:AG112" si="86">V98*Q98/(2*E98*R98*N98)</f>
        <v>3.8336327285951897</v>
      </c>
      <c r="AM98" s="14">
        <f t="shared" ref="AM98:AM112" si="87">AC98*AB98/(R98*N98*F98)</f>
        <v>3787.9352503581349</v>
      </c>
      <c r="AN98" s="14">
        <f t="shared" ref="AN98:AN112" si="88">C98/U98</f>
        <v>11.233743055409738</v>
      </c>
      <c r="AQ98" s="14">
        <f t="shared" si="76"/>
        <v>3.8426999999999998</v>
      </c>
      <c r="AR98" s="14">
        <v>0.2767</v>
      </c>
      <c r="AU98" s="14">
        <f t="shared" ref="AU98:AU112" si="89">AC98*AB98/(Q98*V98)</f>
        <v>57.025274907489283</v>
      </c>
      <c r="AV98" s="14">
        <f t="shared" ref="AV98:AV112" si="90">Q98*V98</f>
        <v>112.10794</v>
      </c>
      <c r="AW98" s="14">
        <f t="shared" ref="AW98:AW112" si="91">2*N98*S98*E98</f>
        <v>29.035206634714413</v>
      </c>
      <c r="AX98" s="14">
        <v>3.7973163105575707</v>
      </c>
      <c r="AY98" s="14">
        <f t="shared" si="77"/>
        <v>3.8426999999999998</v>
      </c>
      <c r="AZ98" s="14">
        <v>0.25</v>
      </c>
      <c r="BA98" s="14">
        <v>103.88380540540541</v>
      </c>
      <c r="BB98" s="14">
        <v>0.19924754697496314</v>
      </c>
      <c r="BC98" s="14">
        <f t="shared" si="78"/>
        <v>29.4508859115702</v>
      </c>
      <c r="BD98" s="14">
        <f t="shared" ref="BD98:BD112" si="92">E98*N98*S98*T98</f>
        <v>29.843448636259719</v>
      </c>
      <c r="BE98" s="14">
        <f t="shared" ref="BE98:BE112" si="93">J98</f>
        <v>0.360234</v>
      </c>
      <c r="BF98" s="14">
        <f t="shared" ref="BF98:BF112" si="94">F98*V98*C98</f>
        <v>2536.66635838</v>
      </c>
      <c r="BG98" s="14">
        <f t="shared" ref="BG98:BG112" si="95">F98*V98*C98*AR98</f>
        <v>701.89558136374603</v>
      </c>
      <c r="BH98" s="14">
        <f t="shared" ref="BH98:BH112" si="96">F98*V98*T98</f>
        <v>230.45729215557168</v>
      </c>
      <c r="BI98" s="14">
        <v>22.626999999999999</v>
      </c>
      <c r="BJ98" s="14">
        <f t="shared" si="79"/>
        <v>1.745418727699326</v>
      </c>
      <c r="BK98" s="14">
        <f t="shared" si="80"/>
        <v>13009.32002158161</v>
      </c>
    </row>
    <row r="99" spans="3:63" x14ac:dyDescent="0.25">
      <c r="C99" s="14">
        <v>18.2075</v>
      </c>
      <c r="D99" s="15">
        <f t="shared" si="64"/>
        <v>281.79250000000002</v>
      </c>
      <c r="E99" s="14">
        <v>0.25</v>
      </c>
      <c r="F99" s="14">
        <f t="shared" si="65"/>
        <v>2.8856612612612614E-2</v>
      </c>
      <c r="G99" s="14">
        <f t="shared" si="66"/>
        <v>103.88380540540541</v>
      </c>
      <c r="H99" s="14">
        <v>0.82</v>
      </c>
      <c r="I99" s="14">
        <v>6.3910999999999998</v>
      </c>
      <c r="J99" s="17">
        <f>0.17582+0.153109</f>
        <v>0.32892900000000003</v>
      </c>
      <c r="K99" s="14">
        <f t="shared" si="67"/>
        <v>2.24E-2</v>
      </c>
      <c r="L99" s="14">
        <f t="shared" si="68"/>
        <v>0.1</v>
      </c>
      <c r="M99" s="14">
        <f t="shared" si="81"/>
        <v>0.19924754697496314</v>
      </c>
      <c r="N99" s="14">
        <f t="shared" si="69"/>
        <v>0.19531000000000001</v>
      </c>
      <c r="P99" s="14">
        <f t="shared" si="70"/>
        <v>5.0000000000000001E-4</v>
      </c>
      <c r="Q99" s="14">
        <f t="shared" si="82"/>
        <v>2.8856612612612614E-2</v>
      </c>
      <c r="R99" s="14">
        <f t="shared" si="71"/>
        <v>294.16804638184021</v>
      </c>
      <c r="S99" s="14">
        <f t="shared" si="72"/>
        <v>295.63802962629609</v>
      </c>
      <c r="T99" s="14">
        <f t="shared" si="73"/>
        <v>2.1441177942929244</v>
      </c>
      <c r="U99" s="14">
        <f t="shared" si="74"/>
        <v>2.1244314992043201</v>
      </c>
      <c r="V99" s="14">
        <v>3885</v>
      </c>
      <c r="X99" s="14">
        <v>0.5</v>
      </c>
      <c r="Y99" s="14">
        <f t="shared" si="83"/>
        <v>0.19790542859664706</v>
      </c>
      <c r="AB99" s="14">
        <f>[1]!HeatTransferArea(K99,L99,0.36,P99)</f>
        <v>0.30265450173412117</v>
      </c>
      <c r="AC99" s="14">
        <f>[1]!Convection(K99,Q99,1000,9*10^-4,P99,0.6,0.36,7)</f>
        <v>21123.049752051884</v>
      </c>
      <c r="AD99" s="14">
        <f t="shared" si="84"/>
        <v>47.120340142058829</v>
      </c>
      <c r="AE99" s="14">
        <f t="shared" si="85"/>
        <v>3566.8395259680938</v>
      </c>
      <c r="AF99" s="14">
        <f t="shared" si="75"/>
        <v>21.92324106144639</v>
      </c>
      <c r="AG99" s="14">
        <f t="shared" si="86"/>
        <v>3.9025312712239879</v>
      </c>
      <c r="AM99" s="14">
        <f t="shared" si="87"/>
        <v>3856.0125120048351</v>
      </c>
      <c r="AN99" s="14">
        <f t="shared" si="88"/>
        <v>8.5705281656854542</v>
      </c>
      <c r="AQ99" s="14">
        <f t="shared" si="76"/>
        <v>6.3910999999999998</v>
      </c>
      <c r="AR99" s="14">
        <v>0.27439999999999998</v>
      </c>
      <c r="AU99" s="14">
        <f t="shared" si="89"/>
        <v>57.025274907489283</v>
      </c>
      <c r="AV99" s="14">
        <f t="shared" si="90"/>
        <v>112.10794</v>
      </c>
      <c r="AW99" s="14">
        <f t="shared" si="91"/>
        <v>28.870531783155947</v>
      </c>
      <c r="AX99" s="14">
        <v>3.9206774362543406</v>
      </c>
      <c r="AY99" s="14">
        <f t="shared" si="77"/>
        <v>6.3910999999999998</v>
      </c>
      <c r="AZ99" s="14">
        <v>0.25</v>
      </c>
      <c r="BA99" s="14">
        <v>103.88380540540541</v>
      </c>
      <c r="BB99" s="14">
        <v>0.19924754697496314</v>
      </c>
      <c r="BC99" s="14">
        <f t="shared" si="78"/>
        <v>30.514251199351673</v>
      </c>
      <c r="BD99" s="14">
        <f t="shared" si="92"/>
        <v>30.95091046348205</v>
      </c>
      <c r="BE99" s="14">
        <f t="shared" si="93"/>
        <v>0.32892900000000003</v>
      </c>
      <c r="BF99" s="14">
        <f t="shared" si="94"/>
        <v>2041.20531755</v>
      </c>
      <c r="BG99" s="14">
        <f t="shared" si="95"/>
        <v>560.10673913571998</v>
      </c>
      <c r="BH99" s="14">
        <f t="shared" si="96"/>
        <v>240.37262903552352</v>
      </c>
      <c r="BI99" s="14">
        <v>18.2075</v>
      </c>
      <c r="BJ99" s="14">
        <f t="shared" si="79"/>
        <v>1.4045039768677015</v>
      </c>
      <c r="BK99" s="14">
        <f t="shared" si="80"/>
        <v>13644.38814557723</v>
      </c>
    </row>
    <row r="100" spans="3:63" x14ac:dyDescent="0.25">
      <c r="C100" s="14">
        <v>11.181699999999999</v>
      </c>
      <c r="D100" s="15">
        <f t="shared" si="64"/>
        <v>288.81830000000002</v>
      </c>
      <c r="E100" s="14">
        <v>0.25</v>
      </c>
      <c r="F100" s="14">
        <f t="shared" si="65"/>
        <v>2.8856612612612614E-2</v>
      </c>
      <c r="G100" s="14">
        <f t="shared" si="66"/>
        <v>103.88380540540541</v>
      </c>
      <c r="H100" s="14">
        <v>0.82</v>
      </c>
      <c r="I100" s="14">
        <v>9.0152000000000001</v>
      </c>
      <c r="J100" s="18">
        <f>0.155481+0.13872</f>
        <v>0.29420100000000005</v>
      </c>
      <c r="K100" s="14">
        <f t="shared" si="67"/>
        <v>2.24E-2</v>
      </c>
      <c r="L100" s="14">
        <f t="shared" si="68"/>
        <v>0.1</v>
      </c>
      <c r="M100" s="14">
        <f t="shared" si="81"/>
        <v>0.19924754697496314</v>
      </c>
      <c r="N100" s="14">
        <f t="shared" si="69"/>
        <v>0.19531000000000001</v>
      </c>
      <c r="P100" s="14">
        <f t="shared" si="70"/>
        <v>5.0000000000000001E-4</v>
      </c>
      <c r="Q100" s="14">
        <f t="shared" si="82"/>
        <v>2.8856612612612614E-2</v>
      </c>
      <c r="R100" s="14">
        <f t="shared" si="71"/>
        <v>282.21427888145718</v>
      </c>
      <c r="S100" s="14">
        <f t="shared" si="72"/>
        <v>291.66148333708418</v>
      </c>
      <c r="T100" s="14">
        <f t="shared" si="73"/>
        <v>2.2063483048416401</v>
      </c>
      <c r="U100" s="14">
        <f t="shared" si="74"/>
        <v>2.2395512071582289</v>
      </c>
      <c r="V100" s="14">
        <v>3885</v>
      </c>
      <c r="X100" s="14">
        <v>0.5</v>
      </c>
      <c r="Y100" s="14">
        <f t="shared" si="83"/>
        <v>0.19790542859664706</v>
      </c>
      <c r="AB100" s="14">
        <f>[1]!HeatTransferArea(K100,L100,0.36,P100)</f>
        <v>0.30265450173412117</v>
      </c>
      <c r="AC100" s="14">
        <f>[1]!Convection(K100,Q100,1000,9*10^-4,P100,0.6,0.36,7)</f>
        <v>21123.049752051884</v>
      </c>
      <c r="AD100" s="14">
        <f t="shared" si="84"/>
        <v>47.120340142058829</v>
      </c>
      <c r="AE100" s="14">
        <f t="shared" si="85"/>
        <v>3566.8395259680938</v>
      </c>
      <c r="AF100" s="14">
        <f t="shared" si="75"/>
        <v>21.92324106144639</v>
      </c>
      <c r="AG100" s="14">
        <f t="shared" si="86"/>
        <v>4.0678310273670171</v>
      </c>
      <c r="AM100" s="14">
        <f t="shared" si="87"/>
        <v>4019.3418702136564</v>
      </c>
      <c r="AN100" s="14">
        <f t="shared" si="88"/>
        <v>4.9928306904794919</v>
      </c>
      <c r="AQ100" s="14">
        <f t="shared" si="76"/>
        <v>9.0152000000000001</v>
      </c>
      <c r="AR100" s="14">
        <v>0.26879999999999998</v>
      </c>
      <c r="AU100" s="14">
        <f t="shared" si="89"/>
        <v>57.025274907489283</v>
      </c>
      <c r="AV100" s="14">
        <f t="shared" si="90"/>
        <v>112.10794</v>
      </c>
      <c r="AW100" s="14">
        <f t="shared" si="91"/>
        <v>28.482202155282955</v>
      </c>
      <c r="AX100" s="14">
        <v>4.3008151807266977</v>
      </c>
      <c r="AY100" s="14">
        <f t="shared" si="77"/>
        <v>9.0152000000000001</v>
      </c>
      <c r="AZ100" s="14">
        <v>0.25</v>
      </c>
      <c r="BA100" s="14">
        <v>103.88380540540541</v>
      </c>
      <c r="BB100" s="14">
        <v>0.19924754697496314</v>
      </c>
      <c r="BC100" s="14">
        <f t="shared" si="78"/>
        <v>30.86060736912334</v>
      </c>
      <c r="BD100" s="14">
        <f t="shared" si="92"/>
        <v>31.420829221732728</v>
      </c>
      <c r="BE100" s="14">
        <f t="shared" si="93"/>
        <v>0.29420100000000005</v>
      </c>
      <c r="BF100" s="14">
        <f t="shared" si="94"/>
        <v>1253.5573526979999</v>
      </c>
      <c r="BG100" s="14">
        <f t="shared" si="95"/>
        <v>336.95621640522234</v>
      </c>
      <c r="BH100" s="14">
        <f t="shared" si="96"/>
        <v>247.3491633782883</v>
      </c>
      <c r="BI100" s="14">
        <v>11.181699999999999</v>
      </c>
      <c r="BJ100" s="14">
        <f t="shared" si="79"/>
        <v>0.86254247525149397</v>
      </c>
      <c r="BK100" s="14">
        <f t="shared" si="80"/>
        <v>14211.286886242857</v>
      </c>
    </row>
    <row r="101" spans="3:63" x14ac:dyDescent="0.25">
      <c r="C101" s="14">
        <v>5.5559000000000003</v>
      </c>
      <c r="D101" s="15">
        <f t="shared" si="64"/>
        <v>294.44409999999999</v>
      </c>
      <c r="E101" s="14">
        <v>0.25</v>
      </c>
      <c r="F101" s="14">
        <f t="shared" si="65"/>
        <v>2.8856612612612614E-2</v>
      </c>
      <c r="G101" s="14">
        <f t="shared" si="66"/>
        <v>103.88380540540541</v>
      </c>
      <c r="H101" s="14">
        <v>0.82</v>
      </c>
      <c r="I101" s="14">
        <v>10.9689</v>
      </c>
      <c r="J101" s="18">
        <f>0.146888+0.130645</f>
        <v>0.27753300000000003</v>
      </c>
      <c r="K101" s="14">
        <f t="shared" si="67"/>
        <v>2.24E-2</v>
      </c>
      <c r="L101" s="14">
        <f t="shared" si="68"/>
        <v>0.1</v>
      </c>
      <c r="M101" s="14">
        <f t="shared" si="81"/>
        <v>0.19924754697496314</v>
      </c>
      <c r="N101" s="14">
        <f t="shared" si="69"/>
        <v>0.19531000000000001</v>
      </c>
      <c r="P101" s="14">
        <f t="shared" si="70"/>
        <v>5.0000000000000001E-4</v>
      </c>
      <c r="Q101" s="14">
        <f t="shared" si="82"/>
        <v>2.8856612612612614E-2</v>
      </c>
      <c r="R101" s="14">
        <f t="shared" si="71"/>
        <v>269.50102370169225</v>
      </c>
      <c r="S101" s="14">
        <f t="shared" si="72"/>
        <v>287.33037359061711</v>
      </c>
      <c r="T101" s="14">
        <f t="shared" si="73"/>
        <v>2.1486376822201692</v>
      </c>
      <c r="U101" s="14">
        <f t="shared" si="74"/>
        <v>2.2345492829615523</v>
      </c>
      <c r="V101" s="14">
        <v>3885</v>
      </c>
      <c r="X101" s="14">
        <v>0.5</v>
      </c>
      <c r="Y101" s="14">
        <f t="shared" si="83"/>
        <v>0.19790542859664706</v>
      </c>
      <c r="AB101" s="14">
        <f>[1]!HeatTransferArea(K101,L101,0.36,P101)</f>
        <v>0.30265450173412117</v>
      </c>
      <c r="AC101" s="14">
        <f>[1]!Convection(K101,Q101,1000,9*10^-4,P101,0.6,0.36,7)</f>
        <v>21123.049752051884</v>
      </c>
      <c r="AD101" s="14">
        <f t="shared" si="84"/>
        <v>47.120340142058829</v>
      </c>
      <c r="AE101" s="14">
        <f t="shared" si="85"/>
        <v>3566.8395259680938</v>
      </c>
      <c r="AF101" s="14">
        <f t="shared" si="75"/>
        <v>21.92324106144639</v>
      </c>
      <c r="AG101" s="14">
        <f t="shared" si="86"/>
        <v>4.259724079084422</v>
      </c>
      <c r="AM101" s="14">
        <f t="shared" si="87"/>
        <v>4208.9475279172084</v>
      </c>
      <c r="AN101" s="14">
        <f t="shared" si="88"/>
        <v>2.4863627051610635</v>
      </c>
      <c r="AQ101" s="14">
        <f t="shared" si="76"/>
        <v>10.9689</v>
      </c>
      <c r="AR101" s="14">
        <v>0.26250000000000001</v>
      </c>
      <c r="AU101" s="14">
        <f t="shared" si="89"/>
        <v>57.025274907489283</v>
      </c>
      <c r="AV101" s="14">
        <f t="shared" si="90"/>
        <v>112.10794</v>
      </c>
      <c r="AW101" s="14">
        <f t="shared" si="91"/>
        <v>28.059247632991717</v>
      </c>
      <c r="AX101" s="14">
        <v>4.6261655379491806</v>
      </c>
      <c r="AY101" s="14">
        <f t="shared" si="77"/>
        <v>10.9689</v>
      </c>
      <c r="AZ101" s="14">
        <v>0.25</v>
      </c>
      <c r="BA101" s="14">
        <v>103.88380540540541</v>
      </c>
      <c r="BB101" s="14">
        <v>0.19924754697496314</v>
      </c>
      <c r="BC101" s="14">
        <f t="shared" si="78"/>
        <v>29.404570846656938</v>
      </c>
      <c r="BD101" s="14">
        <f t="shared" si="92"/>
        <v>30.144578399496545</v>
      </c>
      <c r="BE101" s="14">
        <f t="shared" si="93"/>
        <v>0.27753300000000003</v>
      </c>
      <c r="BF101" s="14">
        <f t="shared" si="94"/>
        <v>622.86050384600003</v>
      </c>
      <c r="BG101" s="14">
        <f t="shared" si="95"/>
        <v>163.50088225957501</v>
      </c>
      <c r="BH101" s="14">
        <f t="shared" si="96"/>
        <v>240.87934436007779</v>
      </c>
      <c r="BI101" s="14">
        <v>5.5559000000000003</v>
      </c>
      <c r="BJ101" s="14">
        <f t="shared" si="79"/>
        <v>0.42857523795574698</v>
      </c>
      <c r="BK101" s="14">
        <f t="shared" si="80"/>
        <v>14010.826666259447</v>
      </c>
    </row>
    <row r="102" spans="3:63" x14ac:dyDescent="0.25">
      <c r="C102" s="14">
        <v>0.1014</v>
      </c>
      <c r="D102" s="15">
        <f t="shared" si="64"/>
        <v>299.89859999999999</v>
      </c>
      <c r="E102" s="14">
        <v>0.25</v>
      </c>
      <c r="F102" s="14">
        <f t="shared" si="65"/>
        <v>2.8856612612612614E-2</v>
      </c>
      <c r="G102" s="14">
        <f t="shared" si="66"/>
        <v>103.88380540540541</v>
      </c>
      <c r="H102" s="14">
        <v>0.82</v>
      </c>
      <c r="I102" s="14">
        <v>14.4765</v>
      </c>
      <c r="J102" s="17">
        <f>0.137675+0.12438</f>
        <v>0.26205499999999998</v>
      </c>
      <c r="K102" s="14">
        <f t="shared" si="67"/>
        <v>2.24E-2</v>
      </c>
      <c r="L102" s="14">
        <f t="shared" si="68"/>
        <v>0.1</v>
      </c>
      <c r="M102" s="14">
        <f t="shared" si="81"/>
        <v>0.19924754697496314</v>
      </c>
      <c r="N102" s="14">
        <f t="shared" si="69"/>
        <v>0.19531000000000001</v>
      </c>
      <c r="P102" s="14">
        <f t="shared" si="70"/>
        <v>5.0000000000000001E-4</v>
      </c>
      <c r="Q102" s="14">
        <f t="shared" si="82"/>
        <v>2.8856612612612614E-2</v>
      </c>
      <c r="R102" s="14">
        <f t="shared" si="71"/>
        <v>254.50734932375735</v>
      </c>
      <c r="S102" s="14">
        <f t="shared" si="72"/>
        <v>282.15722460448262</v>
      </c>
      <c r="T102" s="14">
        <f t="shared" si="73"/>
        <v>1.9669900791061536</v>
      </c>
      <c r="U102" s="14">
        <f t="shared" si="74"/>
        <v>2.107579520938998</v>
      </c>
      <c r="V102" s="14">
        <v>3885</v>
      </c>
      <c r="X102" s="14">
        <v>0.5</v>
      </c>
      <c r="Y102" s="14">
        <f t="shared" si="83"/>
        <v>0.19790542859664706</v>
      </c>
      <c r="AB102" s="14">
        <f>[1]!HeatTransferArea(K102,L102,0.36,P102)</f>
        <v>0.30265450173412117</v>
      </c>
      <c r="AC102" s="14">
        <f>[1]!Convection(K102,Q102,1000,9*10^-4,P102,0.6,0.36,7)</f>
        <v>21123.049752051884</v>
      </c>
      <c r="AD102" s="14">
        <f t="shared" si="84"/>
        <v>47.120340142058829</v>
      </c>
      <c r="AE102" s="14">
        <f t="shared" si="85"/>
        <v>3566.8395259680938</v>
      </c>
      <c r="AF102" s="14">
        <f t="shared" si="75"/>
        <v>21.92324106144639</v>
      </c>
      <c r="AG102" s="14">
        <f t="shared" si="86"/>
        <v>4.5106752439578308</v>
      </c>
      <c r="AM102" s="14">
        <f t="shared" si="87"/>
        <v>4456.9073171927857</v>
      </c>
      <c r="AN102" s="14">
        <f t="shared" si="88"/>
        <v>4.8112063622075277E-2</v>
      </c>
      <c r="AQ102" s="14">
        <f t="shared" si="76"/>
        <v>14.4765</v>
      </c>
      <c r="AR102" s="14">
        <v>0.25469999999999998</v>
      </c>
      <c r="AU102" s="14">
        <f t="shared" si="89"/>
        <v>57.025274907489283</v>
      </c>
      <c r="AV102" s="14">
        <f t="shared" si="90"/>
        <v>112.10794</v>
      </c>
      <c r="AW102" s="14">
        <f t="shared" si="91"/>
        <v>27.554063768750751</v>
      </c>
      <c r="AX102" s="14">
        <v>4.5750198938176734</v>
      </c>
      <c r="AY102" s="14">
        <f t="shared" si="77"/>
        <v>14.4765</v>
      </c>
      <c r="AZ102" s="14">
        <v>0.25</v>
      </c>
      <c r="BA102" s="14">
        <v>103.88380540540541</v>
      </c>
      <c r="BB102" s="14">
        <v>0.19924754697496314</v>
      </c>
      <c r="BC102" s="14">
        <f t="shared" si="78"/>
        <v>26.190801343452563</v>
      </c>
      <c r="BD102" s="14">
        <f t="shared" si="92"/>
        <v>27.09928503609552</v>
      </c>
      <c r="BE102" s="14">
        <f t="shared" si="93"/>
        <v>0.26205499999999998</v>
      </c>
      <c r="BF102" s="14">
        <f t="shared" si="94"/>
        <v>11.367745116</v>
      </c>
      <c r="BG102" s="14">
        <f t="shared" si="95"/>
        <v>2.8953646810451996</v>
      </c>
      <c r="BH102" s="14">
        <f t="shared" si="96"/>
        <v>220.51520576902792</v>
      </c>
      <c r="BI102" s="14">
        <v>0.1014</v>
      </c>
      <c r="BJ102" s="14">
        <f t="shared" si="79"/>
        <v>7.8218702872104862E-3</v>
      </c>
      <c r="BK102" s="14">
        <f t="shared" si="80"/>
        <v>13024.333403828668</v>
      </c>
    </row>
    <row r="103" spans="3:63" x14ac:dyDescent="0.25">
      <c r="C103" s="14">
        <v>19.3415</v>
      </c>
      <c r="D103" s="15">
        <f t="shared" si="64"/>
        <v>280.6585</v>
      </c>
      <c r="E103" s="14">
        <v>0.25</v>
      </c>
      <c r="F103" s="14">
        <f t="shared" si="65"/>
        <v>3.6070765765765768E-2</v>
      </c>
      <c r="G103" s="14">
        <f t="shared" si="66"/>
        <v>129.85475675675676</v>
      </c>
      <c r="H103" s="14">
        <v>1.0249999999999999</v>
      </c>
      <c r="I103" s="14">
        <v>4.7423000000000002</v>
      </c>
      <c r="J103" s="17">
        <f>0.309378+0.269741</f>
        <v>0.57911899999999994</v>
      </c>
      <c r="K103" s="14">
        <f t="shared" si="67"/>
        <v>2.24E-2</v>
      </c>
      <c r="L103" s="14">
        <f t="shared" si="68"/>
        <v>0.1</v>
      </c>
      <c r="M103" s="14">
        <f t="shared" si="81"/>
        <v>0.19924754697496314</v>
      </c>
      <c r="N103" s="14">
        <f t="shared" si="69"/>
        <v>0.19531000000000001</v>
      </c>
      <c r="P103" s="14">
        <f t="shared" si="70"/>
        <v>5.0000000000000001E-4</v>
      </c>
      <c r="Q103" s="14">
        <f t="shared" si="82"/>
        <v>3.6070765765765768E-2</v>
      </c>
      <c r="R103" s="14">
        <f t="shared" si="71"/>
        <v>295.68903714171211</v>
      </c>
      <c r="S103" s="14">
        <f t="shared" si="72"/>
        <v>296.1307540331801</v>
      </c>
      <c r="T103" s="14">
        <f t="shared" si="73"/>
        <v>2.1240999484914482</v>
      </c>
      <c r="U103" s="14">
        <f t="shared" si="74"/>
        <v>2.0978324245156728</v>
      </c>
      <c r="V103" s="14">
        <v>3885</v>
      </c>
      <c r="X103" s="14">
        <v>0.5</v>
      </c>
      <c r="Y103" s="14">
        <f t="shared" si="83"/>
        <v>0.24738178574580877</v>
      </c>
      <c r="AB103" s="14">
        <f>[1]!HeatTransferArea(K103,L103,0.36,P103)</f>
        <v>0.30265450173412117</v>
      </c>
      <c r="AC103" s="14">
        <f>[1]!Convection(K103,Q103,1000,9*10^-4,P103,0.6,0.36,7)</f>
        <v>21360.347548850747</v>
      </c>
      <c r="AD103" s="14">
        <f t="shared" si="84"/>
        <v>58.900425177573524</v>
      </c>
      <c r="AE103" s="14">
        <f t="shared" si="85"/>
        <v>4254.4407610981789</v>
      </c>
      <c r="AF103" s="14">
        <f t="shared" si="75"/>
        <v>21.945040823282</v>
      </c>
      <c r="AG103" s="14">
        <f t="shared" si="86"/>
        <v>4.8530713680543425</v>
      </c>
      <c r="AM103" s="14">
        <f t="shared" si="87"/>
        <v>3103.4188049945483</v>
      </c>
      <c r="AN103" s="14">
        <f t="shared" si="88"/>
        <v>9.219754530424602</v>
      </c>
      <c r="AQ103" s="14">
        <f t="shared" si="76"/>
        <v>4.7423000000000002</v>
      </c>
      <c r="AR103" s="14">
        <v>0.21049999999999999</v>
      </c>
      <c r="AU103" s="14">
        <f t="shared" si="89"/>
        <v>46.132720620966388</v>
      </c>
      <c r="AV103" s="14">
        <f t="shared" si="90"/>
        <v>140.13492500000001</v>
      </c>
      <c r="AW103" s="14">
        <f t="shared" si="91"/>
        <v>28.918648785110204</v>
      </c>
      <c r="AX103" s="14">
        <v>4.8499380011488551</v>
      </c>
      <c r="AY103" s="14">
        <f t="shared" si="77"/>
        <v>4.7423000000000002</v>
      </c>
      <c r="AZ103" s="14">
        <v>0.25</v>
      </c>
      <c r="BA103" s="14">
        <v>129.85475675675676</v>
      </c>
      <c r="BB103" s="14">
        <v>0.19924754697496314</v>
      </c>
      <c r="BC103" s="14">
        <f t="shared" si="78"/>
        <v>30.287993641223963</v>
      </c>
      <c r="BD103" s="14">
        <f t="shared" si="92"/>
        <v>30.713050197447433</v>
      </c>
      <c r="BE103" s="14">
        <f t="shared" si="93"/>
        <v>0.57911899999999994</v>
      </c>
      <c r="BF103" s="14">
        <f t="shared" si="94"/>
        <v>2710.4196518875001</v>
      </c>
      <c r="BG103" s="14">
        <f t="shared" si="95"/>
        <v>570.54333672231871</v>
      </c>
      <c r="BH103" s="14">
        <f t="shared" si="96"/>
        <v>297.66058697435301</v>
      </c>
      <c r="BI103" s="14">
        <v>19.3415</v>
      </c>
      <c r="BJ103" s="14">
        <f t="shared" si="79"/>
        <v>1.4934629069580496</v>
      </c>
      <c r="BK103" s="14">
        <f t="shared" si="80"/>
        <v>13646.98548407109</v>
      </c>
    </row>
    <row r="104" spans="3:63" x14ac:dyDescent="0.25">
      <c r="C104" s="14">
        <v>15.3529</v>
      </c>
      <c r="D104" s="15">
        <f t="shared" si="64"/>
        <v>284.64710000000002</v>
      </c>
      <c r="E104" s="14">
        <v>0.25</v>
      </c>
      <c r="F104" s="14">
        <f t="shared" si="65"/>
        <v>3.6070765765765768E-2</v>
      </c>
      <c r="G104" s="14">
        <f t="shared" si="66"/>
        <v>129.85475675675676</v>
      </c>
      <c r="H104" s="14">
        <v>1.0249999999999999</v>
      </c>
      <c r="I104" s="14">
        <v>7.0471000000000004</v>
      </c>
      <c r="J104" s="17">
        <f>0.292867+0.255222</f>
        <v>0.54808900000000005</v>
      </c>
      <c r="K104" s="14">
        <f t="shared" si="67"/>
        <v>2.24E-2</v>
      </c>
      <c r="L104" s="14">
        <f t="shared" si="68"/>
        <v>0.1</v>
      </c>
      <c r="M104" s="14">
        <f t="shared" si="81"/>
        <v>0.19924754697496314</v>
      </c>
      <c r="N104" s="14">
        <f t="shared" si="69"/>
        <v>0.19531000000000001</v>
      </c>
      <c r="P104" s="14">
        <f t="shared" si="70"/>
        <v>5.0000000000000001E-4</v>
      </c>
      <c r="Q104" s="14">
        <f t="shared" si="82"/>
        <v>3.6070765765765768E-2</v>
      </c>
      <c r="R104" s="14">
        <f t="shared" si="71"/>
        <v>289.83674403114856</v>
      </c>
      <c r="S104" s="14">
        <f t="shared" si="72"/>
        <v>294.21422551483909</v>
      </c>
      <c r="T104" s="14">
        <f t="shared" si="73"/>
        <v>2.1837282217941265</v>
      </c>
      <c r="U104" s="14">
        <f t="shared" si="74"/>
        <v>2.1832413937872843</v>
      </c>
      <c r="V104" s="14">
        <v>3885</v>
      </c>
      <c r="X104" s="14">
        <v>0.5</v>
      </c>
      <c r="Y104" s="14">
        <f t="shared" si="83"/>
        <v>0.24738178574580877</v>
      </c>
      <c r="AB104" s="14">
        <f>[1]!HeatTransferArea(K104,L104,0.36,P104)</f>
        <v>0.30265450173412117</v>
      </c>
      <c r="AC104" s="14">
        <f>[1]!Convection(K104,Q104,1000,9*10^-4,P104,0.6,0.36,7)</f>
        <v>21360.347548850747</v>
      </c>
      <c r="AD104" s="14">
        <f t="shared" si="84"/>
        <v>58.900425177573524</v>
      </c>
      <c r="AE104" s="14">
        <f t="shared" si="85"/>
        <v>4254.4407610981789</v>
      </c>
      <c r="AF104" s="14">
        <f t="shared" si="75"/>
        <v>21.945040823282</v>
      </c>
      <c r="AG104" s="14">
        <f t="shared" si="86"/>
        <v>4.9510630710293295</v>
      </c>
      <c r="AM104" s="14">
        <f t="shared" si="87"/>
        <v>3166.0820692827756</v>
      </c>
      <c r="AN104" s="14">
        <f t="shared" si="88"/>
        <v>7.0321587176245384</v>
      </c>
      <c r="AQ104" s="14">
        <f t="shared" si="76"/>
        <v>7.0471000000000004</v>
      </c>
      <c r="AR104" s="14">
        <v>0.2072</v>
      </c>
      <c r="AU104" s="14">
        <f t="shared" si="89"/>
        <v>46.132720620966388</v>
      </c>
      <c r="AV104" s="14">
        <f t="shared" si="90"/>
        <v>140.13492500000001</v>
      </c>
      <c r="AW104" s="14">
        <f t="shared" si="91"/>
        <v>28.731490192651613</v>
      </c>
      <c r="AX104" s="14">
        <v>5.0639473254728502</v>
      </c>
      <c r="AY104" s="14">
        <f t="shared" si="77"/>
        <v>7.0471000000000004</v>
      </c>
      <c r="AZ104" s="14">
        <v>0.25</v>
      </c>
      <c r="BA104" s="14">
        <v>129.85475675675676</v>
      </c>
      <c r="BB104" s="14">
        <v>0.19924754697496314</v>
      </c>
      <c r="BC104" s="14">
        <f t="shared" si="78"/>
        <v>30.897240106423215</v>
      </c>
      <c r="BD104" s="14">
        <f t="shared" si="92"/>
        <v>31.370882993947244</v>
      </c>
      <c r="BE104" s="14">
        <f t="shared" si="93"/>
        <v>0.54808900000000005</v>
      </c>
      <c r="BF104" s="14">
        <f t="shared" si="94"/>
        <v>2151.4774900325001</v>
      </c>
      <c r="BG104" s="14">
        <f t="shared" si="95"/>
        <v>445.78613593473403</v>
      </c>
      <c r="BH104" s="14">
        <f t="shared" si="96"/>
        <v>306.01659058150329</v>
      </c>
      <c r="BI104" s="14">
        <v>15.3529</v>
      </c>
      <c r="BJ104" s="14">
        <f t="shared" si="79"/>
        <v>1.185481305185029</v>
      </c>
      <c r="BK104" s="14">
        <f t="shared" si="80"/>
        <v>14115.804254526962</v>
      </c>
    </row>
    <row r="105" spans="3:63" x14ac:dyDescent="0.25">
      <c r="C105" s="14">
        <v>7.9187000000000003</v>
      </c>
      <c r="D105" s="15">
        <f t="shared" si="64"/>
        <v>292.0813</v>
      </c>
      <c r="E105" s="14">
        <v>0.25</v>
      </c>
      <c r="F105" s="14">
        <f t="shared" si="65"/>
        <v>3.6070765765765768E-2</v>
      </c>
      <c r="G105" s="14">
        <f t="shared" si="66"/>
        <v>129.85475675675676</v>
      </c>
      <c r="H105" s="14">
        <v>1.0249999999999999</v>
      </c>
      <c r="I105" s="14">
        <v>10.353999999999999</v>
      </c>
      <c r="J105" s="16">
        <f>0.26163+0.233768</f>
        <v>0.49539800000000001</v>
      </c>
      <c r="K105" s="14">
        <f t="shared" si="67"/>
        <v>2.24E-2</v>
      </c>
      <c r="L105" s="14">
        <f t="shared" si="68"/>
        <v>0.1</v>
      </c>
      <c r="M105" s="14">
        <f t="shared" si="81"/>
        <v>0.19924754697496314</v>
      </c>
      <c r="N105" s="14">
        <f t="shared" si="69"/>
        <v>0.19531000000000001</v>
      </c>
      <c r="P105" s="14">
        <f t="shared" si="70"/>
        <v>5.0000000000000001E-4</v>
      </c>
      <c r="Q105" s="14">
        <f t="shared" si="82"/>
        <v>3.6070765765765768E-2</v>
      </c>
      <c r="R105" s="14">
        <f t="shared" si="71"/>
        <v>275.18079709903441</v>
      </c>
      <c r="S105" s="14">
        <f t="shared" si="72"/>
        <v>289.27365144530188</v>
      </c>
      <c r="T105" s="14">
        <f t="shared" si="73"/>
        <v>2.1870167672886964</v>
      </c>
      <c r="U105" s="14">
        <f t="shared" si="74"/>
        <v>2.2500475248423299</v>
      </c>
      <c r="V105" s="14">
        <v>3885</v>
      </c>
      <c r="X105" s="14">
        <v>0.5</v>
      </c>
      <c r="Y105" s="14">
        <f t="shared" si="83"/>
        <v>0.24738178574580877</v>
      </c>
      <c r="AB105" s="14">
        <f>[1]!HeatTransferArea(K105,L105,0.36,P105)</f>
        <v>0.30265450173412117</v>
      </c>
      <c r="AC105" s="14">
        <f>[1]!Convection(K105,Q105,1000,9*10^-4,P105,0.6,0.36,7)</f>
        <v>21360.347548850747</v>
      </c>
      <c r="AD105" s="14">
        <f t="shared" si="84"/>
        <v>58.900425177573524</v>
      </c>
      <c r="AE105" s="14">
        <f t="shared" si="85"/>
        <v>4254.4407610981789</v>
      </c>
      <c r="AF105" s="14">
        <f t="shared" si="75"/>
        <v>21.945040823282</v>
      </c>
      <c r="AG105" s="14">
        <f t="shared" si="86"/>
        <v>5.2147534098593367</v>
      </c>
      <c r="AM105" s="14">
        <f t="shared" si="87"/>
        <v>3334.7055026011503</v>
      </c>
      <c r="AN105" s="14">
        <f t="shared" si="88"/>
        <v>3.519347886020717</v>
      </c>
      <c r="AQ105" s="14">
        <f t="shared" si="76"/>
        <v>10.353999999999999</v>
      </c>
      <c r="AR105" s="14">
        <v>0.19950000000000001</v>
      </c>
      <c r="AU105" s="14">
        <f t="shared" si="89"/>
        <v>46.132720620966388</v>
      </c>
      <c r="AV105" s="14">
        <f t="shared" si="90"/>
        <v>140.13492500000001</v>
      </c>
      <c r="AW105" s="14">
        <f t="shared" si="91"/>
        <v>28.249018431890956</v>
      </c>
      <c r="AX105" s="14">
        <v>5.6351342738237644</v>
      </c>
      <c r="AY105" s="14">
        <f t="shared" si="77"/>
        <v>10.353999999999999</v>
      </c>
      <c r="AZ105" s="14">
        <v>0.25</v>
      </c>
      <c r="BA105" s="14">
        <v>129.85475675675676</v>
      </c>
      <c r="BB105" s="14">
        <v>0.19924754697496314</v>
      </c>
      <c r="BC105" s="14">
        <f t="shared" si="78"/>
        <v>30.232516895628319</v>
      </c>
      <c r="BD105" s="14">
        <f t="shared" si="92"/>
        <v>30.89053848499648</v>
      </c>
      <c r="BE105" s="14">
        <f t="shared" si="93"/>
        <v>0.49539800000000001</v>
      </c>
      <c r="BF105" s="14">
        <f t="shared" si="94"/>
        <v>1109.6864305975</v>
      </c>
      <c r="BG105" s="14">
        <f t="shared" si="95"/>
        <v>221.38244290420127</v>
      </c>
      <c r="BH105" s="14">
        <f t="shared" si="96"/>
        <v>306.47743065774392</v>
      </c>
      <c r="BI105" s="14">
        <v>7.9187000000000003</v>
      </c>
      <c r="BJ105" s="14">
        <f t="shared" si="79"/>
        <v>0.61144609887178902</v>
      </c>
      <c r="BK105" s="14">
        <f t="shared" si="80"/>
        <v>14342.378474308205</v>
      </c>
    </row>
    <row r="106" spans="3:63" x14ac:dyDescent="0.25">
      <c r="C106" s="14">
        <v>2.5089999999999999</v>
      </c>
      <c r="D106" s="15">
        <f t="shared" si="64"/>
        <v>297.49099999999999</v>
      </c>
      <c r="E106" s="14">
        <v>0.25</v>
      </c>
      <c r="F106" s="14">
        <f t="shared" si="65"/>
        <v>3.6070765765765768E-2</v>
      </c>
      <c r="G106" s="14">
        <f t="shared" si="66"/>
        <v>129.85475675675676</v>
      </c>
      <c r="H106" s="14">
        <v>1.0249999999999999</v>
      </c>
      <c r="I106" s="14">
        <v>14.473599999999999</v>
      </c>
      <c r="J106" s="17">
        <f>0.252081+0.224108</f>
        <v>0.47618899999999997</v>
      </c>
      <c r="K106" s="14">
        <f t="shared" si="67"/>
        <v>2.24E-2</v>
      </c>
      <c r="L106" s="14">
        <f t="shared" si="68"/>
        <v>0.1</v>
      </c>
      <c r="M106" s="14">
        <f t="shared" si="81"/>
        <v>0.19924754697496314</v>
      </c>
      <c r="N106" s="14">
        <f t="shared" si="69"/>
        <v>0.19531000000000001</v>
      </c>
      <c r="P106" s="14">
        <f t="shared" si="70"/>
        <v>5.0000000000000001E-4</v>
      </c>
      <c r="Q106" s="14">
        <f t="shared" si="82"/>
        <v>3.6070765765765768E-2</v>
      </c>
      <c r="R106" s="14">
        <f t="shared" si="71"/>
        <v>261.44928834157008</v>
      </c>
      <c r="S106" s="14">
        <f t="shared" si="72"/>
        <v>284.55884816773448</v>
      </c>
      <c r="T106" s="14">
        <f t="shared" si="73"/>
        <v>2.0644238335114551</v>
      </c>
      <c r="U106" s="14">
        <f t="shared" si="74"/>
        <v>2.180748412607727</v>
      </c>
      <c r="V106" s="14">
        <v>3885</v>
      </c>
      <c r="X106" s="14">
        <v>0.5</v>
      </c>
      <c r="Y106" s="14">
        <f t="shared" si="83"/>
        <v>0.24738178574580877</v>
      </c>
      <c r="AB106" s="14">
        <f>[1]!HeatTransferArea(K106,L106,0.36,P106)</f>
        <v>0.30265450173412117</v>
      </c>
      <c r="AC106" s="14">
        <f>[1]!Convection(K106,Q106,1000,9*10^-4,P106,0.6,0.36,7)</f>
        <v>21360.347548850747</v>
      </c>
      <c r="AD106" s="14">
        <f t="shared" si="84"/>
        <v>58.900425177573524</v>
      </c>
      <c r="AE106" s="14">
        <f t="shared" si="85"/>
        <v>4254.4407610981789</v>
      </c>
      <c r="AF106" s="14">
        <f t="shared" si="75"/>
        <v>21.945040823282</v>
      </c>
      <c r="AG106" s="14">
        <f t="shared" si="86"/>
        <v>5.4886360911613812</v>
      </c>
      <c r="AM106" s="14">
        <f t="shared" si="87"/>
        <v>3509.8466862050209</v>
      </c>
      <c r="AN106" s="14">
        <f t="shared" si="88"/>
        <v>1.1505224470161377</v>
      </c>
      <c r="AQ106" s="14">
        <f t="shared" si="76"/>
        <v>14.473599999999999</v>
      </c>
      <c r="AR106" s="14">
        <v>0.19689999999999999</v>
      </c>
      <c r="AU106" s="14">
        <f t="shared" si="89"/>
        <v>46.132720620966388</v>
      </c>
      <c r="AV106" s="14">
        <f t="shared" si="90"/>
        <v>140.13492500000001</v>
      </c>
      <c r="AW106" s="14">
        <f t="shared" si="91"/>
        <v>27.788594317820113</v>
      </c>
      <c r="AX106" s="14">
        <v>5.8411631218091804</v>
      </c>
      <c r="AY106" s="14">
        <f t="shared" si="77"/>
        <v>14.473599999999999</v>
      </c>
      <c r="AZ106" s="14">
        <v>0.25</v>
      </c>
      <c r="BA106" s="14">
        <v>129.85475675675676</v>
      </c>
      <c r="BB106" s="14">
        <v>0.19924754697496314</v>
      </c>
      <c r="BC106" s="14">
        <f t="shared" si="78"/>
        <v>27.839249147595513</v>
      </c>
      <c r="BD106" s="14">
        <f t="shared" si="92"/>
        <v>28.683718204744419</v>
      </c>
      <c r="BE106" s="14">
        <f t="shared" si="93"/>
        <v>0.47618899999999997</v>
      </c>
      <c r="BF106" s="14">
        <f t="shared" si="94"/>
        <v>351.59852682500002</v>
      </c>
      <c r="BG106" s="14">
        <f t="shared" si="95"/>
        <v>69.229749931842505</v>
      </c>
      <c r="BH106" s="14">
        <f t="shared" si="96"/>
        <v>289.29787907734027</v>
      </c>
      <c r="BI106" s="14">
        <v>2.5089999999999999</v>
      </c>
      <c r="BJ106" s="14">
        <f t="shared" si="79"/>
        <v>0.19373360047347651</v>
      </c>
      <c r="BK106" s="14">
        <f t="shared" si="80"/>
        <v>13722.106112018539</v>
      </c>
    </row>
    <row r="107" spans="3:63" x14ac:dyDescent="0.25">
      <c r="C107" s="14">
        <v>6.7999999999999996E-3</v>
      </c>
      <c r="D107" s="15">
        <f t="shared" si="64"/>
        <v>299.9932</v>
      </c>
      <c r="E107" s="14">
        <v>0.25</v>
      </c>
      <c r="F107" s="14">
        <f t="shared" si="65"/>
        <v>3.6070765765765768E-2</v>
      </c>
      <c r="G107" s="14">
        <f t="shared" si="66"/>
        <v>129.85475675675676</v>
      </c>
      <c r="H107" s="14">
        <v>1.0249999999999999</v>
      </c>
      <c r="I107" s="14">
        <v>16.835999999999999</v>
      </c>
      <c r="J107" s="17">
        <f>0.243999+0.218124</f>
        <v>0.46212300000000001</v>
      </c>
      <c r="K107" s="14">
        <f t="shared" si="67"/>
        <v>2.24E-2</v>
      </c>
      <c r="L107" s="14">
        <f t="shared" si="68"/>
        <v>0.1</v>
      </c>
      <c r="M107" s="14">
        <f t="shared" si="81"/>
        <v>0.19924754697496314</v>
      </c>
      <c r="N107" s="14">
        <f t="shared" si="69"/>
        <v>0.19531000000000001</v>
      </c>
      <c r="P107" s="14">
        <f t="shared" si="70"/>
        <v>5.0000000000000001E-4</v>
      </c>
      <c r="Q107" s="14">
        <f t="shared" si="82"/>
        <v>3.6070765765765768E-2</v>
      </c>
      <c r="R107" s="14">
        <f t="shared" si="71"/>
        <v>254.22413741308583</v>
      </c>
      <c r="S107" s="14">
        <f t="shared" si="72"/>
        <v>282.05904501013117</v>
      </c>
      <c r="T107" s="14">
        <f t="shared" si="73"/>
        <v>1.9625636397261133</v>
      </c>
      <c r="U107" s="14">
        <f t="shared" si="74"/>
        <v>2.104104436746411</v>
      </c>
      <c r="V107" s="14">
        <v>3885</v>
      </c>
      <c r="X107" s="14">
        <v>0.5</v>
      </c>
      <c r="Y107" s="14">
        <f t="shared" si="83"/>
        <v>0.24738178574580877</v>
      </c>
      <c r="AB107" s="14">
        <f>[1]!HeatTransferArea(K107,L107,0.36,P107)</f>
        <v>0.30265450173412117</v>
      </c>
      <c r="AC107" s="14">
        <f>[1]!Convection(K107,Q107,1000,9*10^-4,P107,0.6,0.36,7)</f>
        <v>21360.347548850747</v>
      </c>
      <c r="AD107" s="14">
        <f t="shared" si="84"/>
        <v>58.900425177573524</v>
      </c>
      <c r="AE107" s="14">
        <f t="shared" si="85"/>
        <v>4254.4407610981789</v>
      </c>
      <c r="AF107" s="14">
        <f t="shared" si="75"/>
        <v>21.945040823282</v>
      </c>
      <c r="AG107" s="14">
        <f t="shared" si="86"/>
        <v>5.6446253082109399</v>
      </c>
      <c r="AM107" s="14">
        <f t="shared" si="87"/>
        <v>3609.5979226600625</v>
      </c>
      <c r="AN107" s="14">
        <f t="shared" si="88"/>
        <v>3.2317787469308698E-3</v>
      </c>
      <c r="AQ107" s="14">
        <f t="shared" si="76"/>
        <v>16.835999999999999</v>
      </c>
      <c r="AR107" s="14">
        <v>0.19550000000000001</v>
      </c>
      <c r="AU107" s="14">
        <f t="shared" si="89"/>
        <v>46.132720620966388</v>
      </c>
      <c r="AV107" s="14">
        <f t="shared" si="90"/>
        <v>140.13492500000001</v>
      </c>
      <c r="AW107" s="14">
        <f t="shared" si="91"/>
        <v>27.54447604046436</v>
      </c>
      <c r="AX107" s="14">
        <v>5.7102916399767514</v>
      </c>
      <c r="AY107" s="14">
        <f t="shared" si="77"/>
        <v>16.835999999999999</v>
      </c>
      <c r="AZ107" s="14">
        <v>0.25</v>
      </c>
      <c r="BA107" s="14">
        <v>129.85475675675676</v>
      </c>
      <c r="BB107" s="14">
        <v>0.19924754697496314</v>
      </c>
      <c r="BC107" s="14">
        <f t="shared" si="78"/>
        <v>26.118519949119595</v>
      </c>
      <c r="BD107" s="14">
        <f t="shared" si="92"/>
        <v>27.028893576161227</v>
      </c>
      <c r="BE107" s="14">
        <f t="shared" si="93"/>
        <v>0.46212300000000001</v>
      </c>
      <c r="BF107" s="14">
        <f t="shared" si="94"/>
        <v>0.95291749000000003</v>
      </c>
      <c r="BG107" s="14">
        <f t="shared" si="95"/>
        <v>0.18629536929500001</v>
      </c>
      <c r="BH107" s="14">
        <f t="shared" si="96"/>
        <v>275.02370846074592</v>
      </c>
      <c r="BI107" s="14">
        <v>6.7999999999999996E-3</v>
      </c>
      <c r="BJ107" s="14">
        <f t="shared" si="79"/>
        <v>5.2506515871647683E-4</v>
      </c>
      <c r="BK107" s="14">
        <f t="shared" si="80"/>
        <v>13145.108757065882</v>
      </c>
    </row>
    <row r="108" spans="3:63" x14ac:dyDescent="0.25">
      <c r="C108" s="14">
        <v>15.303699999999999</v>
      </c>
      <c r="D108" s="15">
        <f t="shared" si="64"/>
        <v>284.69630000000001</v>
      </c>
      <c r="E108" s="14">
        <v>0.25</v>
      </c>
      <c r="F108" s="14">
        <f t="shared" si="65"/>
        <v>4.3284918918918919E-2</v>
      </c>
      <c r="G108" s="14">
        <f t="shared" si="66"/>
        <v>155.8257081081081</v>
      </c>
      <c r="H108" s="14">
        <v>1.23</v>
      </c>
      <c r="I108" s="14">
        <v>5.2477999999999998</v>
      </c>
      <c r="J108" s="17">
        <f>0.416576+0.355137</f>
        <v>0.77171299999999998</v>
      </c>
      <c r="K108" s="14">
        <f t="shared" si="67"/>
        <v>2.24E-2</v>
      </c>
      <c r="L108" s="14">
        <f t="shared" si="68"/>
        <v>0.1</v>
      </c>
      <c r="M108" s="14">
        <f t="shared" si="81"/>
        <v>0.19924754697496314</v>
      </c>
      <c r="N108" s="14">
        <f t="shared" si="69"/>
        <v>0.19531000000000001</v>
      </c>
      <c r="P108" s="14">
        <f t="shared" si="70"/>
        <v>5.0000000000000001E-4</v>
      </c>
      <c r="Q108" s="14">
        <f t="shared" si="82"/>
        <v>4.3284918918918919E-2</v>
      </c>
      <c r="R108" s="14">
        <f t="shared" si="71"/>
        <v>289.75578685680966</v>
      </c>
      <c r="S108" s="14">
        <f t="shared" si="72"/>
        <v>294.18738354470963</v>
      </c>
      <c r="T108" s="14">
        <f t="shared" si="73"/>
        <v>2.184257531342837</v>
      </c>
      <c r="U108" s="14">
        <f t="shared" si="74"/>
        <v>2.1841318937736105</v>
      </c>
      <c r="V108" s="14">
        <v>3885</v>
      </c>
      <c r="X108" s="14">
        <v>0.5</v>
      </c>
      <c r="Y108" s="14">
        <f t="shared" si="83"/>
        <v>0.29685814289497053</v>
      </c>
      <c r="AB108" s="14">
        <f>[1]!HeatTransferArea(K108,L108,0.36,P108)</f>
        <v>0.30265450173412117</v>
      </c>
      <c r="AC108" s="14">
        <f>[1]!Convection(K108,Q108,1000,9*10^-4,P108,0.6,0.36,7)</f>
        <v>21579.258236189115</v>
      </c>
      <c r="AD108" s="14">
        <f t="shared" si="84"/>
        <v>70.680510213088226</v>
      </c>
      <c r="AE108" s="14">
        <f t="shared" si="85"/>
        <v>4913.5532303719638</v>
      </c>
      <c r="AF108" s="14">
        <f t="shared" si="75"/>
        <v>21.960235615656043</v>
      </c>
      <c r="AG108" s="14">
        <f t="shared" si="86"/>
        <v>5.9429356655125956</v>
      </c>
      <c r="AM108" s="14">
        <f t="shared" si="87"/>
        <v>2666.1860002401181</v>
      </c>
      <c r="AN108" s="14">
        <f t="shared" si="88"/>
        <v>7.006765499660002</v>
      </c>
      <c r="AQ108" s="14">
        <f t="shared" si="76"/>
        <v>5.2477999999999998</v>
      </c>
      <c r="AR108" s="14">
        <v>0.18260000000000001</v>
      </c>
      <c r="AU108" s="14">
        <f t="shared" si="89"/>
        <v>38.837925004929751</v>
      </c>
      <c r="AV108" s="14">
        <f t="shared" si="90"/>
        <v>168.16191000000001</v>
      </c>
      <c r="AW108" s="14">
        <f t="shared" si="91"/>
        <v>28.728868940058621</v>
      </c>
      <c r="AX108" s="14">
        <v>6.0806117364779908</v>
      </c>
      <c r="AY108" s="14">
        <f t="shared" si="77"/>
        <v>5.2477999999999998</v>
      </c>
      <c r="AZ108" s="14">
        <v>0.25</v>
      </c>
      <c r="BA108" s="14">
        <v>155.8257081081081</v>
      </c>
      <c r="BB108" s="14">
        <v>0.19924754697496314</v>
      </c>
      <c r="BC108" s="14">
        <f t="shared" si="78"/>
        <v>30.901208730921688</v>
      </c>
      <c r="BD108" s="14">
        <f t="shared" si="92"/>
        <v>31.375624174642176</v>
      </c>
      <c r="BE108" s="14">
        <f t="shared" si="93"/>
        <v>0.77171299999999998</v>
      </c>
      <c r="BF108" s="14">
        <f t="shared" si="94"/>
        <v>2573.4994220670001</v>
      </c>
      <c r="BG108" s="14">
        <f t="shared" si="95"/>
        <v>469.92099446943422</v>
      </c>
      <c r="BH108" s="14">
        <f t="shared" si="96"/>
        <v>367.30891840249632</v>
      </c>
      <c r="BI108" s="14">
        <v>15.303699999999999</v>
      </c>
      <c r="BJ108" s="14">
        <f t="shared" si="79"/>
        <v>1.1825005036410985</v>
      </c>
      <c r="BK108" s="14">
        <f t="shared" si="80"/>
        <v>14265.105953328612</v>
      </c>
    </row>
    <row r="109" spans="3:63" x14ac:dyDescent="0.25">
      <c r="C109" s="14">
        <v>9.3972999999999995</v>
      </c>
      <c r="D109" s="15">
        <f t="shared" si="64"/>
        <v>290.60270000000003</v>
      </c>
      <c r="E109" s="14">
        <v>0.25</v>
      </c>
      <c r="F109" s="14">
        <f t="shared" si="65"/>
        <v>4.3284918918918919E-2</v>
      </c>
      <c r="G109" s="14">
        <f t="shared" si="66"/>
        <v>155.8257081081081</v>
      </c>
      <c r="H109" s="14">
        <v>1.23</v>
      </c>
      <c r="I109" s="14">
        <v>8.7861999999999991</v>
      </c>
      <c r="J109" s="17">
        <f>0.379386+0.332104</f>
        <v>0.71148999999999996</v>
      </c>
      <c r="K109" s="14">
        <f t="shared" si="67"/>
        <v>2.24E-2</v>
      </c>
      <c r="L109" s="14">
        <f t="shared" si="68"/>
        <v>0.1</v>
      </c>
      <c r="M109" s="14">
        <f t="shared" si="81"/>
        <v>0.19924754697496314</v>
      </c>
      <c r="N109" s="14">
        <f t="shared" si="69"/>
        <v>0.19531000000000001</v>
      </c>
      <c r="P109" s="14">
        <f t="shared" si="70"/>
        <v>5.0000000000000001E-4</v>
      </c>
      <c r="Q109" s="14">
        <f t="shared" si="82"/>
        <v>4.3284918918918919E-2</v>
      </c>
      <c r="R109" s="14">
        <f t="shared" si="71"/>
        <v>278.48440951331031</v>
      </c>
      <c r="S109" s="14">
        <f t="shared" si="72"/>
        <v>290.39819324423854</v>
      </c>
      <c r="T109" s="14">
        <f t="shared" si="73"/>
        <v>2.2002975403245273</v>
      </c>
      <c r="U109" s="14">
        <f t="shared" si="74"/>
        <v>2.2495092564033712</v>
      </c>
      <c r="V109" s="14">
        <v>3885</v>
      </c>
      <c r="X109" s="14">
        <v>0.5</v>
      </c>
      <c r="Y109" s="14">
        <f t="shared" si="83"/>
        <v>0.29685814289497053</v>
      </c>
      <c r="AB109" s="14">
        <f>[1]!HeatTransferArea(K109,L109,0.36,P109)</f>
        <v>0.30265450173412117</v>
      </c>
      <c r="AC109" s="14">
        <f>[1]!Convection(K109,Q109,1000,9*10^-4,P109,0.6,0.36,7)</f>
        <v>21579.258236189115</v>
      </c>
      <c r="AD109" s="14">
        <f t="shared" si="84"/>
        <v>70.680510213088226</v>
      </c>
      <c r="AE109" s="14">
        <f t="shared" si="85"/>
        <v>4913.5532303719638</v>
      </c>
      <c r="AF109" s="14">
        <f t="shared" si="75"/>
        <v>21.960235615656043</v>
      </c>
      <c r="AG109" s="14">
        <f t="shared" si="86"/>
        <v>6.183470029828352</v>
      </c>
      <c r="AM109" s="14">
        <f t="shared" si="87"/>
        <v>2774.0972062181504</v>
      </c>
      <c r="AN109" s="14">
        <f t="shared" si="88"/>
        <v>4.1774889226394549</v>
      </c>
      <c r="AQ109" s="14">
        <f t="shared" si="76"/>
        <v>8.7861999999999991</v>
      </c>
      <c r="AR109" s="14">
        <v>0.1802</v>
      </c>
      <c r="AU109" s="14">
        <f t="shared" si="89"/>
        <v>38.837925004929751</v>
      </c>
      <c r="AV109" s="14">
        <f t="shared" si="90"/>
        <v>168.16191000000001</v>
      </c>
      <c r="AW109" s="14">
        <f t="shared" si="91"/>
        <v>28.358835561266115</v>
      </c>
      <c r="AX109" s="14">
        <v>6.6250519747135908</v>
      </c>
      <c r="AY109" s="14">
        <f t="shared" si="77"/>
        <v>8.7861999999999991</v>
      </c>
      <c r="AZ109" s="14">
        <v>0.25</v>
      </c>
      <c r="BA109" s="14">
        <v>155.8257081081081</v>
      </c>
      <c r="BB109" s="14">
        <v>0.19924754697496314</v>
      </c>
      <c r="BC109" s="14">
        <f t="shared" si="78"/>
        <v>30.588146404420385</v>
      </c>
      <c r="BD109" s="14">
        <f t="shared" si="92"/>
        <v>31.198938065960785</v>
      </c>
      <c r="BE109" s="14">
        <f t="shared" si="93"/>
        <v>0.71148999999999996</v>
      </c>
      <c r="BF109" s="14">
        <f t="shared" si="94"/>
        <v>1580.267916843</v>
      </c>
      <c r="BG109" s="14">
        <f t="shared" si="95"/>
        <v>284.76427861510859</v>
      </c>
      <c r="BH109" s="14">
        <f t="shared" si="96"/>
        <v>370.00623694927452</v>
      </c>
      <c r="BI109" s="14">
        <v>9.3972999999999995</v>
      </c>
      <c r="BJ109" s="14">
        <f t="shared" si="79"/>
        <v>0.72611930336235653</v>
      </c>
      <c r="BK109" s="14">
        <f t="shared" si="80"/>
        <v>14530.976808569023</v>
      </c>
    </row>
    <row r="110" spans="3:63" x14ac:dyDescent="0.25">
      <c r="C110" s="14">
        <v>6.4417999999999997</v>
      </c>
      <c r="D110" s="15">
        <f t="shared" si="64"/>
        <v>293.5582</v>
      </c>
      <c r="E110" s="14">
        <v>0.25</v>
      </c>
      <c r="F110" s="14">
        <f t="shared" si="65"/>
        <v>4.3284918918918919E-2</v>
      </c>
      <c r="G110" s="14">
        <f t="shared" si="66"/>
        <v>155.8257081081081</v>
      </c>
      <c r="H110" s="14">
        <v>1.23</v>
      </c>
      <c r="I110" s="14">
        <v>11.554399999999999</v>
      </c>
      <c r="J110" s="18">
        <f>0.37262+0.321518</f>
        <v>0.69413800000000003</v>
      </c>
      <c r="K110" s="14">
        <f t="shared" si="67"/>
        <v>2.24E-2</v>
      </c>
      <c r="L110" s="14">
        <f t="shared" si="68"/>
        <v>0.1</v>
      </c>
      <c r="M110" s="14">
        <f t="shared" si="81"/>
        <v>0.19924754697496314</v>
      </c>
      <c r="N110" s="14">
        <f t="shared" si="69"/>
        <v>0.19531000000000001</v>
      </c>
      <c r="P110" s="14">
        <f t="shared" si="70"/>
        <v>5.0000000000000001E-4</v>
      </c>
      <c r="Q110" s="14">
        <f t="shared" si="82"/>
        <v>4.3284918918918919E-2</v>
      </c>
      <c r="R110" s="14">
        <f t="shared" si="71"/>
        <v>271.68832627067877</v>
      </c>
      <c r="S110" s="14">
        <f t="shared" si="72"/>
        <v>288.08006333949072</v>
      </c>
      <c r="T110" s="14">
        <f t="shared" si="73"/>
        <v>2.1656220110069171</v>
      </c>
      <c r="U110" s="14">
        <f t="shared" si="74"/>
        <v>2.2428581614005907</v>
      </c>
      <c r="V110" s="14">
        <v>3885</v>
      </c>
      <c r="X110" s="14">
        <v>0.5</v>
      </c>
      <c r="Y110" s="14">
        <f t="shared" si="83"/>
        <v>0.29685814289497053</v>
      </c>
      <c r="AB110" s="14">
        <f>[1]!HeatTransferArea(K110,L110,0.36,P110)</f>
        <v>0.30265450173412117</v>
      </c>
      <c r="AC110" s="14">
        <f>[1]!Convection(K110,Q110,1000,9*10^-4,P110,0.6,0.36,7)</f>
        <v>21579.258236189115</v>
      </c>
      <c r="AD110" s="14">
        <f t="shared" si="84"/>
        <v>70.680510213088226</v>
      </c>
      <c r="AE110" s="14">
        <f t="shared" si="85"/>
        <v>4913.5532303719638</v>
      </c>
      <c r="AF110" s="14">
        <f t="shared" si="75"/>
        <v>21.960235615656043</v>
      </c>
      <c r="AG110" s="14">
        <f t="shared" si="86"/>
        <v>6.3381449752993761</v>
      </c>
      <c r="AM110" s="14">
        <f t="shared" si="87"/>
        <v>2843.4892032737298</v>
      </c>
      <c r="AN110" s="14">
        <f t="shared" si="88"/>
        <v>2.8721388230708751</v>
      </c>
      <c r="AQ110" s="14">
        <f t="shared" si="76"/>
        <v>11.554399999999999</v>
      </c>
      <c r="AR110" s="14">
        <v>0.17860000000000001</v>
      </c>
      <c r="AU110" s="14">
        <f t="shared" si="89"/>
        <v>38.837925004929751</v>
      </c>
      <c r="AV110" s="14">
        <f t="shared" si="90"/>
        <v>168.16191000000001</v>
      </c>
      <c r="AW110" s="14">
        <f t="shared" si="91"/>
        <v>28.132458585417968</v>
      </c>
      <c r="AX110" s="14">
        <v>6.8814848157923381</v>
      </c>
      <c r="AY110" s="14">
        <f t="shared" si="77"/>
        <v>11.554399999999999</v>
      </c>
      <c r="AZ110" s="14">
        <v>0.25</v>
      </c>
      <c r="BA110" s="14">
        <v>155.8257081081081</v>
      </c>
      <c r="BB110" s="14">
        <v>0.19924754697496314</v>
      </c>
      <c r="BC110" s="14">
        <f t="shared" si="78"/>
        <v>29.753446296200941</v>
      </c>
      <c r="BD110" s="14">
        <f t="shared" si="92"/>
        <v>30.462135768160834</v>
      </c>
      <c r="BE110" s="14">
        <f t="shared" si="93"/>
        <v>0.69413800000000003</v>
      </c>
      <c r="BF110" s="14">
        <f t="shared" si="94"/>
        <v>1083.2653918379999</v>
      </c>
      <c r="BG110" s="14">
        <f t="shared" si="95"/>
        <v>193.4711989822668</v>
      </c>
      <c r="BH110" s="14">
        <f t="shared" si="96"/>
        <v>364.17513370896421</v>
      </c>
      <c r="BI110" s="14">
        <v>6.4417999999999997</v>
      </c>
      <c r="BJ110" s="14">
        <f t="shared" si="79"/>
        <v>0.49775098468705142</v>
      </c>
      <c r="BK110" s="14">
        <f t="shared" si="80"/>
        <v>14396.023484299389</v>
      </c>
    </row>
    <row r="111" spans="3:63" x14ac:dyDescent="0.25">
      <c r="C111" s="14">
        <v>2.5796999999999999</v>
      </c>
      <c r="D111" s="15">
        <f t="shared" si="64"/>
        <v>297.4203</v>
      </c>
      <c r="E111" s="14">
        <v>0.25</v>
      </c>
      <c r="F111" s="14">
        <f t="shared" si="65"/>
        <v>4.3284918918918919E-2</v>
      </c>
      <c r="G111" s="14">
        <f t="shared" si="66"/>
        <v>155.8257081081081</v>
      </c>
      <c r="H111" s="14">
        <v>1.23</v>
      </c>
      <c r="I111" s="14">
        <v>16.422499999999999</v>
      </c>
      <c r="J111" s="17">
        <f>0.359151+0.31324</f>
        <v>0.67239099999999996</v>
      </c>
      <c r="K111" s="14">
        <f t="shared" si="67"/>
        <v>2.24E-2</v>
      </c>
      <c r="L111" s="14">
        <f t="shared" si="68"/>
        <v>0.1</v>
      </c>
      <c r="M111" s="14">
        <f t="shared" si="81"/>
        <v>0.19924754697496314</v>
      </c>
      <c r="N111" s="14">
        <f t="shared" si="69"/>
        <v>0.19531000000000001</v>
      </c>
      <c r="P111" s="14">
        <f t="shared" si="70"/>
        <v>5.0000000000000001E-4</v>
      </c>
      <c r="Q111" s="14">
        <f t="shared" si="82"/>
        <v>4.3284918918918919E-2</v>
      </c>
      <c r="R111" s="14">
        <f t="shared" si="71"/>
        <v>261.64540727570329</v>
      </c>
      <c r="S111" s="14">
        <f t="shared" si="72"/>
        <v>284.62654916063104</v>
      </c>
      <c r="T111" s="14">
        <f t="shared" si="73"/>
        <v>2.0668564846703248</v>
      </c>
      <c r="U111" s="14">
        <f t="shared" si="74"/>
        <v>2.1824691398890081</v>
      </c>
      <c r="V111" s="14">
        <v>3885</v>
      </c>
      <c r="X111" s="14">
        <v>0.5</v>
      </c>
      <c r="Y111" s="14">
        <f t="shared" si="83"/>
        <v>0.29685814289497053</v>
      </c>
      <c r="AB111" s="14">
        <f>[1]!HeatTransferArea(K111,L111,0.36,P111)</f>
        <v>0.30265450173412117</v>
      </c>
      <c r="AC111" s="14">
        <f>[1]!Convection(K111,Q111,1000,9*10^-4,P111,0.6,0.36,7)</f>
        <v>21579.258236189115</v>
      </c>
      <c r="AD111" s="14">
        <f t="shared" si="84"/>
        <v>70.680510213088226</v>
      </c>
      <c r="AE111" s="14">
        <f t="shared" si="85"/>
        <v>4913.5532303719638</v>
      </c>
      <c r="AF111" s="14">
        <f t="shared" si="75"/>
        <v>21.960235615656043</v>
      </c>
      <c r="AG111" s="14">
        <f t="shared" si="86"/>
        <v>6.5814264348446176</v>
      </c>
      <c r="AM111" s="14">
        <f t="shared" si="87"/>
        <v>2952.6328417151803</v>
      </c>
      <c r="AN111" s="14">
        <f t="shared" si="88"/>
        <v>1.182009840529151</v>
      </c>
      <c r="AQ111" s="14">
        <f t="shared" si="76"/>
        <v>16.422499999999999</v>
      </c>
      <c r="AR111" s="14">
        <v>0.17630000000000001</v>
      </c>
      <c r="AU111" s="14">
        <f t="shared" si="89"/>
        <v>38.837925004929751</v>
      </c>
      <c r="AV111" s="14">
        <f t="shared" si="90"/>
        <v>168.16191000000001</v>
      </c>
      <c r="AW111" s="14">
        <f t="shared" si="91"/>
        <v>27.795205658281425</v>
      </c>
      <c r="AX111" s="14">
        <v>7.0106580633342697</v>
      </c>
      <c r="AY111" s="14">
        <f t="shared" si="77"/>
        <v>16.422499999999999</v>
      </c>
      <c r="AZ111" s="14">
        <v>0.25</v>
      </c>
      <c r="BA111" s="14">
        <v>155.8257081081081</v>
      </c>
      <c r="BB111" s="14">
        <v>0.19924754697496314</v>
      </c>
      <c r="BC111" s="14">
        <f t="shared" si="78"/>
        <v>27.882115124519931</v>
      </c>
      <c r="BD111" s="14">
        <f t="shared" si="92"/>
        <v>28.724350528782132</v>
      </c>
      <c r="BE111" s="14">
        <f t="shared" si="93"/>
        <v>0.67239099999999996</v>
      </c>
      <c r="BF111" s="14">
        <f t="shared" si="94"/>
        <v>433.80727922699998</v>
      </c>
      <c r="BG111" s="14">
        <f t="shared" si="95"/>
        <v>76.480223327720097</v>
      </c>
      <c r="BH111" s="14">
        <f t="shared" si="96"/>
        <v>347.56653415804755</v>
      </c>
      <c r="BI111" s="14">
        <v>2.5796999999999999</v>
      </c>
      <c r="BJ111" s="14">
        <f t="shared" si="79"/>
        <v>0.19933065528224822</v>
      </c>
      <c r="BK111" s="14">
        <f t="shared" si="80"/>
        <v>13876.299561575213</v>
      </c>
    </row>
    <row r="112" spans="3:63" x14ac:dyDescent="0.25">
      <c r="C112" s="14">
        <v>6.4799999999999996E-2</v>
      </c>
      <c r="D112" s="15">
        <f t="shared" si="64"/>
        <v>299.93520000000001</v>
      </c>
      <c r="E112" s="14">
        <v>0.25</v>
      </c>
      <c r="F112" s="14">
        <f t="shared" si="65"/>
        <v>4.3284918918918919E-2</v>
      </c>
      <c r="G112" s="14">
        <f t="shared" si="66"/>
        <v>155.8257081081081</v>
      </c>
      <c r="H112" s="14">
        <v>1.23</v>
      </c>
      <c r="I112" s="14">
        <v>20.143899999999999</v>
      </c>
      <c r="J112" s="17">
        <f>0.354681+0.308676</f>
        <v>0.66335699999999997</v>
      </c>
      <c r="K112" s="14">
        <f t="shared" si="67"/>
        <v>2.24E-2</v>
      </c>
      <c r="L112" s="14">
        <f t="shared" si="68"/>
        <v>0.1</v>
      </c>
      <c r="M112" s="14">
        <f t="shared" si="81"/>
        <v>0.19924754697496314</v>
      </c>
      <c r="N112" s="14">
        <f t="shared" si="69"/>
        <v>0.19531000000000001</v>
      </c>
      <c r="P112" s="14">
        <f t="shared" si="70"/>
        <v>5.0000000000000001E-4</v>
      </c>
      <c r="Q112" s="14">
        <f t="shared" si="82"/>
        <v>4.3284918918918919E-2</v>
      </c>
      <c r="R112" s="14">
        <f t="shared" si="71"/>
        <v>254.39787054477847</v>
      </c>
      <c r="S112" s="14">
        <f t="shared" si="72"/>
        <v>282.11927389519076</v>
      </c>
      <c r="T112" s="14">
        <f t="shared" si="73"/>
        <v>1.9652830506422561</v>
      </c>
      <c r="U112" s="14">
        <f t="shared" si="74"/>
        <v>2.1062406076382558</v>
      </c>
      <c r="V112" s="14">
        <v>3885</v>
      </c>
      <c r="X112" s="14">
        <v>0.5</v>
      </c>
      <c r="Y112" s="14">
        <f t="shared" si="83"/>
        <v>0.29685814289497053</v>
      </c>
      <c r="AB112" s="14">
        <f>[1]!HeatTransferArea(K112,L112,0.36,P112)</f>
        <v>0.30265450173412117</v>
      </c>
      <c r="AC112" s="14">
        <f>[1]!Convection(K112,Q112,1000,9*10^-4,P112,0.6,0.36,7)</f>
        <v>21579.258236189115</v>
      </c>
      <c r="AD112" s="14">
        <f t="shared" si="84"/>
        <v>70.680510213088226</v>
      </c>
      <c r="AE112" s="14">
        <f t="shared" si="85"/>
        <v>4913.5532303719638</v>
      </c>
      <c r="AF112" s="14">
        <f t="shared" si="75"/>
        <v>21.960235615656043</v>
      </c>
      <c r="AG112" s="14">
        <f t="shared" si="86"/>
        <v>6.7689245838121037</v>
      </c>
      <c r="AM112" s="14">
        <f t="shared" si="87"/>
        <v>3036.7503499609857</v>
      </c>
      <c r="AN112" s="14">
        <f t="shared" si="88"/>
        <v>3.0765715828003502E-2</v>
      </c>
      <c r="AQ112" s="14">
        <f t="shared" si="76"/>
        <v>20.143899999999999</v>
      </c>
      <c r="AR112" s="14">
        <v>0.17460000000000001</v>
      </c>
      <c r="AU112" s="14">
        <f t="shared" si="89"/>
        <v>38.837925004929751</v>
      </c>
      <c r="AV112" s="14">
        <f t="shared" si="90"/>
        <v>168.16191000000001</v>
      </c>
      <c r="AW112" s="14">
        <f t="shared" si="91"/>
        <v>27.550357692234854</v>
      </c>
      <c r="AX112" s="14">
        <v>6.8586326316668051</v>
      </c>
      <c r="AY112" s="14">
        <f t="shared" si="77"/>
        <v>20.143899999999999</v>
      </c>
      <c r="AZ112" s="14">
        <v>0.25</v>
      </c>
      <c r="BA112" s="14">
        <v>155.8257081081081</v>
      </c>
      <c r="BB112" s="14">
        <v>0.19924754697496314</v>
      </c>
      <c r="BC112" s="14">
        <f t="shared" si="78"/>
        <v>26.162903657329441</v>
      </c>
      <c r="BD112" s="14">
        <f t="shared" si="92"/>
        <v>27.072125505840329</v>
      </c>
      <c r="BE112" s="14">
        <f t="shared" si="93"/>
        <v>0.66335699999999997</v>
      </c>
      <c r="BF112" s="14">
        <f t="shared" si="94"/>
        <v>10.896891768</v>
      </c>
      <c r="BG112" s="14">
        <f t="shared" si="95"/>
        <v>1.9025973026928</v>
      </c>
      <c r="BH112" s="14">
        <f t="shared" si="96"/>
        <v>330.48575148662854</v>
      </c>
      <c r="BI112" s="14">
        <v>6.4799999999999996E-2</v>
      </c>
      <c r="BJ112" s="14">
        <f t="shared" si="79"/>
        <v>5.0070265776213062E-3</v>
      </c>
      <c r="BK112" s="14">
        <f t="shared" si="80"/>
        <v>13295.681937813355</v>
      </c>
    </row>
  </sheetData>
  <conditionalFormatting sqref="AH2">
    <cfRule type="cellIs" dxfId="5" priority="2" operator="greaterThan">
      <formula>0.1</formula>
    </cfRule>
  </conditionalFormatting>
  <conditionalFormatting sqref="AH1:AH2">
    <cfRule type="cellIs" dxfId="4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BK112"/>
  <sheetViews>
    <sheetView tabSelected="1" topLeftCell="S1" workbookViewId="0">
      <selection activeCell="AA1" sqref="AA1:AA2"/>
    </sheetView>
  </sheetViews>
  <sheetFormatPr defaultRowHeight="15" x14ac:dyDescent="0.25"/>
  <cols>
    <col min="1" max="11" width="9.140625" style="14"/>
    <col min="12" max="12" width="10" style="14" bestFit="1" customWidth="1"/>
    <col min="13" max="49" width="9.140625" style="14"/>
    <col min="50" max="50" width="9.28515625" style="14" customWidth="1"/>
    <col min="51" max="53" width="9.140625" style="14"/>
    <col min="54" max="54" width="9.28515625" style="14" customWidth="1"/>
    <col min="55" max="55" width="16.140625" style="14" customWidth="1"/>
    <col min="56" max="56" width="18.85546875" style="14" customWidth="1"/>
    <col min="57" max="16384" width="9.140625" style="14"/>
  </cols>
  <sheetData>
    <row r="1" spans="1:63" x14ac:dyDescent="0.25">
      <c r="A1" s="14" t="s">
        <v>0</v>
      </c>
      <c r="B1" s="14" t="s">
        <v>1</v>
      </c>
      <c r="C1" s="14" t="s">
        <v>2</v>
      </c>
      <c r="D1" s="14" t="s">
        <v>54</v>
      </c>
      <c r="E1" s="14" t="s">
        <v>3</v>
      </c>
      <c r="F1" s="14" t="s">
        <v>43</v>
      </c>
      <c r="G1" s="14" t="s">
        <v>43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42</v>
      </c>
      <c r="O1" s="14" t="s">
        <v>37</v>
      </c>
      <c r="P1" s="14" t="s">
        <v>10</v>
      </c>
      <c r="Q1" s="14" t="s">
        <v>11</v>
      </c>
      <c r="R1" s="14" t="s">
        <v>12</v>
      </c>
      <c r="S1" s="14" t="s">
        <v>13</v>
      </c>
      <c r="T1" s="14" t="s">
        <v>14</v>
      </c>
      <c r="U1" s="14" t="s">
        <v>15</v>
      </c>
      <c r="V1" s="14" t="s">
        <v>16</v>
      </c>
      <c r="W1" s="14" t="s">
        <v>17</v>
      </c>
      <c r="X1" s="14" t="s">
        <v>18</v>
      </c>
      <c r="Y1" s="14" t="s">
        <v>19</v>
      </c>
      <c r="Z1" s="14" t="s">
        <v>20</v>
      </c>
      <c r="AA1" s="14" t="s">
        <v>21</v>
      </c>
      <c r="AB1" s="14" t="s">
        <v>22</v>
      </c>
      <c r="AC1" s="14" t="s">
        <v>23</v>
      </c>
      <c r="AD1" s="14" t="s">
        <v>24</v>
      </c>
      <c r="AE1" s="14" t="s">
        <v>25</v>
      </c>
      <c r="AF1" s="14" t="s">
        <v>61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39</v>
      </c>
      <c r="AN1" s="14" t="s">
        <v>32</v>
      </c>
      <c r="AO1" s="14" t="s">
        <v>33</v>
      </c>
      <c r="AP1" s="14" t="s">
        <v>34</v>
      </c>
      <c r="AQ1" s="14" t="s">
        <v>36</v>
      </c>
      <c r="AR1" s="14" t="s">
        <v>37</v>
      </c>
      <c r="AS1" s="14" t="s">
        <v>38</v>
      </c>
      <c r="AU1" s="14" t="s">
        <v>39</v>
      </c>
      <c r="AV1" s="14" t="s">
        <v>40</v>
      </c>
      <c r="AW1" s="14" t="s">
        <v>41</v>
      </c>
      <c r="AX1" s="14" t="s">
        <v>26</v>
      </c>
      <c r="AY1" s="14" t="s">
        <v>35</v>
      </c>
      <c r="AZ1" s="14" t="s">
        <v>3</v>
      </c>
      <c r="BA1" s="14" t="s">
        <v>43</v>
      </c>
      <c r="BB1" s="14" t="s">
        <v>9</v>
      </c>
      <c r="BC1" s="14" t="s">
        <v>55</v>
      </c>
      <c r="BD1" s="14" t="s">
        <v>56</v>
      </c>
      <c r="BE1" s="14" t="s">
        <v>38</v>
      </c>
      <c r="BF1" s="14" t="s">
        <v>57</v>
      </c>
      <c r="BG1" s="14" t="s">
        <v>58</v>
      </c>
      <c r="BH1" s="14" t="s">
        <v>59</v>
      </c>
      <c r="BI1" s="14" t="s">
        <v>2</v>
      </c>
      <c r="BJ1" s="14" t="s">
        <v>60</v>
      </c>
      <c r="BK1" s="14" t="s">
        <v>64</v>
      </c>
    </row>
    <row r="2" spans="1:63" x14ac:dyDescent="0.25">
      <c r="A2" s="14">
        <v>0.3</v>
      </c>
      <c r="B2" s="14">
        <v>3</v>
      </c>
      <c r="C2" s="1">
        <v>8.9747141538461506</v>
      </c>
      <c r="D2" s="15">
        <f>300-C2</f>
        <v>291.02528584615385</v>
      </c>
      <c r="E2" s="6">
        <v>0.4</v>
      </c>
      <c r="F2" s="14">
        <f>G2/3600</f>
        <v>4.1666666666666664E-2</v>
      </c>
      <c r="G2" s="6">
        <v>150</v>
      </c>
      <c r="H2" s="14">
        <v>0.15</v>
      </c>
      <c r="I2" s="6">
        <v>1.0375798461538499</v>
      </c>
      <c r="J2" s="6">
        <v>27.874117000000005</v>
      </c>
      <c r="K2" s="14">
        <f>4*(28*10)/(2*(28+10))/1000</f>
        <v>1.4736842105263158E-2</v>
      </c>
      <c r="L2" s="14">
        <f>80/1000</f>
        <v>0.08</v>
      </c>
      <c r="M2" s="14">
        <f>PI()*K2^2*L2*(1-0.36)*7900/4</f>
        <v>6.8991532886067547E-2</v>
      </c>
      <c r="N2" s="14">
        <v>1.7</v>
      </c>
      <c r="P2" s="14">
        <f>0.4675/1000</f>
        <v>4.6750000000000003E-4</v>
      </c>
      <c r="Q2" s="14">
        <f>F2</f>
        <v>4.1666666666666664E-2</v>
      </c>
      <c r="R2" s="14">
        <f>-0.0441369233*D2^2 + 23.483594954*D2 - 2818.5516399474</f>
        <v>277.55992908722419</v>
      </c>
      <c r="S2" s="14">
        <v>280</v>
      </c>
      <c r="T2" s="14">
        <f xml:space="preserve"> -0.000031415526114*D2^3 + 0.02566522857118*D2^2 - 6.964018125956*D2 + 629.516315122313</f>
        <v>2.1972974677692036</v>
      </c>
      <c r="U2" s="14">
        <f xml:space="preserve"> -0.0000361873*D2^3 + 0.0299386098*D2^2 - 8.2296135482*D2+ 753.5701352914</f>
        <v>2.2504121673453028</v>
      </c>
      <c r="V2" s="14">
        <v>3885</v>
      </c>
      <c r="X2" s="14">
        <v>0.5</v>
      </c>
      <c r="Y2" s="14">
        <f t="shared" ref="Y2:Y36" si="0">G2/3600/1000/(PI()*K2^2/4)/0.37</f>
        <v>0.66021941597920375</v>
      </c>
      <c r="Z2" s="14">
        <f>0.75*Y2*P2*R2*7900</f>
        <v>507.59230520552148</v>
      </c>
      <c r="AA2" s="14">
        <f>(1-0.36)*W2+0.36*(Z2+X2)</f>
        <v>182.91322987398772</v>
      </c>
      <c r="AB2" s="14">
        <f>[1]!HeatTransferArea(K2,L2,0.36,P2)</f>
        <v>0.11208263651699867</v>
      </c>
      <c r="AC2" s="14">
        <f>[1]!Convection(K2,Q2,1000,9*10^-4,P2,0.6,0.36,7)</f>
        <v>24325.662290102537</v>
      </c>
      <c r="AD2" s="14">
        <f t="shared" ref="AD2" si="1">Y2*P2/(2.1*10^-6)</f>
        <v>146.97741760489419</v>
      </c>
      <c r="AE2" s="14">
        <f t="shared" ref="AE2" si="2">0.17*AD2^0.79*X2/P2</f>
        <v>9370.5545758568005</v>
      </c>
      <c r="AF2" s="14">
        <f>(1/AE2+1.6/1000/0.3+0.8/1000/0.02)^-1</f>
        <v>22.007017745993323</v>
      </c>
      <c r="AG2" s="14">
        <f>V2*Q2/(2*E2*R2*N2)</f>
        <v>0.42882895843626406</v>
      </c>
      <c r="AH2" s="14">
        <f>ABS(V2*Q2/(2*F2*370*N2)-I2)</f>
        <v>2.0506554479637975</v>
      </c>
      <c r="AI2" s="14">
        <f>M2^2*F2^2/(R2*T2)</f>
        <v>1.3549506646249968E-8</v>
      </c>
      <c r="AJ2" s="14">
        <f>L2^2*F2^2/(R2*T2)</f>
        <v>1.8218468559764531E-8</v>
      </c>
      <c r="AK2" s="14">
        <f>W2*(1-0.36)/(7900*R2*M2*M2*F2*(1-0.36))</f>
        <v>0</v>
      </c>
      <c r="AL2" s="14">
        <f>0.36*(X2+Z2)/(7900*R2*M2*M2*F2*(1-0.36))</f>
        <v>0.65720512021101085</v>
      </c>
      <c r="AM2" s="14">
        <f t="shared" ref="AM2" si="3">AC2*AB2/(R2*N2*F2)</f>
        <v>138.67831749326766</v>
      </c>
      <c r="AN2" s="14">
        <f t="shared" ref="AN2" si="4">C2/U2</f>
        <v>3.9880312966993801</v>
      </c>
      <c r="AO2" s="14">
        <f>T2/U2</f>
        <v>0.97639779043731534</v>
      </c>
      <c r="AP2" s="14">
        <f>S2/R2</f>
        <v>1.008791149791687</v>
      </c>
      <c r="AQ2" s="14">
        <f>I2</f>
        <v>1.0375798461538499</v>
      </c>
      <c r="AR2" s="14">
        <v>0.99219999999999997</v>
      </c>
      <c r="AS2" s="14">
        <f>K2/(N2*F2*U2*R2)</f>
        <v>3.330795088510408E-4</v>
      </c>
      <c r="AT2" s="14">
        <f>N2*U2*R2*F2</f>
        <v>44.244217112298358</v>
      </c>
      <c r="AU2" s="14">
        <f>AC2*AB2/(Q2*V2)</f>
        <v>16.843146653262234</v>
      </c>
      <c r="AV2" s="14">
        <f t="shared" ref="AV2:AV36" si="5">Q2*V2</f>
        <v>161.875</v>
      </c>
      <c r="AW2" s="14">
        <f>2*N2*S2*E2</f>
        <v>380.8</v>
      </c>
      <c r="AX2" s="14">
        <v>0.17171338472309669</v>
      </c>
      <c r="AY2" s="14">
        <f>AQ2</f>
        <v>1.0375798461538499</v>
      </c>
      <c r="AZ2" s="14">
        <v>1</v>
      </c>
      <c r="BA2" s="14">
        <v>19.003135135135135</v>
      </c>
      <c r="BB2" s="14">
        <v>0.19924754697496314</v>
      </c>
      <c r="BC2" s="14">
        <f>N2*R2*U2*E2</f>
        <v>424.74448427806442</v>
      </c>
      <c r="BD2" s="14">
        <f t="shared" ref="BD2" si="6">E2*N2*S2*T2</f>
        <v>418.36543786325637</v>
      </c>
      <c r="BE2" s="14">
        <f t="shared" ref="BE2" si="7">J2</f>
        <v>27.874117000000005</v>
      </c>
      <c r="BF2" s="14">
        <f t="shared" ref="BF2" si="8">F2*V2*C2</f>
        <v>1452.7818536538457</v>
      </c>
      <c r="BG2" s="14">
        <f t="shared" ref="BG2" si="9">F2*V2*C2*AR2</f>
        <v>1441.4501551953456</v>
      </c>
      <c r="BH2" s="14">
        <f t="shared" ref="BH2" si="10">F2*V2*T2</f>
        <v>355.68752759513984</v>
      </c>
      <c r="BI2" s="15">
        <v>28.5732</v>
      </c>
      <c r="BJ2" s="14">
        <f>AF2*(PI()*K2*L2)*(C2/2)</f>
        <v>0.3657599195465745</v>
      </c>
      <c r="BK2" s="14">
        <f>AB2*AC2*(T2+U2)/2</f>
        <v>6063.3053889807879</v>
      </c>
    </row>
    <row r="3" spans="1:63" x14ac:dyDescent="0.25">
      <c r="C3" s="1">
        <v>8.1228828571428604</v>
      </c>
      <c r="D3" s="15"/>
      <c r="E3" s="6">
        <v>0.4</v>
      </c>
      <c r="F3" s="14">
        <f t="shared" ref="F3:F36" si="11">G3/3600</f>
        <v>4.1666666666666664E-2</v>
      </c>
      <c r="G3" s="6">
        <v>150</v>
      </c>
      <c r="I3" s="6">
        <v>20.707287460317499</v>
      </c>
      <c r="J3" s="6">
        <v>27.874117000000005</v>
      </c>
      <c r="K3" s="14">
        <f t="shared" ref="K3:K36" si="12">4*(28*10)/(2*(28+10))/1000</f>
        <v>1.4736842105263158E-2</v>
      </c>
      <c r="L3" s="14">
        <f t="shared" ref="L3:L36" si="13">80/1000</f>
        <v>0.08</v>
      </c>
      <c r="M3" s="14">
        <f t="shared" ref="M3:M36" si="14">16*PI()*K3^2*L3*(1-0.36)*7900/4</f>
        <v>1.1038645261770808</v>
      </c>
      <c r="N3" s="14">
        <v>1.7</v>
      </c>
      <c r="P3" s="14">
        <f t="shared" ref="P3:P36" si="15">0.4675/1000</f>
        <v>4.6750000000000003E-4</v>
      </c>
      <c r="Q3" s="14">
        <f t="shared" ref="Q3:Q36" si="16">F3</f>
        <v>4.1666666666666664E-2</v>
      </c>
      <c r="S3" s="14">
        <v>280</v>
      </c>
      <c r="V3" s="14">
        <v>3885</v>
      </c>
      <c r="X3" s="14">
        <v>0.5</v>
      </c>
      <c r="Y3" s="14">
        <f t="shared" si="0"/>
        <v>0.66021941597920375</v>
      </c>
      <c r="AB3" s="14">
        <f>[1]!HeatTransferArea(K3,L3,0.36,P3)</f>
        <v>0.11208263651699867</v>
      </c>
      <c r="AC3" s="14">
        <f>[1]!Convection(K3,Q3,1000,9*10^-4,P3,0.6,0.36,7)</f>
        <v>24325.662290102537</v>
      </c>
      <c r="AU3" s="14">
        <f t="shared" ref="AU3:AU36" si="17">AC3*AB3/(Q3*V3)</f>
        <v>16.843146653262234</v>
      </c>
      <c r="AV3" s="14">
        <f t="shared" si="5"/>
        <v>161.875</v>
      </c>
      <c r="AW3" s="14">
        <f t="shared" ref="AW3:AW36" si="18">2*N3*S3*E3</f>
        <v>380.8</v>
      </c>
      <c r="BI3" s="15"/>
    </row>
    <row r="4" spans="1:63" x14ac:dyDescent="0.25">
      <c r="C4" s="1">
        <v>6.8099597628458497</v>
      </c>
      <c r="D4" s="15"/>
      <c r="E4" s="6">
        <v>0.4</v>
      </c>
      <c r="F4" s="14">
        <f t="shared" si="11"/>
        <v>4.1666666666666664E-2</v>
      </c>
      <c r="G4" s="6">
        <v>150</v>
      </c>
      <c r="I4" s="6">
        <v>40.398959288537498</v>
      </c>
      <c r="J4" s="6">
        <v>27.874117000000005</v>
      </c>
      <c r="K4" s="14">
        <f t="shared" si="12"/>
        <v>1.4736842105263158E-2</v>
      </c>
      <c r="L4" s="14">
        <f t="shared" si="13"/>
        <v>0.08</v>
      </c>
      <c r="M4" s="14">
        <f t="shared" si="14"/>
        <v>1.1038645261770808</v>
      </c>
      <c r="N4" s="14">
        <v>1.7</v>
      </c>
      <c r="P4" s="14">
        <f t="shared" si="15"/>
        <v>4.6750000000000003E-4</v>
      </c>
      <c r="Q4" s="14">
        <f t="shared" si="16"/>
        <v>4.1666666666666664E-2</v>
      </c>
      <c r="S4" s="14">
        <v>280</v>
      </c>
      <c r="V4" s="14">
        <v>3885</v>
      </c>
      <c r="X4" s="14">
        <v>0.5</v>
      </c>
      <c r="Y4" s="14">
        <f t="shared" si="0"/>
        <v>0.66021941597920375</v>
      </c>
      <c r="AB4" s="14">
        <f>[1]!HeatTransferArea(K4,L4,0.36,P4)</f>
        <v>0.11208263651699867</v>
      </c>
      <c r="AC4" s="14">
        <f>[1]!Convection(K4,Q4,1000,9*10^-4,P4,0.6,0.36,7)</f>
        <v>24325.662290102537</v>
      </c>
      <c r="AU4" s="14">
        <f t="shared" si="17"/>
        <v>16.843146653262234</v>
      </c>
      <c r="AV4" s="14">
        <f t="shared" si="5"/>
        <v>161.875</v>
      </c>
      <c r="AW4" s="14">
        <f t="shared" si="18"/>
        <v>380.8</v>
      </c>
      <c r="BI4" s="15"/>
    </row>
    <row r="5" spans="1:63" x14ac:dyDescent="0.25">
      <c r="C5" s="1">
        <v>5.40826669291339</v>
      </c>
      <c r="D5" s="15"/>
      <c r="E5" s="6">
        <v>0.4</v>
      </c>
      <c r="F5" s="14">
        <f t="shared" si="11"/>
        <v>4.1666666666666664E-2</v>
      </c>
      <c r="G5" s="6">
        <v>150</v>
      </c>
      <c r="I5" s="6">
        <v>62.4832626771653</v>
      </c>
      <c r="J5" s="6">
        <v>27.874117000000005</v>
      </c>
      <c r="K5" s="14">
        <f t="shared" si="12"/>
        <v>1.4736842105263158E-2</v>
      </c>
      <c r="L5" s="14">
        <f t="shared" si="13"/>
        <v>0.08</v>
      </c>
      <c r="M5" s="14">
        <f t="shared" si="14"/>
        <v>1.1038645261770808</v>
      </c>
      <c r="N5" s="14">
        <v>1.7</v>
      </c>
      <c r="P5" s="14">
        <f t="shared" si="15"/>
        <v>4.6750000000000003E-4</v>
      </c>
      <c r="Q5" s="14">
        <f t="shared" si="16"/>
        <v>4.1666666666666664E-2</v>
      </c>
      <c r="S5" s="14">
        <v>280</v>
      </c>
      <c r="V5" s="14">
        <v>3885</v>
      </c>
      <c r="X5" s="14">
        <v>0.5</v>
      </c>
      <c r="Y5" s="14">
        <f t="shared" si="0"/>
        <v>0.66021941597920375</v>
      </c>
      <c r="AB5" s="14">
        <f>[1]!HeatTransferArea(K5,L5,0.36,P5)</f>
        <v>0.11208263651699867</v>
      </c>
      <c r="AC5" s="14">
        <f>[1]!Convection(K5,Q5,1000,9*10^-4,P5,0.6,0.36,7)</f>
        <v>24325.662290102537</v>
      </c>
      <c r="AU5" s="14">
        <f t="shared" si="17"/>
        <v>16.843146653262234</v>
      </c>
      <c r="AV5" s="14">
        <f t="shared" si="5"/>
        <v>161.875</v>
      </c>
      <c r="AW5" s="14">
        <f t="shared" si="18"/>
        <v>380.8</v>
      </c>
      <c r="BI5" s="15"/>
    </row>
    <row r="6" spans="1:63" x14ac:dyDescent="0.25">
      <c r="C6" s="1">
        <v>2.7975325101214499</v>
      </c>
      <c r="D6" s="15"/>
      <c r="E6" s="6">
        <v>0.4</v>
      </c>
      <c r="F6" s="14">
        <f t="shared" si="11"/>
        <v>4.1666666666666664E-2</v>
      </c>
      <c r="G6" s="6">
        <v>150</v>
      </c>
      <c r="I6" s="6">
        <v>80.778030404858399</v>
      </c>
      <c r="J6" s="6">
        <v>27.874117000000005</v>
      </c>
      <c r="K6" s="14">
        <f t="shared" si="12"/>
        <v>1.4736842105263158E-2</v>
      </c>
      <c r="L6" s="14">
        <f t="shared" si="13"/>
        <v>0.08</v>
      </c>
      <c r="M6" s="14">
        <f t="shared" si="14"/>
        <v>1.1038645261770808</v>
      </c>
      <c r="N6" s="14">
        <v>1.7</v>
      </c>
      <c r="P6" s="14">
        <f t="shared" si="15"/>
        <v>4.6750000000000003E-4</v>
      </c>
      <c r="Q6" s="14">
        <f t="shared" si="16"/>
        <v>4.1666666666666664E-2</v>
      </c>
      <c r="S6" s="14">
        <v>280</v>
      </c>
      <c r="V6" s="14">
        <v>3885</v>
      </c>
      <c r="X6" s="14">
        <v>0.5</v>
      </c>
      <c r="Y6" s="14">
        <f t="shared" si="0"/>
        <v>0.66021941597920375</v>
      </c>
      <c r="AB6" s="14">
        <f>[1]!HeatTransferArea(K6,L6,0.36,P6)</f>
        <v>0.11208263651699867</v>
      </c>
      <c r="AC6" s="14">
        <f>[1]!Convection(K6,Q6,1000,9*10^-4,P6,0.6,0.36,7)</f>
        <v>24325.662290102537</v>
      </c>
      <c r="AU6" s="14">
        <f t="shared" si="17"/>
        <v>16.843146653262234</v>
      </c>
      <c r="AV6" s="14">
        <f t="shared" si="5"/>
        <v>161.875</v>
      </c>
      <c r="AW6" s="14">
        <f t="shared" si="18"/>
        <v>380.8</v>
      </c>
      <c r="BI6" s="15"/>
    </row>
    <row r="7" spans="1:63" x14ac:dyDescent="0.25">
      <c r="C7" s="1">
        <v>-0.16084018867924499</v>
      </c>
      <c r="D7" s="15"/>
      <c r="E7" s="6">
        <v>0.4</v>
      </c>
      <c r="F7" s="14">
        <f t="shared" si="11"/>
        <v>4.1666666666666664E-2</v>
      </c>
      <c r="G7" s="6">
        <v>150</v>
      </c>
      <c r="I7" s="6">
        <v>101.178135660377</v>
      </c>
      <c r="J7" s="20">
        <v>27.874117000000005</v>
      </c>
      <c r="K7" s="14">
        <f t="shared" si="12"/>
        <v>1.4736842105263158E-2</v>
      </c>
      <c r="L7" s="14">
        <f t="shared" si="13"/>
        <v>0.08</v>
      </c>
      <c r="M7" s="14">
        <f t="shared" si="14"/>
        <v>1.1038645261770808</v>
      </c>
      <c r="N7" s="14">
        <v>1.7</v>
      </c>
      <c r="P7" s="14">
        <f t="shared" si="15"/>
        <v>4.6750000000000003E-4</v>
      </c>
      <c r="Q7" s="14">
        <f t="shared" si="16"/>
        <v>4.1666666666666664E-2</v>
      </c>
      <c r="S7" s="14">
        <v>280</v>
      </c>
      <c r="V7" s="14">
        <v>3885</v>
      </c>
      <c r="X7" s="14">
        <v>0.5</v>
      </c>
      <c r="Y7" s="14">
        <f t="shared" si="0"/>
        <v>0.66021941597920375</v>
      </c>
      <c r="AB7" s="14">
        <f>[1]!HeatTransferArea(K7,L7,0.36,P7)</f>
        <v>0.11208263651699867</v>
      </c>
      <c r="AC7" s="14">
        <f>[1]!Convection(K7,Q7,1000,9*10^-4,P7,0.6,0.36,7)</f>
        <v>24325.662290102537</v>
      </c>
      <c r="AU7" s="14">
        <f t="shared" si="17"/>
        <v>16.843146653262234</v>
      </c>
      <c r="AV7" s="14">
        <f t="shared" si="5"/>
        <v>161.875</v>
      </c>
      <c r="AW7" s="14">
        <f t="shared" si="18"/>
        <v>380.8</v>
      </c>
      <c r="BI7" s="15"/>
    </row>
    <row r="8" spans="1:63" x14ac:dyDescent="0.25">
      <c r="C8" s="1">
        <v>8.5374763176895296</v>
      </c>
      <c r="D8" s="15"/>
      <c r="E8" s="6">
        <v>0.4</v>
      </c>
      <c r="F8" s="14">
        <f t="shared" si="11"/>
        <v>3.4722222222222224E-2</v>
      </c>
      <c r="G8" s="6">
        <v>125</v>
      </c>
      <c r="I8" s="6">
        <v>0.97640361010830401</v>
      </c>
      <c r="J8" s="20">
        <v>21.107597500000004</v>
      </c>
      <c r="K8" s="14">
        <f t="shared" si="12"/>
        <v>1.4736842105263158E-2</v>
      </c>
      <c r="L8" s="14">
        <f t="shared" si="13"/>
        <v>0.08</v>
      </c>
      <c r="M8" s="14">
        <f t="shared" si="14"/>
        <v>1.1038645261770808</v>
      </c>
      <c r="N8" s="14">
        <v>1.7</v>
      </c>
      <c r="P8" s="14">
        <f t="shared" si="15"/>
        <v>4.6750000000000003E-4</v>
      </c>
      <c r="Q8" s="14">
        <f t="shared" si="16"/>
        <v>3.4722222222222224E-2</v>
      </c>
      <c r="S8" s="14">
        <v>280</v>
      </c>
      <c r="V8" s="14">
        <v>3885</v>
      </c>
      <c r="X8" s="14">
        <v>0.5</v>
      </c>
      <c r="Y8" s="14">
        <f t="shared" si="0"/>
        <v>0.55018284664933648</v>
      </c>
      <c r="AB8" s="14">
        <f>[1]!HeatTransferArea(K8,L8,0.36,P8)</f>
        <v>0.11208263651699867</v>
      </c>
      <c r="AC8" s="14">
        <f>[1]!Convection(K8,Q8,1000,9*10^-4,P8,0.6,0.36,7)</f>
        <v>23962.395316553742</v>
      </c>
      <c r="AU8" s="14">
        <f t="shared" si="17"/>
        <v>19.909943680063684</v>
      </c>
      <c r="AV8" s="14">
        <f t="shared" si="5"/>
        <v>134.89583333333334</v>
      </c>
      <c r="AW8" s="14">
        <f t="shared" si="18"/>
        <v>380.8</v>
      </c>
      <c r="BI8" s="15"/>
    </row>
    <row r="9" spans="1:63" x14ac:dyDescent="0.25">
      <c r="C9" s="1">
        <v>7.39211953667954</v>
      </c>
      <c r="D9" s="15"/>
      <c r="E9" s="6">
        <v>0.4</v>
      </c>
      <c r="F9" s="14">
        <f t="shared" si="11"/>
        <v>3.4722222222222224E-2</v>
      </c>
      <c r="G9" s="6">
        <v>125</v>
      </c>
      <c r="I9" s="6">
        <v>20.519659111969101</v>
      </c>
      <c r="J9" s="20">
        <v>21.107597500000004</v>
      </c>
      <c r="K9" s="14">
        <f>4*(28*10)/(2*(28+10))/1000</f>
        <v>1.4736842105263158E-2</v>
      </c>
      <c r="L9" s="14">
        <f t="shared" si="13"/>
        <v>0.08</v>
      </c>
      <c r="M9" s="14">
        <f t="shared" si="14"/>
        <v>1.1038645261770808</v>
      </c>
      <c r="N9" s="14">
        <v>1.7</v>
      </c>
      <c r="P9" s="14">
        <f t="shared" si="15"/>
        <v>4.6750000000000003E-4</v>
      </c>
      <c r="Q9" s="14">
        <f t="shared" si="16"/>
        <v>3.4722222222222224E-2</v>
      </c>
      <c r="S9" s="14">
        <v>280</v>
      </c>
      <c r="V9" s="14">
        <v>3885</v>
      </c>
      <c r="X9" s="14">
        <v>0.5</v>
      </c>
      <c r="Y9" s="14">
        <f t="shared" si="0"/>
        <v>0.55018284664933648</v>
      </c>
      <c r="AB9" s="14">
        <f>[1]!HeatTransferArea(K9,L9,0.36,P9)</f>
        <v>0.11208263651699867</v>
      </c>
      <c r="AC9" s="14">
        <f>[1]!Convection(K9,Q9,1000,9*10^-4,P9,0.6,0.36,7)</f>
        <v>23962.395316553742</v>
      </c>
      <c r="AU9" s="14">
        <f t="shared" si="17"/>
        <v>19.909943680063684</v>
      </c>
      <c r="AV9" s="14">
        <f t="shared" si="5"/>
        <v>134.89583333333334</v>
      </c>
      <c r="AW9" s="14">
        <f t="shared" si="18"/>
        <v>380.8</v>
      </c>
      <c r="BI9" s="15"/>
    </row>
    <row r="10" spans="1:63" x14ac:dyDescent="0.25">
      <c r="C10" s="1">
        <v>5.42557313432836</v>
      </c>
      <c r="D10" s="15"/>
      <c r="E10" s="6">
        <v>0.4</v>
      </c>
      <c r="F10" s="14">
        <f t="shared" si="11"/>
        <v>3.4722222222222224E-2</v>
      </c>
      <c r="G10" s="6">
        <v>125</v>
      </c>
      <c r="I10" s="6">
        <v>42.798722537313502</v>
      </c>
      <c r="J10" s="20">
        <v>21.107597500000004</v>
      </c>
      <c r="K10" s="14">
        <f t="shared" si="12"/>
        <v>1.4736842105263158E-2</v>
      </c>
      <c r="L10" s="14">
        <f t="shared" si="13"/>
        <v>0.08</v>
      </c>
      <c r="M10" s="14">
        <f t="shared" si="14"/>
        <v>1.1038645261770808</v>
      </c>
      <c r="N10" s="14">
        <v>1.7</v>
      </c>
      <c r="P10" s="14">
        <f t="shared" si="15"/>
        <v>4.6750000000000003E-4</v>
      </c>
      <c r="Q10" s="14">
        <f t="shared" si="16"/>
        <v>3.4722222222222224E-2</v>
      </c>
      <c r="S10" s="14">
        <v>280</v>
      </c>
      <c r="V10" s="14">
        <v>3885</v>
      </c>
      <c r="X10" s="14">
        <v>0.5</v>
      </c>
      <c r="Y10" s="14">
        <f t="shared" si="0"/>
        <v>0.55018284664933648</v>
      </c>
      <c r="AB10" s="14">
        <f>[1]!HeatTransferArea(K10,L10,0.36,P10)</f>
        <v>0.11208263651699867</v>
      </c>
      <c r="AC10" s="14">
        <f>[1]!Convection(K10,Q10,1000,9*10^-4,P10,0.6,0.36,7)</f>
        <v>23962.395316553742</v>
      </c>
      <c r="AU10" s="14">
        <f t="shared" si="17"/>
        <v>19.909943680063684</v>
      </c>
      <c r="AV10" s="14">
        <f t="shared" si="5"/>
        <v>134.89583333333334</v>
      </c>
      <c r="AW10" s="14">
        <f t="shared" si="18"/>
        <v>380.8</v>
      </c>
      <c r="BI10" s="15"/>
    </row>
    <row r="11" spans="1:63" x14ac:dyDescent="0.25">
      <c r="C11" s="1">
        <v>3.8248430980392198</v>
      </c>
      <c r="D11" s="15"/>
      <c r="E11" s="6">
        <v>0.4</v>
      </c>
      <c r="F11" s="14">
        <f t="shared" si="11"/>
        <v>3.4722222222222224E-2</v>
      </c>
      <c r="G11" s="6">
        <v>125</v>
      </c>
      <c r="I11" s="6">
        <v>61.719679215686298</v>
      </c>
      <c r="J11" s="20">
        <v>21.107597500000004</v>
      </c>
      <c r="K11" s="14">
        <f t="shared" si="12"/>
        <v>1.4736842105263158E-2</v>
      </c>
      <c r="L11" s="14">
        <f t="shared" si="13"/>
        <v>0.08</v>
      </c>
      <c r="M11" s="14">
        <f t="shared" si="14"/>
        <v>1.1038645261770808</v>
      </c>
      <c r="N11" s="14">
        <v>1.7</v>
      </c>
      <c r="P11" s="14">
        <f t="shared" si="15"/>
        <v>4.6750000000000003E-4</v>
      </c>
      <c r="Q11" s="14">
        <f t="shared" si="16"/>
        <v>3.4722222222222224E-2</v>
      </c>
      <c r="S11" s="14">
        <v>280</v>
      </c>
      <c r="V11" s="14">
        <v>3885</v>
      </c>
      <c r="X11" s="14">
        <v>0.5</v>
      </c>
      <c r="Y11" s="14">
        <f t="shared" si="0"/>
        <v>0.55018284664933648</v>
      </c>
      <c r="AB11" s="14">
        <f>[1]!HeatTransferArea(K11,L11,0.36,P11)</f>
        <v>0.11208263651699867</v>
      </c>
      <c r="AC11" s="14">
        <f>[1]!Convection(K11,Q11,1000,9*10^-4,P11,0.6,0.36,7)</f>
        <v>23962.395316553742</v>
      </c>
      <c r="AU11" s="14">
        <f t="shared" si="17"/>
        <v>19.909943680063684</v>
      </c>
      <c r="AV11" s="14">
        <f t="shared" si="5"/>
        <v>134.89583333333334</v>
      </c>
      <c r="AW11" s="14">
        <f t="shared" si="18"/>
        <v>380.8</v>
      </c>
      <c r="BI11" s="15"/>
    </row>
    <row r="12" spans="1:63" x14ac:dyDescent="0.25">
      <c r="C12" s="1">
        <v>1.3396687984496101</v>
      </c>
      <c r="D12" s="15"/>
      <c r="E12" s="6">
        <v>0.4</v>
      </c>
      <c r="F12" s="14">
        <f t="shared" si="11"/>
        <v>3.4722222222222224E-2</v>
      </c>
      <c r="G12" s="6">
        <v>125</v>
      </c>
      <c r="I12" s="6">
        <v>82.858532829457403</v>
      </c>
      <c r="J12" s="20">
        <v>21.107597500000004</v>
      </c>
      <c r="K12" s="14">
        <f t="shared" si="12"/>
        <v>1.4736842105263158E-2</v>
      </c>
      <c r="L12" s="14">
        <f t="shared" si="13"/>
        <v>0.08</v>
      </c>
      <c r="M12" s="14">
        <f t="shared" si="14"/>
        <v>1.1038645261770808</v>
      </c>
      <c r="N12" s="14">
        <v>1.7</v>
      </c>
      <c r="P12" s="14">
        <f t="shared" si="15"/>
        <v>4.6750000000000003E-4</v>
      </c>
      <c r="Q12" s="14">
        <f t="shared" si="16"/>
        <v>3.4722222222222224E-2</v>
      </c>
      <c r="S12" s="14">
        <v>280</v>
      </c>
      <c r="V12" s="14">
        <v>3885</v>
      </c>
      <c r="X12" s="14">
        <v>0.5</v>
      </c>
      <c r="Y12" s="14">
        <f t="shared" si="0"/>
        <v>0.55018284664933648</v>
      </c>
      <c r="AB12" s="14">
        <f>[1]!HeatTransferArea(K12,L12,0.36,P12)</f>
        <v>0.11208263651699867</v>
      </c>
      <c r="AC12" s="14">
        <f>[1]!Convection(K12,Q12,1000,9*10^-4,P12,0.6,0.36,7)</f>
        <v>23962.395316553742</v>
      </c>
      <c r="AU12" s="14">
        <f t="shared" si="17"/>
        <v>19.909943680063684</v>
      </c>
      <c r="AV12" s="14">
        <f t="shared" si="5"/>
        <v>134.89583333333334</v>
      </c>
      <c r="AW12" s="14">
        <f t="shared" si="18"/>
        <v>380.8</v>
      </c>
      <c r="BI12" s="15"/>
    </row>
    <row r="13" spans="1:63" x14ac:dyDescent="0.25">
      <c r="C13" s="1">
        <v>-0.444192964426875</v>
      </c>
      <c r="D13" s="15"/>
      <c r="E13" s="6">
        <v>0.4</v>
      </c>
      <c r="F13" s="14">
        <f t="shared" si="11"/>
        <v>3.4722222222222224E-2</v>
      </c>
      <c r="G13" s="6">
        <v>125</v>
      </c>
      <c r="I13" s="6">
        <v>100.992924822134</v>
      </c>
      <c r="J13" s="21">
        <v>21.107597500000004</v>
      </c>
      <c r="K13" s="14">
        <f t="shared" si="12"/>
        <v>1.4736842105263158E-2</v>
      </c>
      <c r="L13" s="14">
        <f t="shared" si="13"/>
        <v>0.08</v>
      </c>
      <c r="M13" s="14">
        <f t="shared" si="14"/>
        <v>1.1038645261770808</v>
      </c>
      <c r="N13" s="14">
        <v>1.7</v>
      </c>
      <c r="P13" s="14">
        <f t="shared" si="15"/>
        <v>4.6750000000000003E-4</v>
      </c>
      <c r="Q13" s="14">
        <f t="shared" si="16"/>
        <v>3.4722222222222224E-2</v>
      </c>
      <c r="S13" s="14">
        <v>280</v>
      </c>
      <c r="V13" s="14">
        <v>3885</v>
      </c>
      <c r="X13" s="14">
        <v>0.5</v>
      </c>
      <c r="Y13" s="14">
        <f t="shared" si="0"/>
        <v>0.55018284664933648</v>
      </c>
      <c r="AB13" s="14">
        <f>[1]!HeatTransferArea(K13,L13,0.36,P13)</f>
        <v>0.11208263651699867</v>
      </c>
      <c r="AC13" s="14">
        <f>[1]!Convection(K13,Q13,1000,9*10^-4,P13,0.6,0.36,7)</f>
        <v>23962.395316553742</v>
      </c>
      <c r="AU13" s="14">
        <f t="shared" si="17"/>
        <v>19.909943680063684</v>
      </c>
      <c r="AV13" s="14">
        <f t="shared" si="5"/>
        <v>134.89583333333334</v>
      </c>
      <c r="AW13" s="14">
        <f t="shared" si="18"/>
        <v>380.8</v>
      </c>
      <c r="BI13" s="15"/>
    </row>
    <row r="14" spans="1:63" x14ac:dyDescent="0.25">
      <c r="C14" s="1">
        <v>6.5900951330798501</v>
      </c>
      <c r="D14" s="15"/>
      <c r="E14" s="6">
        <v>0.4</v>
      </c>
      <c r="F14" s="14">
        <f t="shared" si="11"/>
        <v>2.7777777777777776E-2</v>
      </c>
      <c r="G14" s="6">
        <v>100</v>
      </c>
      <c r="I14" s="6">
        <v>1.0491182889733801</v>
      </c>
      <c r="J14" s="20">
        <v>14.341078000000001</v>
      </c>
      <c r="K14" s="14">
        <f t="shared" si="12"/>
        <v>1.4736842105263158E-2</v>
      </c>
      <c r="L14" s="14">
        <f t="shared" si="13"/>
        <v>0.08</v>
      </c>
      <c r="M14" s="14">
        <f t="shared" si="14"/>
        <v>1.1038645261770808</v>
      </c>
      <c r="N14" s="14">
        <v>1.7</v>
      </c>
      <c r="P14" s="14">
        <f t="shared" si="15"/>
        <v>4.6750000000000003E-4</v>
      </c>
      <c r="Q14" s="14">
        <f t="shared" si="16"/>
        <v>2.7777777777777776E-2</v>
      </c>
      <c r="S14" s="14">
        <v>280</v>
      </c>
      <c r="V14" s="14">
        <v>3885</v>
      </c>
      <c r="X14" s="14">
        <v>0.5</v>
      </c>
      <c r="Y14" s="14">
        <f t="shared" si="0"/>
        <v>0.44014627731946915</v>
      </c>
      <c r="AB14" s="14">
        <f>[1]!HeatTransferArea(K14,L14,0.36,P14)</f>
        <v>0.11208263651699867</v>
      </c>
      <c r="AC14" s="14">
        <f>[1]!Convection(K14,Q14,1000,9*10^-4,P14,0.6,0.36,7)</f>
        <v>23568.616220973639</v>
      </c>
      <c r="AU14" s="14">
        <f t="shared" si="17"/>
        <v>24.478449221041181</v>
      </c>
      <c r="AV14" s="14">
        <f t="shared" si="5"/>
        <v>107.91666666666666</v>
      </c>
      <c r="AW14" s="14">
        <f t="shared" si="18"/>
        <v>380.8</v>
      </c>
      <c r="BI14" s="15"/>
    </row>
    <row r="15" spans="1:63" x14ac:dyDescent="0.25">
      <c r="C15" s="1">
        <v>6.1881575085324299</v>
      </c>
      <c r="D15" s="15"/>
      <c r="E15" s="6">
        <v>0.4</v>
      </c>
      <c r="F15" s="14">
        <f t="shared" si="11"/>
        <v>2.7777777777777776E-2</v>
      </c>
      <c r="G15" s="6">
        <v>100</v>
      </c>
      <c r="I15" s="6">
        <v>19.784136655290101</v>
      </c>
      <c r="J15" s="20">
        <v>14.341078000000001</v>
      </c>
      <c r="K15" s="14">
        <f t="shared" si="12"/>
        <v>1.4736842105263158E-2</v>
      </c>
      <c r="L15" s="14">
        <f t="shared" si="13"/>
        <v>0.08</v>
      </c>
      <c r="M15" s="14">
        <f t="shared" si="14"/>
        <v>1.1038645261770808</v>
      </c>
      <c r="N15" s="14">
        <v>1.7</v>
      </c>
      <c r="P15" s="14">
        <f t="shared" si="15"/>
        <v>4.6750000000000003E-4</v>
      </c>
      <c r="Q15" s="14">
        <f t="shared" si="16"/>
        <v>2.7777777777777776E-2</v>
      </c>
      <c r="S15" s="14">
        <v>280</v>
      </c>
      <c r="V15" s="14">
        <v>3885</v>
      </c>
      <c r="X15" s="14">
        <v>0.5</v>
      </c>
      <c r="Y15" s="14">
        <f t="shared" si="0"/>
        <v>0.44014627731946915</v>
      </c>
      <c r="AB15" s="14">
        <f>[1]!HeatTransferArea(K15,L15,0.36,P15)</f>
        <v>0.11208263651699867</v>
      </c>
      <c r="AC15" s="14">
        <f>[1]!Convection(K15,Q15,1000,9*10^-4,P15,0.6,0.36,7)</f>
        <v>23568.616220973639</v>
      </c>
      <c r="AU15" s="14">
        <f t="shared" si="17"/>
        <v>24.478449221041181</v>
      </c>
      <c r="AV15" s="14">
        <f t="shared" si="5"/>
        <v>107.91666666666666</v>
      </c>
      <c r="AW15" s="14">
        <f t="shared" si="18"/>
        <v>380.8</v>
      </c>
      <c r="BI15" s="15"/>
    </row>
    <row r="16" spans="1:63" x14ac:dyDescent="0.25">
      <c r="C16" s="1">
        <v>4.8307950396825401</v>
      </c>
      <c r="D16" s="15"/>
      <c r="E16" s="6">
        <v>0.4</v>
      </c>
      <c r="F16" s="14">
        <f t="shared" si="11"/>
        <v>2.7777777777777776E-2</v>
      </c>
      <c r="G16" s="6">
        <v>100</v>
      </c>
      <c r="I16" s="6">
        <v>40.1088174206349</v>
      </c>
      <c r="J16" s="20">
        <v>14.341078000000001</v>
      </c>
      <c r="K16" s="14">
        <f t="shared" si="12"/>
        <v>1.4736842105263158E-2</v>
      </c>
      <c r="L16" s="14">
        <f t="shared" si="13"/>
        <v>0.08</v>
      </c>
      <c r="M16" s="14">
        <f t="shared" si="14"/>
        <v>1.1038645261770808</v>
      </c>
      <c r="N16" s="14">
        <v>1.7</v>
      </c>
      <c r="P16" s="14">
        <f t="shared" si="15"/>
        <v>4.6750000000000003E-4</v>
      </c>
      <c r="Q16" s="14">
        <f t="shared" si="16"/>
        <v>2.7777777777777776E-2</v>
      </c>
      <c r="S16" s="14">
        <v>280</v>
      </c>
      <c r="V16" s="14">
        <v>3885</v>
      </c>
      <c r="X16" s="14">
        <v>0.5</v>
      </c>
      <c r="Y16" s="14">
        <f t="shared" si="0"/>
        <v>0.44014627731946915</v>
      </c>
      <c r="AB16" s="14">
        <f>[1]!HeatTransferArea(K16,L16,0.36,P16)</f>
        <v>0.11208263651699867</v>
      </c>
      <c r="AC16" s="14">
        <f>[1]!Convection(K16,Q16,1000,9*10^-4,P16,0.6,0.36,7)</f>
        <v>23568.616220973639</v>
      </c>
      <c r="AU16" s="14">
        <f t="shared" si="17"/>
        <v>24.478449221041181</v>
      </c>
      <c r="AV16" s="14">
        <f t="shared" si="5"/>
        <v>107.91666666666666</v>
      </c>
      <c r="AW16" s="14">
        <f t="shared" si="18"/>
        <v>380.8</v>
      </c>
      <c r="BI16" s="15"/>
    </row>
    <row r="17" spans="3:61" x14ac:dyDescent="0.25">
      <c r="C17" s="1">
        <v>2.7504055692307698</v>
      </c>
      <c r="D17" s="15"/>
      <c r="E17" s="6">
        <v>0.4</v>
      </c>
      <c r="F17" s="14">
        <f t="shared" si="11"/>
        <v>2.7777777777777776E-2</v>
      </c>
      <c r="G17" s="6">
        <v>100</v>
      </c>
      <c r="I17" s="6">
        <v>60.581330184615403</v>
      </c>
      <c r="J17" s="20">
        <v>14.341078000000001</v>
      </c>
      <c r="K17" s="14">
        <f t="shared" si="12"/>
        <v>1.4736842105263158E-2</v>
      </c>
      <c r="L17" s="14">
        <f t="shared" si="13"/>
        <v>0.08</v>
      </c>
      <c r="M17" s="14">
        <f t="shared" si="14"/>
        <v>1.1038645261770808</v>
      </c>
      <c r="N17" s="14">
        <v>1.7</v>
      </c>
      <c r="P17" s="14">
        <f t="shared" si="15"/>
        <v>4.6750000000000003E-4</v>
      </c>
      <c r="Q17" s="14">
        <f t="shared" si="16"/>
        <v>2.7777777777777776E-2</v>
      </c>
      <c r="S17" s="14">
        <v>280</v>
      </c>
      <c r="V17" s="14">
        <v>3885</v>
      </c>
      <c r="X17" s="14">
        <v>0.5</v>
      </c>
      <c r="Y17" s="14">
        <f t="shared" si="0"/>
        <v>0.44014627731946915</v>
      </c>
      <c r="AB17" s="14">
        <f>[1]!HeatTransferArea(K17,L17,0.36,P17)</f>
        <v>0.11208263651699867</v>
      </c>
      <c r="AC17" s="14">
        <f>[1]!Convection(K17,Q17,1000,9*10^-4,P17,0.6,0.36,7)</f>
        <v>23568.616220973639</v>
      </c>
      <c r="AU17" s="14">
        <f t="shared" si="17"/>
        <v>24.478449221041181</v>
      </c>
      <c r="AV17" s="14">
        <f t="shared" si="5"/>
        <v>107.91666666666666</v>
      </c>
      <c r="AW17" s="14">
        <f t="shared" si="18"/>
        <v>380.8</v>
      </c>
      <c r="BI17" s="15"/>
    </row>
    <row r="18" spans="3:61" x14ac:dyDescent="0.25">
      <c r="C18" s="1">
        <v>0.2685023828125</v>
      </c>
      <c r="D18" s="15"/>
      <c r="E18" s="6">
        <v>0.4</v>
      </c>
      <c r="F18" s="14">
        <f t="shared" si="11"/>
        <v>2.7777777777777776E-2</v>
      </c>
      <c r="G18" s="6">
        <v>100</v>
      </c>
      <c r="I18" s="6">
        <v>80.3682073828124</v>
      </c>
      <c r="J18" s="20">
        <v>14.341078000000001</v>
      </c>
      <c r="K18" s="14">
        <f t="shared" si="12"/>
        <v>1.4736842105263158E-2</v>
      </c>
      <c r="L18" s="14">
        <f t="shared" si="13"/>
        <v>0.08</v>
      </c>
      <c r="M18" s="14">
        <f t="shared" si="14"/>
        <v>1.1038645261770808</v>
      </c>
      <c r="N18" s="14">
        <v>1.7</v>
      </c>
      <c r="P18" s="14">
        <f t="shared" si="15"/>
        <v>4.6750000000000003E-4</v>
      </c>
      <c r="Q18" s="14">
        <f t="shared" si="16"/>
        <v>2.7777777777777776E-2</v>
      </c>
      <c r="S18" s="14">
        <v>280</v>
      </c>
      <c r="V18" s="14">
        <v>3885</v>
      </c>
      <c r="X18" s="14">
        <v>0.5</v>
      </c>
      <c r="Y18" s="14">
        <f t="shared" si="0"/>
        <v>0.44014627731946915</v>
      </c>
      <c r="AB18" s="14">
        <f>[1]!HeatTransferArea(K18,L18,0.36,P18)</f>
        <v>0.11208263651699867</v>
      </c>
      <c r="AC18" s="14">
        <f>[1]!Convection(K18,Q18,1000,9*10^-4,P18,0.6,0.36,7)</f>
        <v>23568.616220973639</v>
      </c>
      <c r="AU18" s="14">
        <f t="shared" si="17"/>
        <v>24.478449221041181</v>
      </c>
      <c r="AV18" s="14">
        <f t="shared" si="5"/>
        <v>107.91666666666666</v>
      </c>
      <c r="AW18" s="14">
        <f t="shared" si="18"/>
        <v>380.8</v>
      </c>
      <c r="BI18" s="15"/>
    </row>
    <row r="19" spans="3:61" x14ac:dyDescent="0.25">
      <c r="C19" s="1">
        <v>-2.1065932539682501</v>
      </c>
      <c r="D19" s="15"/>
      <c r="E19" s="6">
        <v>0.4</v>
      </c>
      <c r="F19" s="14">
        <f t="shared" si="11"/>
        <v>2.7777777777777776E-2</v>
      </c>
      <c r="G19" s="6">
        <v>100</v>
      </c>
      <c r="I19" s="6">
        <v>98.819013134920596</v>
      </c>
      <c r="J19" s="22">
        <v>14.341078000000001</v>
      </c>
      <c r="K19" s="14">
        <f t="shared" si="12"/>
        <v>1.4736842105263158E-2</v>
      </c>
      <c r="L19" s="14">
        <f t="shared" si="13"/>
        <v>0.08</v>
      </c>
      <c r="M19" s="14">
        <f t="shared" si="14"/>
        <v>1.1038645261770808</v>
      </c>
      <c r="N19" s="14">
        <v>1.7</v>
      </c>
      <c r="P19" s="14">
        <f t="shared" si="15"/>
        <v>4.6750000000000003E-4</v>
      </c>
      <c r="Q19" s="14">
        <f t="shared" si="16"/>
        <v>2.7777777777777776E-2</v>
      </c>
      <c r="S19" s="14">
        <v>280</v>
      </c>
      <c r="V19" s="14">
        <v>3885</v>
      </c>
      <c r="X19" s="14">
        <v>0.5</v>
      </c>
      <c r="Y19" s="14">
        <f t="shared" si="0"/>
        <v>0.44014627731946915</v>
      </c>
      <c r="AB19" s="14">
        <f>[1]!HeatTransferArea(K19,L19,0.36,P19)</f>
        <v>0.11208263651699867</v>
      </c>
      <c r="AC19" s="14">
        <f>[1]!Convection(K19,Q19,1000,9*10^-4,P19,0.6,0.36,7)</f>
        <v>23568.616220973639</v>
      </c>
      <c r="AU19" s="14">
        <f t="shared" si="17"/>
        <v>24.478449221041181</v>
      </c>
      <c r="AV19" s="14">
        <f t="shared" si="5"/>
        <v>107.91666666666666</v>
      </c>
      <c r="AW19" s="14">
        <f t="shared" si="18"/>
        <v>380.8</v>
      </c>
      <c r="BI19" s="15"/>
    </row>
    <row r="20" spans="3:61" x14ac:dyDescent="0.25">
      <c r="C20" s="1">
        <v>10.613948026315768</v>
      </c>
      <c r="D20" s="15"/>
      <c r="E20" s="6">
        <v>0.8</v>
      </c>
      <c r="F20" s="14">
        <f t="shared" si="11"/>
        <v>5.5555555555555552E-2</v>
      </c>
      <c r="G20" s="6">
        <v>200</v>
      </c>
      <c r="I20" s="6">
        <v>1.1228956140350872</v>
      </c>
      <c r="J20" s="20">
        <v>67.220236999999997</v>
      </c>
      <c r="K20" s="14">
        <f t="shared" si="12"/>
        <v>1.4736842105263158E-2</v>
      </c>
      <c r="L20" s="14">
        <f t="shared" si="13"/>
        <v>0.08</v>
      </c>
      <c r="M20" s="14">
        <f t="shared" si="14"/>
        <v>1.1038645261770808</v>
      </c>
      <c r="N20" s="14">
        <v>1.7</v>
      </c>
      <c r="P20" s="14">
        <f t="shared" si="15"/>
        <v>4.6750000000000003E-4</v>
      </c>
      <c r="Q20" s="14">
        <f t="shared" si="16"/>
        <v>5.5555555555555552E-2</v>
      </c>
      <c r="S20" s="14">
        <v>280</v>
      </c>
      <c r="V20" s="14">
        <v>3885</v>
      </c>
      <c r="X20" s="14">
        <v>0.5</v>
      </c>
      <c r="Y20" s="14">
        <f t="shared" si="0"/>
        <v>0.8802925546389383</v>
      </c>
      <c r="AB20" s="14">
        <f>[1]!HeatTransferArea(K20,L20,0.36,P20)</f>
        <v>0.11208263651699867</v>
      </c>
      <c r="AC20" s="14">
        <f>[1]!Convection(K20,Q20,1000,9*10^-4,P20,0.6,0.36,7)</f>
        <v>24986.1415267263</v>
      </c>
      <c r="AU20" s="14">
        <f t="shared" si="17"/>
        <v>12.975348040319771</v>
      </c>
      <c r="AV20" s="14">
        <f t="shared" si="5"/>
        <v>215.83333333333331</v>
      </c>
      <c r="AW20" s="14">
        <f t="shared" si="18"/>
        <v>761.6</v>
      </c>
      <c r="BI20" s="15"/>
    </row>
    <row r="21" spans="3:61" x14ac:dyDescent="0.25">
      <c r="C21" s="1">
        <v>9.0017586250000932</v>
      </c>
      <c r="D21" s="15"/>
      <c r="E21" s="6">
        <v>0.8</v>
      </c>
      <c r="F21" s="14">
        <f t="shared" si="11"/>
        <v>5.5555555555555552E-2</v>
      </c>
      <c r="G21" s="6">
        <v>200</v>
      </c>
      <c r="I21" s="6">
        <v>41.60358408333331</v>
      </c>
      <c r="J21" s="20">
        <v>67.220236999999997</v>
      </c>
      <c r="K21" s="14">
        <f t="shared" si="12"/>
        <v>1.4736842105263158E-2</v>
      </c>
      <c r="L21" s="14">
        <f t="shared" si="13"/>
        <v>0.08</v>
      </c>
      <c r="M21" s="14">
        <f t="shared" si="14"/>
        <v>1.1038645261770808</v>
      </c>
      <c r="N21" s="14">
        <v>1.7</v>
      </c>
      <c r="P21" s="14">
        <f t="shared" si="15"/>
        <v>4.6750000000000003E-4</v>
      </c>
      <c r="Q21" s="14">
        <f t="shared" si="16"/>
        <v>5.5555555555555552E-2</v>
      </c>
      <c r="S21" s="14">
        <v>280</v>
      </c>
      <c r="V21" s="14">
        <v>3885</v>
      </c>
      <c r="X21" s="14">
        <v>0.5</v>
      </c>
      <c r="Y21" s="14">
        <f t="shared" si="0"/>
        <v>0.8802925546389383</v>
      </c>
      <c r="AB21" s="14">
        <f>[1]!HeatTransferArea(K21,L21,0.36,P21)</f>
        <v>0.11208263651699867</v>
      </c>
      <c r="AC21" s="14">
        <f>[1]!Convection(K21,Q21,1000,9*10^-4,P21,0.6,0.36,7)</f>
        <v>24986.1415267263</v>
      </c>
      <c r="AU21" s="14">
        <f t="shared" si="17"/>
        <v>12.975348040319771</v>
      </c>
      <c r="AV21" s="14">
        <f t="shared" si="5"/>
        <v>215.83333333333331</v>
      </c>
      <c r="AW21" s="14">
        <f t="shared" si="18"/>
        <v>761.6</v>
      </c>
      <c r="BI21" s="15"/>
    </row>
    <row r="22" spans="3:61" x14ac:dyDescent="0.25">
      <c r="C22" s="1">
        <v>7.12198594017093</v>
      </c>
      <c r="D22" s="15"/>
      <c r="E22" s="6">
        <v>0.8</v>
      </c>
      <c r="F22" s="14">
        <f t="shared" si="11"/>
        <v>5.5555555555555552E-2</v>
      </c>
      <c r="G22" s="6">
        <v>200</v>
      </c>
      <c r="I22" s="6">
        <v>80.407175213675217</v>
      </c>
      <c r="J22" s="20">
        <v>67.220236999999997</v>
      </c>
      <c r="K22" s="14">
        <f t="shared" si="12"/>
        <v>1.4736842105263158E-2</v>
      </c>
      <c r="L22" s="14">
        <f t="shared" si="13"/>
        <v>0.08</v>
      </c>
      <c r="M22" s="14">
        <f t="shared" si="14"/>
        <v>1.1038645261770808</v>
      </c>
      <c r="N22" s="14">
        <v>1.7</v>
      </c>
      <c r="P22" s="14">
        <f t="shared" si="15"/>
        <v>4.6750000000000003E-4</v>
      </c>
      <c r="Q22" s="14">
        <f t="shared" si="16"/>
        <v>5.5555555555555552E-2</v>
      </c>
      <c r="S22" s="14">
        <v>280</v>
      </c>
      <c r="V22" s="14">
        <v>3885</v>
      </c>
      <c r="X22" s="14">
        <v>0.5</v>
      </c>
      <c r="Y22" s="14">
        <f t="shared" si="0"/>
        <v>0.8802925546389383</v>
      </c>
      <c r="AB22" s="14">
        <f>[1]!HeatTransferArea(K22,L22,0.36,P22)</f>
        <v>0.11208263651699867</v>
      </c>
      <c r="AC22" s="14">
        <f>[1]!Convection(K22,Q22,1000,9*10^-4,P22,0.6,0.36,7)</f>
        <v>24986.1415267263</v>
      </c>
      <c r="AU22" s="14">
        <f t="shared" si="17"/>
        <v>12.975348040319771</v>
      </c>
      <c r="AV22" s="14">
        <f t="shared" si="5"/>
        <v>215.83333333333331</v>
      </c>
      <c r="AW22" s="14">
        <f t="shared" si="18"/>
        <v>761.6</v>
      </c>
      <c r="BI22" s="15"/>
    </row>
    <row r="23" spans="3:61" x14ac:dyDescent="0.25">
      <c r="C23" s="1">
        <v>3.6826804098359958</v>
      </c>
      <c r="D23" s="15"/>
      <c r="E23" s="6">
        <v>0.8</v>
      </c>
      <c r="F23" s="14">
        <f t="shared" si="11"/>
        <v>5.5555555555555552E-2</v>
      </c>
      <c r="G23" s="6">
        <v>200</v>
      </c>
      <c r="I23" s="6">
        <v>120.41737139344255</v>
      </c>
      <c r="J23" s="20">
        <v>67.220236999999997</v>
      </c>
      <c r="K23" s="14">
        <f t="shared" si="12"/>
        <v>1.4736842105263158E-2</v>
      </c>
      <c r="L23" s="14">
        <f t="shared" si="13"/>
        <v>0.08</v>
      </c>
      <c r="M23" s="14">
        <f t="shared" si="14"/>
        <v>1.1038645261770808</v>
      </c>
      <c r="N23" s="14">
        <v>1.7</v>
      </c>
      <c r="P23" s="14">
        <f t="shared" si="15"/>
        <v>4.6750000000000003E-4</v>
      </c>
      <c r="Q23" s="14">
        <f t="shared" si="16"/>
        <v>5.5555555555555552E-2</v>
      </c>
      <c r="S23" s="14">
        <v>280</v>
      </c>
      <c r="V23" s="14">
        <v>3885</v>
      </c>
      <c r="X23" s="14">
        <v>0.5</v>
      </c>
      <c r="Y23" s="14">
        <f t="shared" si="0"/>
        <v>0.8802925546389383</v>
      </c>
      <c r="AB23" s="14">
        <f>[1]!HeatTransferArea(K23,L23,0.36,P23)</f>
        <v>0.11208263651699867</v>
      </c>
      <c r="AC23" s="14">
        <f>[1]!Convection(K23,Q23,1000,9*10^-4,P23,0.6,0.36,7)</f>
        <v>24986.1415267263</v>
      </c>
      <c r="AU23" s="14">
        <f t="shared" si="17"/>
        <v>12.975348040319771</v>
      </c>
      <c r="AV23" s="14">
        <f t="shared" si="5"/>
        <v>215.83333333333331</v>
      </c>
      <c r="AW23" s="14">
        <f t="shared" si="18"/>
        <v>761.6</v>
      </c>
      <c r="BI23" s="15"/>
    </row>
    <row r="24" spans="3:61" x14ac:dyDescent="0.25">
      <c r="C24" s="1">
        <v>3.6078583691164567E-2</v>
      </c>
      <c r="D24" s="15"/>
      <c r="E24" s="6">
        <v>0.8</v>
      </c>
      <c r="F24" s="14">
        <f t="shared" si="11"/>
        <v>5.5555555555555552E-2</v>
      </c>
      <c r="G24" s="6">
        <v>200</v>
      </c>
      <c r="I24" s="6">
        <v>150.0357954935622</v>
      </c>
      <c r="J24" s="20">
        <v>67.220236999999997</v>
      </c>
      <c r="K24" s="14">
        <f t="shared" si="12"/>
        <v>1.4736842105263158E-2</v>
      </c>
      <c r="L24" s="14">
        <f t="shared" si="13"/>
        <v>0.08</v>
      </c>
      <c r="M24" s="14">
        <f t="shared" si="14"/>
        <v>1.1038645261770808</v>
      </c>
      <c r="N24" s="14">
        <v>1.7</v>
      </c>
      <c r="P24" s="14">
        <f t="shared" si="15"/>
        <v>4.6750000000000003E-4</v>
      </c>
      <c r="Q24" s="14">
        <f t="shared" si="16"/>
        <v>5.5555555555555552E-2</v>
      </c>
      <c r="S24" s="14">
        <v>280</v>
      </c>
      <c r="V24" s="14">
        <v>3885</v>
      </c>
      <c r="X24" s="14">
        <v>0.5</v>
      </c>
      <c r="Y24" s="14">
        <f t="shared" si="0"/>
        <v>0.8802925546389383</v>
      </c>
      <c r="AB24" s="14">
        <f>[1]!HeatTransferArea(K24,L24,0.36,P24)</f>
        <v>0.11208263651699867</v>
      </c>
      <c r="AC24" s="14">
        <f>[1]!Convection(K24,Q24,1000,9*10^-4,P24,0.6,0.36,7)</f>
        <v>24986.1415267263</v>
      </c>
      <c r="AU24" s="14">
        <f t="shared" si="17"/>
        <v>12.975348040319771</v>
      </c>
      <c r="AV24" s="14">
        <f t="shared" si="5"/>
        <v>215.83333333333331</v>
      </c>
      <c r="AW24" s="14">
        <f t="shared" si="18"/>
        <v>761.6</v>
      </c>
      <c r="BI24" s="15"/>
    </row>
    <row r="25" spans="3:61" x14ac:dyDescent="0.25">
      <c r="C25" s="1">
        <v>10.424611897233149</v>
      </c>
      <c r="D25" s="15"/>
      <c r="E25" s="6">
        <v>0.8</v>
      </c>
      <c r="F25" s="14">
        <f t="shared" si="11"/>
        <v>5.5555555555555552E-2</v>
      </c>
      <c r="G25" s="6">
        <v>200</v>
      </c>
      <c r="I25" s="6">
        <v>1.0206788142292489</v>
      </c>
      <c r="J25" s="20">
        <v>67.220236999999997</v>
      </c>
      <c r="K25" s="14">
        <f t="shared" si="12"/>
        <v>1.4736842105263158E-2</v>
      </c>
      <c r="L25" s="14">
        <f t="shared" si="13"/>
        <v>0.08</v>
      </c>
      <c r="M25" s="14">
        <f t="shared" si="14"/>
        <v>1.1038645261770808</v>
      </c>
      <c r="N25" s="14">
        <v>1.7</v>
      </c>
      <c r="P25" s="14">
        <f t="shared" si="15"/>
        <v>4.6750000000000003E-4</v>
      </c>
      <c r="Q25" s="14">
        <f t="shared" si="16"/>
        <v>5.5555555555555552E-2</v>
      </c>
      <c r="S25" s="14">
        <v>280</v>
      </c>
      <c r="V25" s="14">
        <v>3885</v>
      </c>
      <c r="X25" s="14">
        <v>0.5</v>
      </c>
      <c r="Y25" s="14">
        <f t="shared" si="0"/>
        <v>0.8802925546389383</v>
      </c>
      <c r="AB25" s="14">
        <f>[1]!HeatTransferArea(K25,L25,0.36,P25)</f>
        <v>0.11208263651699867</v>
      </c>
      <c r="AC25" s="14">
        <f>[1]!Convection(K25,Q25,1000,9*10^-4,P25,0.6,0.36,7)</f>
        <v>24986.1415267263</v>
      </c>
      <c r="AU25" s="14">
        <f t="shared" si="17"/>
        <v>12.975348040319771</v>
      </c>
      <c r="AV25" s="14">
        <f t="shared" si="5"/>
        <v>215.83333333333331</v>
      </c>
      <c r="AW25" s="14">
        <f t="shared" si="18"/>
        <v>761.6</v>
      </c>
      <c r="BI25" s="15"/>
    </row>
    <row r="26" spans="3:61" x14ac:dyDescent="0.25">
      <c r="C26" s="1">
        <v>8.6661454687501305</v>
      </c>
      <c r="D26" s="15"/>
      <c r="E26" s="6">
        <v>0.8</v>
      </c>
      <c r="F26" s="14">
        <f t="shared" si="11"/>
        <v>4.8611111111111112E-2</v>
      </c>
      <c r="G26" s="6">
        <v>175</v>
      </c>
      <c r="I26" s="6">
        <v>39.936025624999971</v>
      </c>
      <c r="J26" s="21">
        <v>52.742630000000013</v>
      </c>
      <c r="K26" s="14">
        <f t="shared" si="12"/>
        <v>1.4736842105263158E-2</v>
      </c>
      <c r="L26" s="14">
        <f t="shared" si="13"/>
        <v>0.08</v>
      </c>
      <c r="M26" s="14">
        <f t="shared" si="14"/>
        <v>1.1038645261770808</v>
      </c>
      <c r="N26" s="14">
        <v>1.7</v>
      </c>
      <c r="P26" s="14">
        <f t="shared" si="15"/>
        <v>4.6750000000000003E-4</v>
      </c>
      <c r="Q26" s="14">
        <f t="shared" si="16"/>
        <v>4.8611111111111112E-2</v>
      </c>
      <c r="S26" s="14">
        <v>280</v>
      </c>
      <c r="V26" s="14">
        <v>3885</v>
      </c>
      <c r="X26" s="14">
        <v>0.5</v>
      </c>
      <c r="Y26" s="14">
        <f t="shared" si="0"/>
        <v>0.77025598530907113</v>
      </c>
      <c r="AB26" s="14">
        <f>[1]!HeatTransferArea(K26,L26,0.36,P26)</f>
        <v>0.11208263651699867</v>
      </c>
      <c r="AC26" s="14">
        <f>[1]!Convection(K26,Q26,1000,9*10^-4,P26,0.6,0.36,7)</f>
        <v>24665.373605158777</v>
      </c>
      <c r="AU26" s="14">
        <f t="shared" si="17"/>
        <v>14.638597353388114</v>
      </c>
      <c r="AV26" s="14">
        <f t="shared" si="5"/>
        <v>188.85416666666666</v>
      </c>
      <c r="AW26" s="14">
        <f t="shared" si="18"/>
        <v>761.6</v>
      </c>
      <c r="BI26" s="15"/>
    </row>
    <row r="27" spans="3:61" x14ac:dyDescent="0.25">
      <c r="C27" s="1">
        <v>6.4575066798420835</v>
      </c>
      <c r="D27" s="15"/>
      <c r="E27" s="6">
        <v>0.8</v>
      </c>
      <c r="F27" s="14">
        <f t="shared" si="11"/>
        <v>4.8611111111111112E-2</v>
      </c>
      <c r="G27" s="6">
        <v>175</v>
      </c>
      <c r="I27" s="6">
        <v>80.985176956521769</v>
      </c>
      <c r="J27" s="21">
        <v>52.742630000000013</v>
      </c>
      <c r="K27" s="14">
        <f t="shared" si="12"/>
        <v>1.4736842105263158E-2</v>
      </c>
      <c r="L27" s="14">
        <f t="shared" si="13"/>
        <v>0.08</v>
      </c>
      <c r="M27" s="14">
        <f t="shared" si="14"/>
        <v>1.1038645261770808</v>
      </c>
      <c r="N27" s="14">
        <v>1.7</v>
      </c>
      <c r="P27" s="14">
        <f t="shared" si="15"/>
        <v>4.6750000000000003E-4</v>
      </c>
      <c r="Q27" s="14">
        <f t="shared" si="16"/>
        <v>4.8611111111111112E-2</v>
      </c>
      <c r="S27" s="14">
        <v>280</v>
      </c>
      <c r="V27" s="14">
        <v>3885</v>
      </c>
      <c r="X27" s="14">
        <v>0.5</v>
      </c>
      <c r="Y27" s="14">
        <f t="shared" si="0"/>
        <v>0.77025598530907113</v>
      </c>
      <c r="AB27" s="14">
        <f>[1]!HeatTransferArea(K27,L27,0.36,P27)</f>
        <v>0.11208263651699867</v>
      </c>
      <c r="AC27" s="14">
        <f>[1]!Convection(K27,Q27,1000,9*10^-4,P27,0.6,0.36,7)</f>
        <v>24665.373605158777</v>
      </c>
      <c r="AU27" s="14">
        <f t="shared" si="17"/>
        <v>14.638597353388114</v>
      </c>
      <c r="AV27" s="14">
        <f t="shared" si="5"/>
        <v>188.85416666666666</v>
      </c>
      <c r="AW27" s="14">
        <f t="shared" si="18"/>
        <v>761.6</v>
      </c>
      <c r="BI27" s="15"/>
    </row>
    <row r="28" spans="3:61" x14ac:dyDescent="0.25">
      <c r="C28" s="1">
        <v>2.0616127016128871</v>
      </c>
      <c r="D28" s="15"/>
      <c r="E28" s="6">
        <v>0.8</v>
      </c>
      <c r="F28" s="14">
        <f t="shared" si="11"/>
        <v>4.8611111111111112E-2</v>
      </c>
      <c r="G28" s="6">
        <v>175</v>
      </c>
      <c r="I28" s="6">
        <v>120.16741770161288</v>
      </c>
      <c r="J28" s="21">
        <v>52.742630000000013</v>
      </c>
      <c r="K28" s="14">
        <f t="shared" si="12"/>
        <v>1.4736842105263158E-2</v>
      </c>
      <c r="L28" s="14">
        <f t="shared" si="13"/>
        <v>0.08</v>
      </c>
      <c r="M28" s="14">
        <f t="shared" si="14"/>
        <v>1.1038645261770808</v>
      </c>
      <c r="N28" s="14">
        <v>1.7</v>
      </c>
      <c r="P28" s="14">
        <f t="shared" si="15"/>
        <v>4.6750000000000003E-4</v>
      </c>
      <c r="Q28" s="14">
        <f t="shared" si="16"/>
        <v>4.8611111111111112E-2</v>
      </c>
      <c r="S28" s="14">
        <v>280</v>
      </c>
      <c r="V28" s="14">
        <v>3885</v>
      </c>
      <c r="X28" s="14">
        <v>0.5</v>
      </c>
      <c r="Y28" s="14">
        <f t="shared" si="0"/>
        <v>0.77025598530907113</v>
      </c>
      <c r="AB28" s="14">
        <f>[1]!HeatTransferArea(K28,L28,0.36,P28)</f>
        <v>0.11208263651699867</v>
      </c>
      <c r="AC28" s="14">
        <f>[1]!Convection(K28,Q28,1000,9*10^-4,P28,0.6,0.36,7)</f>
        <v>24665.373605158777</v>
      </c>
      <c r="AU28" s="14">
        <f t="shared" si="17"/>
        <v>14.638597353388114</v>
      </c>
      <c r="AV28" s="14">
        <f t="shared" si="5"/>
        <v>188.85416666666666</v>
      </c>
      <c r="AW28" s="14">
        <f t="shared" si="18"/>
        <v>761.6</v>
      </c>
      <c r="BI28" s="15"/>
    </row>
    <row r="29" spans="3:61" x14ac:dyDescent="0.25">
      <c r="C29" s="1">
        <v>4.5274749035058903E-2</v>
      </c>
      <c r="D29" s="15"/>
      <c r="E29" s="6">
        <v>0.8</v>
      </c>
      <c r="F29" s="14">
        <f t="shared" si="11"/>
        <v>4.8611111111111112E-2</v>
      </c>
      <c r="G29" s="6">
        <v>175</v>
      </c>
      <c r="I29" s="6">
        <v>135.10687945945946</v>
      </c>
      <c r="J29" s="22">
        <v>52.742630000000013</v>
      </c>
      <c r="K29" s="14">
        <f t="shared" si="12"/>
        <v>1.4736842105263158E-2</v>
      </c>
      <c r="L29" s="14">
        <f t="shared" si="13"/>
        <v>0.08</v>
      </c>
      <c r="M29" s="14">
        <f t="shared" si="14"/>
        <v>1.1038645261770808</v>
      </c>
      <c r="N29" s="14">
        <v>1.7</v>
      </c>
      <c r="P29" s="14">
        <f t="shared" si="15"/>
        <v>4.6750000000000003E-4</v>
      </c>
      <c r="Q29" s="14">
        <f t="shared" si="16"/>
        <v>4.8611111111111112E-2</v>
      </c>
      <c r="S29" s="14">
        <v>280</v>
      </c>
      <c r="V29" s="14">
        <v>3885</v>
      </c>
      <c r="X29" s="14">
        <v>0.5</v>
      </c>
      <c r="Y29" s="14">
        <f t="shared" si="0"/>
        <v>0.77025598530907113</v>
      </c>
      <c r="AB29" s="14">
        <f>[1]!HeatTransferArea(K29,L29,0.36,P29)</f>
        <v>0.11208263651699867</v>
      </c>
      <c r="AC29" s="14">
        <f>[1]!Convection(K29,Q29,1000,9*10^-4,P29,0.6,0.36,7)</f>
        <v>24665.373605158777</v>
      </c>
      <c r="AU29" s="14">
        <f t="shared" si="17"/>
        <v>14.638597353388114</v>
      </c>
      <c r="AV29" s="14">
        <f t="shared" si="5"/>
        <v>188.85416666666666</v>
      </c>
      <c r="AW29" s="14">
        <f t="shared" si="18"/>
        <v>761.6</v>
      </c>
      <c r="BI29" s="15"/>
    </row>
    <row r="30" spans="3:61" x14ac:dyDescent="0.25">
      <c r="C30" s="1">
        <v>10.0338241111111</v>
      </c>
      <c r="D30" s="15"/>
      <c r="E30" s="6">
        <v>0.8</v>
      </c>
      <c r="F30" s="14">
        <f t="shared" si="11"/>
        <v>4.8611111111111112E-2</v>
      </c>
      <c r="G30" s="6">
        <v>175</v>
      </c>
      <c r="I30" s="6">
        <v>1.0374431481481501</v>
      </c>
      <c r="J30" s="22">
        <v>52.742630000000013</v>
      </c>
      <c r="K30" s="14">
        <f t="shared" si="12"/>
        <v>1.4736842105263158E-2</v>
      </c>
      <c r="L30" s="14">
        <f t="shared" si="13"/>
        <v>0.08</v>
      </c>
      <c r="M30" s="14">
        <f t="shared" si="14"/>
        <v>1.1038645261770808</v>
      </c>
      <c r="N30" s="14">
        <v>1.7</v>
      </c>
      <c r="P30" s="14">
        <f t="shared" si="15"/>
        <v>4.6750000000000003E-4</v>
      </c>
      <c r="Q30" s="14">
        <f t="shared" si="16"/>
        <v>4.8611111111111112E-2</v>
      </c>
      <c r="S30" s="14">
        <v>280</v>
      </c>
      <c r="V30" s="14">
        <v>3885</v>
      </c>
      <c r="X30" s="14">
        <v>0.5</v>
      </c>
      <c r="Y30" s="14">
        <f t="shared" si="0"/>
        <v>0.77025598530907113</v>
      </c>
      <c r="AB30" s="14">
        <f>[1]!HeatTransferArea(K30,L30,0.36,P30)</f>
        <v>0.11208263651699867</v>
      </c>
      <c r="AC30" s="14">
        <f>[1]!Convection(K30,Q30,1000,9*10^-4,P30,0.6,0.36,7)</f>
        <v>24665.373605158777</v>
      </c>
      <c r="AU30" s="14">
        <f t="shared" si="17"/>
        <v>14.638597353388114</v>
      </c>
      <c r="AV30" s="14">
        <f t="shared" si="5"/>
        <v>188.85416666666666</v>
      </c>
      <c r="AW30" s="14">
        <f t="shared" si="18"/>
        <v>761.6</v>
      </c>
      <c r="BI30" s="15"/>
    </row>
    <row r="31" spans="3:61" x14ac:dyDescent="0.25">
      <c r="C31" s="1">
        <v>8.9000419758064506</v>
      </c>
      <c r="D31" s="15"/>
      <c r="E31" s="6">
        <v>0.8</v>
      </c>
      <c r="F31" s="14">
        <f t="shared" si="11"/>
        <v>4.1666666666666664E-2</v>
      </c>
      <c r="G31" s="6">
        <v>150</v>
      </c>
      <c r="I31" s="6">
        <v>20.8033364919355</v>
      </c>
      <c r="J31" s="20">
        <v>38.265022999999992</v>
      </c>
      <c r="K31" s="14">
        <f t="shared" si="12"/>
        <v>1.4736842105263158E-2</v>
      </c>
      <c r="L31" s="14">
        <f t="shared" si="13"/>
        <v>0.08</v>
      </c>
      <c r="M31" s="14">
        <f t="shared" si="14"/>
        <v>1.1038645261770808</v>
      </c>
      <c r="N31" s="14">
        <v>1.7</v>
      </c>
      <c r="P31" s="14">
        <f t="shared" si="15"/>
        <v>4.6750000000000003E-4</v>
      </c>
      <c r="Q31" s="14">
        <f t="shared" si="16"/>
        <v>4.1666666666666664E-2</v>
      </c>
      <c r="S31" s="14">
        <v>280</v>
      </c>
      <c r="V31" s="14">
        <v>3885</v>
      </c>
      <c r="X31" s="14">
        <v>0.5</v>
      </c>
      <c r="Y31" s="14">
        <f t="shared" si="0"/>
        <v>0.66021941597920375</v>
      </c>
      <c r="AB31" s="14">
        <f>[1]!HeatTransferArea(K31,L31,0.36,P31)</f>
        <v>0.11208263651699867</v>
      </c>
      <c r="AC31" s="14">
        <f>[1]!Convection(K31,Q31,1000,9*10^-4,P31,0.6,0.36,7)</f>
        <v>24325.662290102537</v>
      </c>
      <c r="AU31" s="14">
        <f t="shared" si="17"/>
        <v>16.843146653262234</v>
      </c>
      <c r="AV31" s="14">
        <f t="shared" si="5"/>
        <v>161.875</v>
      </c>
      <c r="AW31" s="14">
        <f t="shared" si="18"/>
        <v>761.6</v>
      </c>
      <c r="BI31" s="15"/>
    </row>
    <row r="32" spans="3:61" x14ac:dyDescent="0.25">
      <c r="C32" s="1">
        <v>7.2910120843091404</v>
      </c>
      <c r="D32" s="15"/>
      <c r="E32" s="6">
        <v>0.8</v>
      </c>
      <c r="F32" s="14">
        <f t="shared" si="11"/>
        <v>4.1666666666666664E-2</v>
      </c>
      <c r="G32" s="6">
        <v>150</v>
      </c>
      <c r="I32" s="6">
        <v>42.796822341920397</v>
      </c>
      <c r="J32" s="20">
        <v>38.265022999999992</v>
      </c>
      <c r="K32" s="14">
        <f t="shared" si="12"/>
        <v>1.4736842105263158E-2</v>
      </c>
      <c r="L32" s="14">
        <f t="shared" si="13"/>
        <v>0.08</v>
      </c>
      <c r="M32" s="14">
        <f t="shared" si="14"/>
        <v>1.1038645261770808</v>
      </c>
      <c r="N32" s="14">
        <v>1.7</v>
      </c>
      <c r="P32" s="14">
        <f t="shared" si="15"/>
        <v>4.6750000000000003E-4</v>
      </c>
      <c r="Q32" s="14">
        <f t="shared" si="16"/>
        <v>4.1666666666666664E-2</v>
      </c>
      <c r="S32" s="14">
        <v>280</v>
      </c>
      <c r="V32" s="14">
        <v>3885</v>
      </c>
      <c r="X32" s="14">
        <v>0.5</v>
      </c>
      <c r="Y32" s="14">
        <f t="shared" si="0"/>
        <v>0.66021941597920375</v>
      </c>
      <c r="AB32" s="14">
        <f>[1]!HeatTransferArea(K32,L32,0.36,P32)</f>
        <v>0.11208263651699867</v>
      </c>
      <c r="AC32" s="14">
        <f>[1]!Convection(K32,Q32,1000,9*10^-4,P32,0.6,0.36,7)</f>
        <v>24325.662290102537</v>
      </c>
      <c r="AU32" s="14">
        <f t="shared" si="17"/>
        <v>16.843146653262234</v>
      </c>
      <c r="AV32" s="14">
        <f t="shared" si="5"/>
        <v>161.875</v>
      </c>
      <c r="AW32" s="14">
        <f t="shared" si="18"/>
        <v>761.6</v>
      </c>
      <c r="BI32" s="15"/>
    </row>
    <row r="33" spans="3:61" x14ac:dyDescent="0.25">
      <c r="C33" s="1">
        <v>6.0440704379562096</v>
      </c>
      <c r="D33" s="15"/>
      <c r="E33" s="6">
        <v>0.8</v>
      </c>
      <c r="F33" s="14">
        <f t="shared" si="11"/>
        <v>4.1666666666666664E-2</v>
      </c>
      <c r="G33" s="6">
        <v>150</v>
      </c>
      <c r="I33" s="6">
        <v>59.017295693430697</v>
      </c>
      <c r="J33" s="22">
        <v>38.265022999999992</v>
      </c>
      <c r="K33" s="14">
        <f t="shared" si="12"/>
        <v>1.4736842105263158E-2</v>
      </c>
      <c r="L33" s="14">
        <f t="shared" si="13"/>
        <v>0.08</v>
      </c>
      <c r="M33" s="14">
        <f t="shared" si="14"/>
        <v>1.1038645261770808</v>
      </c>
      <c r="N33" s="14">
        <v>1.7</v>
      </c>
      <c r="P33" s="14">
        <f t="shared" si="15"/>
        <v>4.6750000000000003E-4</v>
      </c>
      <c r="Q33" s="14">
        <f t="shared" si="16"/>
        <v>4.1666666666666664E-2</v>
      </c>
      <c r="S33" s="14">
        <v>280</v>
      </c>
      <c r="V33" s="14">
        <v>3885</v>
      </c>
      <c r="X33" s="14">
        <v>0.5</v>
      </c>
      <c r="Y33" s="14">
        <f t="shared" si="0"/>
        <v>0.66021941597920375</v>
      </c>
      <c r="AB33" s="14">
        <f>[1]!HeatTransferArea(K33,L33,0.36,P33)</f>
        <v>0.11208263651699867</v>
      </c>
      <c r="AC33" s="14">
        <f>[1]!Convection(K33,Q33,1000,9*10^-4,P33,0.6,0.36,7)</f>
        <v>24325.662290102537</v>
      </c>
      <c r="AU33" s="14">
        <f t="shared" si="17"/>
        <v>16.843146653262234</v>
      </c>
      <c r="AV33" s="14">
        <f t="shared" si="5"/>
        <v>161.875</v>
      </c>
      <c r="AW33" s="14">
        <f t="shared" si="18"/>
        <v>761.6</v>
      </c>
      <c r="BI33" s="15"/>
    </row>
    <row r="34" spans="3:61" x14ac:dyDescent="0.25">
      <c r="C34" s="1">
        <v>3.9113181632653</v>
      </c>
      <c r="D34" s="15"/>
      <c r="E34" s="6">
        <v>0.8</v>
      </c>
      <c r="F34" s="14">
        <f t="shared" si="11"/>
        <v>4.1666666666666664E-2</v>
      </c>
      <c r="G34" s="6">
        <v>150</v>
      </c>
      <c r="I34" s="6">
        <v>81.1664015510204</v>
      </c>
      <c r="J34" s="22">
        <v>38.265022999999992</v>
      </c>
      <c r="K34" s="14">
        <f t="shared" si="12"/>
        <v>1.4736842105263158E-2</v>
      </c>
      <c r="L34" s="14">
        <f t="shared" si="13"/>
        <v>0.08</v>
      </c>
      <c r="M34" s="14">
        <f t="shared" si="14"/>
        <v>1.1038645261770808</v>
      </c>
      <c r="N34" s="14">
        <v>1.7</v>
      </c>
      <c r="P34" s="14">
        <f t="shared" si="15"/>
        <v>4.6750000000000003E-4</v>
      </c>
      <c r="Q34" s="14">
        <f t="shared" si="16"/>
        <v>4.1666666666666664E-2</v>
      </c>
      <c r="S34" s="14">
        <v>280</v>
      </c>
      <c r="V34" s="14">
        <v>3885</v>
      </c>
      <c r="X34" s="14">
        <v>0.5</v>
      </c>
      <c r="Y34" s="14">
        <f t="shared" si="0"/>
        <v>0.66021941597920375</v>
      </c>
      <c r="AB34" s="14">
        <f>[1]!HeatTransferArea(K34,L34,0.36,P34)</f>
        <v>0.11208263651699867</v>
      </c>
      <c r="AC34" s="14">
        <f>[1]!Convection(K34,Q34,1000,9*10^-4,P34,0.6,0.36,7)</f>
        <v>24325.662290102537</v>
      </c>
      <c r="AU34" s="14">
        <f t="shared" si="17"/>
        <v>16.843146653262234</v>
      </c>
      <c r="AV34" s="14">
        <f t="shared" si="5"/>
        <v>161.875</v>
      </c>
      <c r="AW34" s="14">
        <f t="shared" si="18"/>
        <v>761.6</v>
      </c>
      <c r="BI34" s="15"/>
    </row>
    <row r="35" spans="3:61" x14ac:dyDescent="0.25">
      <c r="C35" s="1">
        <v>1.815564</v>
      </c>
      <c r="D35" s="15"/>
      <c r="E35" s="6">
        <v>0.8</v>
      </c>
      <c r="F35" s="14">
        <f t="shared" si="11"/>
        <v>4.1666666666666664E-2</v>
      </c>
      <c r="G35" s="6">
        <v>150</v>
      </c>
      <c r="I35" s="6">
        <v>99.183046734693903</v>
      </c>
      <c r="J35" s="22">
        <v>38.265022999999992</v>
      </c>
      <c r="K35" s="14">
        <f t="shared" si="12"/>
        <v>1.4736842105263158E-2</v>
      </c>
      <c r="L35" s="14">
        <f t="shared" si="13"/>
        <v>0.08</v>
      </c>
      <c r="M35" s="14">
        <f t="shared" si="14"/>
        <v>1.1038645261770808</v>
      </c>
      <c r="N35" s="14">
        <v>1.7</v>
      </c>
      <c r="P35" s="14">
        <f t="shared" si="15"/>
        <v>4.6750000000000003E-4</v>
      </c>
      <c r="Q35" s="14">
        <f t="shared" si="16"/>
        <v>4.1666666666666664E-2</v>
      </c>
      <c r="S35" s="14">
        <v>280</v>
      </c>
      <c r="V35" s="14">
        <v>3885</v>
      </c>
      <c r="X35" s="14">
        <v>0.5</v>
      </c>
      <c r="Y35" s="14">
        <f t="shared" si="0"/>
        <v>0.66021941597920375</v>
      </c>
      <c r="AB35" s="14">
        <f>[1]!HeatTransferArea(K35,L35,0.36,P35)</f>
        <v>0.11208263651699867</v>
      </c>
      <c r="AC35" s="14">
        <f>[1]!Convection(K35,Q35,1000,9*10^-4,P35,0.6,0.36,7)</f>
        <v>24325.662290102537</v>
      </c>
      <c r="AU35" s="14">
        <f t="shared" si="17"/>
        <v>16.843146653262234</v>
      </c>
      <c r="AV35" s="14">
        <f t="shared" si="5"/>
        <v>161.875</v>
      </c>
      <c r="AW35" s="14">
        <f t="shared" si="18"/>
        <v>761.6</v>
      </c>
      <c r="BI35" s="15"/>
    </row>
    <row r="36" spans="3:61" x14ac:dyDescent="0.25">
      <c r="C36" s="1">
        <v>-1.37076750972763</v>
      </c>
      <c r="D36" s="15"/>
      <c r="E36" s="6">
        <v>0.8</v>
      </c>
      <c r="F36" s="14">
        <f t="shared" si="11"/>
        <v>4.1666666666666664E-2</v>
      </c>
      <c r="G36" s="6">
        <v>150</v>
      </c>
      <c r="I36" s="6">
        <v>120.069799844358</v>
      </c>
      <c r="J36" s="22">
        <v>38.265022999999992</v>
      </c>
      <c r="K36" s="14">
        <f t="shared" si="12"/>
        <v>1.4736842105263158E-2</v>
      </c>
      <c r="L36" s="14">
        <f t="shared" si="13"/>
        <v>0.08</v>
      </c>
      <c r="M36" s="14">
        <f t="shared" si="14"/>
        <v>1.1038645261770808</v>
      </c>
      <c r="N36" s="14">
        <v>1.7</v>
      </c>
      <c r="P36" s="14">
        <f t="shared" si="15"/>
        <v>4.6750000000000003E-4</v>
      </c>
      <c r="Q36" s="14">
        <f t="shared" si="16"/>
        <v>4.1666666666666664E-2</v>
      </c>
      <c r="S36" s="14">
        <v>280</v>
      </c>
      <c r="V36" s="14">
        <v>3885</v>
      </c>
      <c r="X36" s="14">
        <v>0.5</v>
      </c>
      <c r="Y36" s="14">
        <f t="shared" si="0"/>
        <v>0.66021941597920375</v>
      </c>
      <c r="AB36" s="14">
        <f>[1]!HeatTransferArea(K36,L36,0.36,P36)</f>
        <v>0.11208263651699867</v>
      </c>
      <c r="AC36" s="14">
        <f>[1]!Convection(K36,Q36,1000,9*10^-4,P36,0.6,0.36,7)</f>
        <v>24325.662290102537</v>
      </c>
      <c r="AU36" s="14">
        <f t="shared" si="17"/>
        <v>16.843146653262234</v>
      </c>
      <c r="AV36" s="14">
        <f t="shared" si="5"/>
        <v>161.875</v>
      </c>
      <c r="AW36" s="14">
        <f t="shared" si="18"/>
        <v>761.6</v>
      </c>
      <c r="BI36" s="15"/>
    </row>
    <row r="37" spans="3:61" x14ac:dyDescent="0.25">
      <c r="C37" s="15"/>
      <c r="D37" s="15"/>
      <c r="I37" s="15"/>
      <c r="J37" s="22"/>
      <c r="BI37" s="15"/>
    </row>
    <row r="38" spans="3:61" x14ac:dyDescent="0.25">
      <c r="C38" s="15"/>
      <c r="D38" s="15"/>
      <c r="I38" s="15"/>
      <c r="J38" s="22"/>
      <c r="L38" s="14">
        <f>28*10*80/10^9*(1-0.36)*7900</f>
        <v>0.11325439999999999</v>
      </c>
      <c r="BI38" s="15"/>
    </row>
    <row r="39" spans="3:61" x14ac:dyDescent="0.25">
      <c r="C39" s="15"/>
      <c r="D39" s="15"/>
      <c r="I39" s="15"/>
      <c r="J39" s="19"/>
      <c r="BI39" s="15"/>
    </row>
    <row r="40" spans="3:61" x14ac:dyDescent="0.25">
      <c r="C40" s="15"/>
      <c r="D40" s="15"/>
      <c r="I40" s="15"/>
      <c r="J40" s="19"/>
      <c r="BI40" s="15"/>
    </row>
    <row r="41" spans="3:61" x14ac:dyDescent="0.25">
      <c r="C41" s="15"/>
      <c r="D41" s="15"/>
      <c r="I41" s="15"/>
      <c r="J41" s="19"/>
      <c r="BI41" s="15"/>
    </row>
    <row r="42" spans="3:61" x14ac:dyDescent="0.25">
      <c r="C42" s="15"/>
      <c r="D42" s="15"/>
      <c r="I42" s="15"/>
      <c r="J42" s="20"/>
      <c r="BI42" s="15"/>
    </row>
    <row r="43" spans="3:61" x14ac:dyDescent="0.25">
      <c r="C43" s="15"/>
      <c r="D43" s="15"/>
      <c r="I43" s="15"/>
      <c r="J43" s="20"/>
      <c r="BI43" s="15"/>
    </row>
    <row r="44" spans="3:61" x14ac:dyDescent="0.25">
      <c r="C44" s="15"/>
      <c r="D44" s="15"/>
      <c r="I44" s="15"/>
      <c r="J44" s="20"/>
      <c r="BI44" s="15"/>
    </row>
    <row r="45" spans="3:61" x14ac:dyDescent="0.25">
      <c r="C45" s="15"/>
      <c r="D45" s="15"/>
      <c r="I45" s="15"/>
      <c r="J45" s="20"/>
      <c r="BI45" s="15"/>
    </row>
    <row r="46" spans="3:61" x14ac:dyDescent="0.25">
      <c r="C46" s="15"/>
      <c r="D46" s="15"/>
      <c r="I46" s="15"/>
      <c r="J46" s="20"/>
      <c r="BI46" s="15"/>
    </row>
    <row r="47" spans="3:61" x14ac:dyDescent="0.25">
      <c r="C47" s="15"/>
      <c r="D47" s="15"/>
      <c r="I47" s="15"/>
      <c r="J47" s="20"/>
      <c r="BI47" s="15"/>
    </row>
    <row r="48" spans="3:61" x14ac:dyDescent="0.25">
      <c r="C48" s="15"/>
      <c r="D48" s="15"/>
      <c r="I48" s="16"/>
      <c r="J48" s="21"/>
      <c r="BI48" s="15"/>
    </row>
    <row r="49" spans="3:61" x14ac:dyDescent="0.25">
      <c r="C49" s="15"/>
      <c r="D49" s="15"/>
      <c r="I49" s="15"/>
      <c r="J49" s="20"/>
      <c r="BI49" s="15"/>
    </row>
    <row r="50" spans="3:61" x14ac:dyDescent="0.25">
      <c r="C50" s="15"/>
      <c r="D50" s="15"/>
      <c r="I50" s="15"/>
      <c r="J50" s="20"/>
      <c r="BI50" s="15"/>
    </row>
    <row r="51" spans="3:61" x14ac:dyDescent="0.25">
      <c r="C51" s="15"/>
      <c r="D51" s="15"/>
      <c r="I51" s="15"/>
      <c r="J51" s="20"/>
      <c r="BI51" s="15"/>
    </row>
    <row r="52" spans="3:61" x14ac:dyDescent="0.25">
      <c r="C52" s="15"/>
      <c r="D52" s="15"/>
      <c r="I52" s="15"/>
      <c r="J52" s="20"/>
      <c r="BI52" s="15"/>
    </row>
    <row r="53" spans="3:61" x14ac:dyDescent="0.25">
      <c r="C53" s="15"/>
      <c r="D53" s="15"/>
      <c r="I53" s="15"/>
      <c r="J53" s="22"/>
      <c r="BI53" s="15"/>
    </row>
    <row r="54" spans="3:61" x14ac:dyDescent="0.25">
      <c r="C54" s="15"/>
      <c r="D54" s="15"/>
      <c r="I54" s="15"/>
      <c r="J54" s="20"/>
      <c r="BI54" s="15"/>
    </row>
    <row r="55" spans="3:61" x14ac:dyDescent="0.25">
      <c r="C55" s="15"/>
      <c r="D55" s="15"/>
      <c r="I55" s="15"/>
      <c r="J55" s="20"/>
      <c r="BI55" s="15"/>
    </row>
    <row r="56" spans="3:61" x14ac:dyDescent="0.25">
      <c r="C56" s="15"/>
      <c r="D56" s="15"/>
      <c r="I56" s="15"/>
      <c r="J56" s="20"/>
      <c r="BI56" s="15"/>
    </row>
    <row r="57" spans="3:61" x14ac:dyDescent="0.25">
      <c r="C57" s="15"/>
      <c r="D57" s="15"/>
      <c r="I57" s="15"/>
      <c r="J57" s="20"/>
      <c r="BI57" s="15"/>
    </row>
    <row r="58" spans="3:61" x14ac:dyDescent="0.25">
      <c r="C58" s="15"/>
      <c r="D58" s="15"/>
      <c r="I58" s="15"/>
      <c r="J58" s="20"/>
      <c r="BI58" s="15"/>
    </row>
    <row r="59" spans="3:61" x14ac:dyDescent="0.25">
      <c r="C59" s="15"/>
      <c r="D59" s="15"/>
      <c r="I59" s="15"/>
      <c r="J59" s="20"/>
      <c r="BI59" s="15"/>
    </row>
    <row r="60" spans="3:61" x14ac:dyDescent="0.25">
      <c r="C60" s="15"/>
      <c r="D60" s="15"/>
      <c r="I60" s="16"/>
      <c r="J60" s="21"/>
      <c r="BI60" s="15"/>
    </row>
    <row r="61" spans="3:61" x14ac:dyDescent="0.25">
      <c r="C61" s="15"/>
      <c r="D61" s="15"/>
      <c r="I61" s="16"/>
      <c r="J61" s="21"/>
      <c r="BI61" s="15"/>
    </row>
    <row r="62" spans="3:61" x14ac:dyDescent="0.25">
      <c r="C62" s="15"/>
      <c r="D62" s="15"/>
      <c r="I62" s="16"/>
      <c r="J62" s="21"/>
      <c r="BI62" s="15"/>
    </row>
    <row r="63" spans="3:61" x14ac:dyDescent="0.25">
      <c r="C63" s="15"/>
      <c r="D63" s="15"/>
      <c r="I63" s="15"/>
      <c r="J63" s="20"/>
      <c r="BI63" s="15"/>
    </row>
    <row r="64" spans="3:61" x14ac:dyDescent="0.25">
      <c r="C64" s="15"/>
      <c r="D64" s="15"/>
      <c r="I64" s="15"/>
      <c r="J64" s="20"/>
      <c r="BI64" s="15"/>
    </row>
    <row r="65" spans="3:61" x14ac:dyDescent="0.25">
      <c r="C65" s="15"/>
      <c r="D65" s="15"/>
      <c r="I65" s="15"/>
      <c r="J65" s="22"/>
      <c r="BI65" s="15"/>
    </row>
    <row r="66" spans="3:61" x14ac:dyDescent="0.25">
      <c r="C66" s="15"/>
      <c r="D66" s="15"/>
      <c r="I66" s="16"/>
      <c r="J66" s="21"/>
      <c r="BI66" s="15"/>
    </row>
    <row r="67" spans="3:61" x14ac:dyDescent="0.25">
      <c r="C67" s="15"/>
      <c r="D67" s="15"/>
      <c r="I67" s="15"/>
      <c r="J67" s="22"/>
      <c r="BI67" s="15"/>
    </row>
    <row r="68" spans="3:61" x14ac:dyDescent="0.25">
      <c r="C68" s="15"/>
      <c r="D68" s="15"/>
      <c r="I68" s="15"/>
      <c r="J68" s="22"/>
      <c r="BI68" s="15"/>
    </row>
    <row r="69" spans="3:61" x14ac:dyDescent="0.25">
      <c r="C69" s="15"/>
      <c r="D69" s="15"/>
      <c r="I69" s="15"/>
      <c r="J69" s="20"/>
      <c r="BI69" s="15"/>
    </row>
    <row r="70" spans="3:61" x14ac:dyDescent="0.25">
      <c r="C70" s="15"/>
      <c r="D70" s="15"/>
      <c r="I70" s="15"/>
      <c r="J70" s="20"/>
      <c r="BI70" s="15"/>
    </row>
    <row r="71" spans="3:61" x14ac:dyDescent="0.25">
      <c r="C71" s="15"/>
      <c r="D71" s="15"/>
      <c r="I71" s="16"/>
      <c r="J71" s="21"/>
      <c r="BI71" s="15"/>
    </row>
    <row r="72" spans="3:61" x14ac:dyDescent="0.25">
      <c r="C72" s="15"/>
      <c r="D72" s="15"/>
      <c r="I72" s="15"/>
      <c r="J72" s="22"/>
      <c r="BI72" s="15"/>
    </row>
    <row r="73" spans="3:61" x14ac:dyDescent="0.25">
      <c r="C73" s="15"/>
      <c r="D73" s="15"/>
      <c r="I73" s="15"/>
      <c r="J73" s="20"/>
      <c r="BI73" s="15"/>
    </row>
    <row r="74" spans="3:61" x14ac:dyDescent="0.25">
      <c r="C74" s="15"/>
      <c r="D74" s="15"/>
      <c r="I74" s="15"/>
      <c r="J74" s="20"/>
      <c r="BI74" s="15"/>
    </row>
    <row r="75" spans="3:61" x14ac:dyDescent="0.25">
      <c r="C75" s="15"/>
      <c r="D75" s="15"/>
      <c r="I75" s="15"/>
      <c r="J75" s="20"/>
      <c r="BI75" s="15"/>
    </row>
    <row r="76" spans="3:61" x14ac:dyDescent="0.25">
      <c r="C76" s="15"/>
      <c r="D76" s="15"/>
      <c r="I76" s="15"/>
      <c r="J76" s="20"/>
      <c r="BI76" s="15"/>
    </row>
    <row r="77" spans="3:61" x14ac:dyDescent="0.25">
      <c r="C77" s="15"/>
      <c r="D77" s="15"/>
      <c r="I77" s="15"/>
      <c r="J77" s="22"/>
      <c r="BI77" s="15"/>
    </row>
    <row r="78" spans="3:61" x14ac:dyDescent="0.25">
      <c r="C78" s="15"/>
      <c r="D78" s="15"/>
      <c r="I78" s="15"/>
      <c r="J78" s="20"/>
      <c r="BI78" s="15"/>
    </row>
    <row r="79" spans="3:61" x14ac:dyDescent="0.25">
      <c r="C79" s="15"/>
      <c r="D79" s="15"/>
      <c r="I79" s="15"/>
      <c r="J79" s="20"/>
      <c r="BI79" s="15"/>
    </row>
    <row r="80" spans="3:61" x14ac:dyDescent="0.25">
      <c r="C80" s="15"/>
      <c r="D80" s="15"/>
      <c r="I80" s="15"/>
      <c r="J80" s="20"/>
      <c r="BI80" s="15"/>
    </row>
    <row r="81" spans="3:61" x14ac:dyDescent="0.25">
      <c r="C81" s="15"/>
      <c r="D81" s="15"/>
      <c r="I81" s="15"/>
      <c r="J81" s="20"/>
      <c r="BI81" s="15"/>
    </row>
    <row r="82" spans="3:61" x14ac:dyDescent="0.25">
      <c r="D82" s="15"/>
      <c r="J82" s="15"/>
    </row>
    <row r="83" spans="3:61" x14ac:dyDescent="0.25">
      <c r="D83" s="15"/>
      <c r="J83" s="15"/>
    </row>
    <row r="84" spans="3:61" x14ac:dyDescent="0.25">
      <c r="D84" s="15"/>
      <c r="J84" s="15"/>
    </row>
    <row r="85" spans="3:61" x14ac:dyDescent="0.25">
      <c r="D85" s="15"/>
      <c r="J85" s="15"/>
    </row>
    <row r="86" spans="3:61" x14ac:dyDescent="0.25">
      <c r="D86" s="15"/>
      <c r="J86" s="15"/>
    </row>
    <row r="87" spans="3:61" x14ac:dyDescent="0.25">
      <c r="D87" s="15"/>
      <c r="J87" s="15"/>
    </row>
    <row r="88" spans="3:61" x14ac:dyDescent="0.25">
      <c r="D88" s="15"/>
      <c r="J88" s="15"/>
    </row>
    <row r="89" spans="3:61" x14ac:dyDescent="0.25">
      <c r="D89" s="15"/>
      <c r="J89" s="17"/>
    </row>
    <row r="90" spans="3:61" x14ac:dyDescent="0.25">
      <c r="D90" s="15"/>
      <c r="J90" s="17"/>
    </row>
    <row r="91" spans="3:61" x14ac:dyDescent="0.25">
      <c r="D91" s="15"/>
      <c r="J91" s="17"/>
    </row>
    <row r="92" spans="3:61" x14ac:dyDescent="0.25">
      <c r="D92" s="15"/>
      <c r="J92" s="17"/>
    </row>
    <row r="93" spans="3:61" x14ac:dyDescent="0.25">
      <c r="D93" s="15"/>
      <c r="J93" s="17"/>
    </row>
    <row r="94" spans="3:61" x14ac:dyDescent="0.25">
      <c r="D94" s="15"/>
      <c r="J94" s="17"/>
    </row>
    <row r="95" spans="3:61" x14ac:dyDescent="0.25">
      <c r="D95" s="15"/>
      <c r="J95" s="16"/>
    </row>
    <row r="96" spans="3:61" x14ac:dyDescent="0.25">
      <c r="D96" s="15"/>
      <c r="J96" s="16"/>
    </row>
    <row r="97" spans="4:10" x14ac:dyDescent="0.25">
      <c r="D97" s="15"/>
      <c r="J97" s="17"/>
    </row>
    <row r="98" spans="4:10" x14ac:dyDescent="0.25">
      <c r="D98" s="15"/>
      <c r="J98" s="17"/>
    </row>
    <row r="99" spans="4:10" x14ac:dyDescent="0.25">
      <c r="D99" s="15"/>
      <c r="J99" s="17"/>
    </row>
    <row r="100" spans="4:10" x14ac:dyDescent="0.25">
      <c r="D100" s="15"/>
      <c r="J100" s="18"/>
    </row>
    <row r="101" spans="4:10" x14ac:dyDescent="0.25">
      <c r="D101" s="15"/>
      <c r="J101" s="18"/>
    </row>
    <row r="102" spans="4:10" x14ac:dyDescent="0.25">
      <c r="D102" s="15"/>
      <c r="J102" s="17"/>
    </row>
    <row r="103" spans="4:10" x14ac:dyDescent="0.25">
      <c r="D103" s="15"/>
      <c r="J103" s="17"/>
    </row>
    <row r="104" spans="4:10" x14ac:dyDescent="0.25">
      <c r="D104" s="15"/>
      <c r="J104" s="17"/>
    </row>
    <row r="105" spans="4:10" x14ac:dyDescent="0.25">
      <c r="D105" s="15"/>
      <c r="J105" s="16"/>
    </row>
    <row r="106" spans="4:10" x14ac:dyDescent="0.25">
      <c r="D106" s="15"/>
      <c r="J106" s="17"/>
    </row>
    <row r="107" spans="4:10" x14ac:dyDescent="0.25">
      <c r="D107" s="15"/>
      <c r="J107" s="17"/>
    </row>
    <row r="108" spans="4:10" x14ac:dyDescent="0.25">
      <c r="D108" s="15"/>
      <c r="J108" s="17"/>
    </row>
    <row r="109" spans="4:10" x14ac:dyDescent="0.25">
      <c r="D109" s="15"/>
      <c r="J109" s="17"/>
    </row>
    <row r="110" spans="4:10" x14ac:dyDescent="0.25">
      <c r="D110" s="15"/>
      <c r="J110" s="18"/>
    </row>
    <row r="111" spans="4:10" x14ac:dyDescent="0.25">
      <c r="D111" s="15"/>
      <c r="J111" s="17"/>
    </row>
    <row r="112" spans="4:10" x14ac:dyDescent="0.25">
      <c r="D112" s="15"/>
      <c r="J112" s="17"/>
    </row>
  </sheetData>
  <conditionalFormatting sqref="AH2">
    <cfRule type="cellIs" dxfId="3" priority="2" operator="greaterThan">
      <formula>0.1</formula>
    </cfRule>
  </conditionalFormatting>
  <conditionalFormatting sqref="AH1:AH2">
    <cfRule type="cellIs" dxfId="2" priority="1" operator="greaterThan">
      <formula>0.05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BG201"/>
  <sheetViews>
    <sheetView workbookViewId="0">
      <selection activeCell="N6" sqref="N6"/>
    </sheetView>
  </sheetViews>
  <sheetFormatPr defaultRowHeight="15" x14ac:dyDescent="0.25"/>
  <cols>
    <col min="1" max="51" width="9.140625" style="14"/>
    <col min="52" max="52" width="16.140625" style="14" customWidth="1"/>
    <col min="53" max="16384" width="9.140625" style="14"/>
  </cols>
  <sheetData>
    <row r="1" spans="1:59" x14ac:dyDescent="0.25">
      <c r="A1" s="14" t="s">
        <v>0</v>
      </c>
      <c r="B1" s="14" t="s">
        <v>1</v>
      </c>
      <c r="C1" s="14" t="s">
        <v>2</v>
      </c>
      <c r="D1" s="14" t="s">
        <v>54</v>
      </c>
      <c r="E1" s="14" t="s">
        <v>3</v>
      </c>
      <c r="F1" s="14" t="s">
        <v>43</v>
      </c>
      <c r="G1" s="14" t="s">
        <v>43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42</v>
      </c>
      <c r="O1" s="14" t="s">
        <v>37</v>
      </c>
      <c r="P1" s="14" t="s">
        <v>10</v>
      </c>
      <c r="Q1" s="14" t="s">
        <v>11</v>
      </c>
      <c r="R1" s="14" t="s">
        <v>12</v>
      </c>
      <c r="S1" s="14" t="s">
        <v>13</v>
      </c>
      <c r="T1" s="14" t="s">
        <v>14</v>
      </c>
      <c r="U1" s="14" t="s">
        <v>15</v>
      </c>
      <c r="V1" s="14" t="s">
        <v>16</v>
      </c>
      <c r="W1" s="14" t="s">
        <v>17</v>
      </c>
      <c r="X1" s="14" t="s">
        <v>18</v>
      </c>
      <c r="Y1" s="14" t="s">
        <v>19</v>
      </c>
      <c r="Z1" s="14" t="s">
        <v>20</v>
      </c>
      <c r="AA1" s="14" t="s">
        <v>21</v>
      </c>
      <c r="AB1" s="14" t="s">
        <v>22</v>
      </c>
      <c r="AC1" s="14" t="s">
        <v>23</v>
      </c>
      <c r="AD1" s="14" t="s">
        <v>24</v>
      </c>
      <c r="AE1" s="14" t="s">
        <v>25</v>
      </c>
      <c r="AF1" s="14" t="s">
        <v>61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39</v>
      </c>
      <c r="AN1" s="14" t="s">
        <v>32</v>
      </c>
      <c r="AO1" s="14" t="s">
        <v>33</v>
      </c>
      <c r="AP1" s="14" t="s">
        <v>34</v>
      </c>
      <c r="AQ1" s="14" t="s">
        <v>36</v>
      </c>
      <c r="AR1" s="14" t="s">
        <v>37</v>
      </c>
      <c r="AS1" s="14" t="s">
        <v>38</v>
      </c>
      <c r="AU1" s="14" t="s">
        <v>39</v>
      </c>
      <c r="AV1" s="14" t="s">
        <v>40</v>
      </c>
      <c r="AW1" s="14" t="s">
        <v>41</v>
      </c>
      <c r="AX1" s="14" t="s">
        <v>26</v>
      </c>
      <c r="AY1" s="14" t="s">
        <v>35</v>
      </c>
      <c r="AZ1" s="14" t="s">
        <v>55</v>
      </c>
      <c r="BA1" s="14" t="s">
        <v>56</v>
      </c>
      <c r="BB1" s="14" t="s">
        <v>38</v>
      </c>
      <c r="BC1" s="14" t="s">
        <v>57</v>
      </c>
      <c r="BD1" s="14" t="s">
        <v>58</v>
      </c>
      <c r="BE1" s="14" t="s">
        <v>59</v>
      </c>
      <c r="BF1" s="14" t="s">
        <v>60</v>
      </c>
      <c r="BG1" s="14" t="s">
        <v>64</v>
      </c>
    </row>
    <row r="2" spans="1:59" x14ac:dyDescent="0.25">
      <c r="A2" s="14">
        <v>0.3</v>
      </c>
      <c r="B2" s="14">
        <v>3</v>
      </c>
      <c r="C2" s="1">
        <v>0</v>
      </c>
      <c r="D2" s="15">
        <f>300-C2</f>
        <v>300</v>
      </c>
      <c r="E2" s="1">
        <v>0.25</v>
      </c>
      <c r="F2" s="14">
        <f>2*350*N2*H2/V2</f>
        <v>4.9372960360360369E-3</v>
      </c>
      <c r="G2" s="14">
        <f>F2*3600</f>
        <v>17.774265729729734</v>
      </c>
      <c r="H2" s="1">
        <v>0.14030000000000001</v>
      </c>
      <c r="I2" s="1">
        <v>4.7208444700000003</v>
      </c>
      <c r="J2" s="1">
        <v>0.21137800000000001</v>
      </c>
      <c r="K2" s="14">
        <f>22.4/1000</f>
        <v>2.24E-2</v>
      </c>
      <c r="L2" s="14">
        <f>100/1000</f>
        <v>0.1</v>
      </c>
      <c r="M2" s="14">
        <f t="shared" ref="M2:M65" si="0">PI()*K2^2*L2*(1-0.36)*7900/4</f>
        <v>0.19924754697496314</v>
      </c>
      <c r="N2" s="14">
        <f>0.19531</f>
        <v>0.19531000000000001</v>
      </c>
      <c r="P2" s="14">
        <f>0.5/1000</f>
        <v>5.0000000000000001E-4</v>
      </c>
      <c r="Q2" s="14">
        <f>F2</f>
        <v>4.9372960360360369E-3</v>
      </c>
      <c r="R2" s="14">
        <f>-0.0441369233*D2^2 + 23.483594954*D2 - 2818.5516399474</f>
        <v>254.20374925260012</v>
      </c>
      <c r="S2" s="14">
        <f xml:space="preserve"> -0.0161144533*D2^2 + 8.6290891324*D2 - 856.3739661281</f>
        <v>282.05197659190014</v>
      </c>
      <c r="T2" s="14">
        <f xml:space="preserve"> -0.000031415526114*D2^3 + 0.02566522857118*D2^2 - 6.964018125956*D2 + 629.516315122313</f>
        <v>1.9622436637134797</v>
      </c>
      <c r="U2" s="14">
        <f xml:space="preserve"> -0.0000361873*D2^3 + 0.0299386098*D2^2 - 8.2296135482*D2+ 753.5701352914</f>
        <v>2.1038528313999905</v>
      </c>
      <c r="V2" s="14">
        <v>3885</v>
      </c>
      <c r="X2" s="14">
        <v>0.5</v>
      </c>
      <c r="Y2" s="14">
        <f t="shared" ref="Y2:Y33" si="1">G2/3600/1000/(PI()*K2^2/4)/0.37</f>
        <v>3.3861136136719004E-2</v>
      </c>
      <c r="Z2" s="14">
        <f>0.75*Y2*P2*R2*7900</f>
        <v>25.500097238723523</v>
      </c>
      <c r="AA2" s="14">
        <f>(1-0.36)*W2+0.36*(Z2+X2)</f>
        <v>9.3600350059404676</v>
      </c>
      <c r="AB2" s="14">
        <f>[2]!HeatTransferArea(K2,L2,0.36,P2)</f>
        <v>0.30265450173412117</v>
      </c>
      <c r="AC2" s="14">
        <f>[1]!Convection(K2,Q2,1000,9*10^-4,P2,0.6,0.36,7)</f>
        <v>20040.924698463201</v>
      </c>
      <c r="AD2" s="14">
        <f t="shared" ref="AD2:AD33" si="2">Y2*P2/(2.1*10^-6)</f>
        <v>8.0621752706473835</v>
      </c>
      <c r="AE2" s="14">
        <f t="shared" ref="AE2:AE33" si="3">0.17*AD2^0.79*X2/P2</f>
        <v>884.1911982321443</v>
      </c>
      <c r="AF2" s="14">
        <f>(1/AE2+1.6/1000/0.3+0.8/1000/0.02)^-1</f>
        <v>21.521894774854715</v>
      </c>
      <c r="AG2" s="14">
        <f t="shared" ref="AG2:AG33" si="4">V2*Q2/(2*E2*R2*N2)</f>
        <v>0.77268726593335624</v>
      </c>
      <c r="AH2" s="14">
        <f>ABS(V2*Q2/(2*F2*370*N2)-I2)</f>
        <v>22.159499598404075</v>
      </c>
      <c r="AI2" s="14">
        <f>M2^2*F2^2/(R2*T2)</f>
        <v>1.9401236754168031E-9</v>
      </c>
      <c r="AJ2" s="14">
        <f>L2^2*F2^2/(R2*T2)</f>
        <v>4.8870124879445453E-10</v>
      </c>
      <c r="AK2" s="14">
        <f>W2*(1-0.36)/(7900*R2*M2*M2*F2*(1-0.36))</f>
        <v>0</v>
      </c>
      <c r="AL2" s="14">
        <f>0.36*(X2+Z2)/(7900*R2*M2*M2*F2*(1-0.36))</f>
        <v>3.7154662568555534E-2</v>
      </c>
      <c r="AM2" s="14">
        <f>AC2*AB2/(R2*N2*F2)</f>
        <v>24743.965112737566</v>
      </c>
      <c r="AN2" s="14">
        <f t="shared" ref="AN2:AN33" si="5">C2/U2</f>
        <v>0</v>
      </c>
      <c r="AO2" s="14">
        <f>T2/U2</f>
        <v>0.93269055440903714</v>
      </c>
      <c r="AP2" s="14">
        <f>S2/R2</f>
        <v>1.1095508127680189</v>
      </c>
      <c r="AQ2" s="14">
        <f>I2</f>
        <v>4.7208444700000003</v>
      </c>
      <c r="AR2" s="14">
        <v>0.98409999999999997</v>
      </c>
      <c r="AS2" s="14">
        <f>K2/(N2*F2*U2*R2)</f>
        <v>4.343472357193949E-2</v>
      </c>
      <c r="AT2" s="14">
        <f>N2*U2*R2*F2</f>
        <v>0.5157164166798397</v>
      </c>
      <c r="AU2" s="14">
        <f t="shared" ref="AU2:AU33" si="6">AC2*AB2/(Q2*V2)</f>
        <v>316.21662800243462</v>
      </c>
      <c r="AV2" s="14">
        <f t="shared" ref="AV2:AV33" si="7">Q2*V2</f>
        <v>19.181395100000003</v>
      </c>
      <c r="AW2" s="14">
        <f t="shared" ref="AW2:AW33" si="8">2*N2*S2*E2</f>
        <v>27.543785774082011</v>
      </c>
      <c r="AX2" s="14">
        <f>F2*V2/(2*E2*R2*N2)</f>
        <v>0.77268726593335624</v>
      </c>
      <c r="AY2" s="14">
        <f>AQ2</f>
        <v>4.7208444700000003</v>
      </c>
      <c r="AZ2" s="14">
        <f>N2*R2*U2*E2</f>
        <v>26.113302347872192</v>
      </c>
      <c r="BA2" s="14">
        <f t="shared" ref="BA2:BA33" si="9">E2*N2*S2*T2</f>
        <v>27.023809554936953</v>
      </c>
      <c r="BB2" s="14">
        <f t="shared" ref="BB2:BB33" si="10">J2</f>
        <v>0.21137800000000001</v>
      </c>
      <c r="BC2" s="14">
        <f t="shared" ref="BC2:BC33" si="11">F2*V2*C2</f>
        <v>0</v>
      </c>
      <c r="BD2" s="14">
        <f t="shared" ref="BD2:BD33" si="12">F2*V2*C2*AR2</f>
        <v>0</v>
      </c>
      <c r="BE2" s="14">
        <f t="shared" ref="BE2:BE33" si="13">F2*V2*T2</f>
        <v>37.638570996159793</v>
      </c>
      <c r="BF2" s="14">
        <f>AF2*(PI()*K2*L2)*(C2/2)</f>
        <v>0</v>
      </c>
      <c r="BG2" s="14">
        <f>AB2*AC2*(T2+U2)/2</f>
        <v>12331.405512813933</v>
      </c>
    </row>
    <row r="3" spans="1:59" x14ac:dyDescent="0.25">
      <c r="C3" s="1">
        <v>5</v>
      </c>
      <c r="D3" s="15">
        <f t="shared" ref="D3:D66" si="14">300-C3</f>
        <v>295</v>
      </c>
      <c r="E3" s="1">
        <v>0.25</v>
      </c>
      <c r="F3" s="14">
        <f t="shared" ref="F3:F66" si="15">2*350*N3*H3/V3</f>
        <v>4.9372960360360369E-3</v>
      </c>
      <c r="G3" s="14">
        <f t="shared" ref="G3:G66" si="16">F3*3600</f>
        <v>17.774265729729734</v>
      </c>
      <c r="H3" s="1">
        <v>0.14030000000000001</v>
      </c>
      <c r="I3" s="1">
        <v>3.6501022500000002</v>
      </c>
      <c r="J3" s="1">
        <v>0.18849099999999999</v>
      </c>
      <c r="K3" s="14">
        <f t="shared" ref="K3:K66" si="17">22.4/1000</f>
        <v>2.24E-2</v>
      </c>
      <c r="L3" s="14">
        <f t="shared" ref="L3:L66" si="18">100/1000</f>
        <v>0.1</v>
      </c>
      <c r="M3" s="14">
        <f t="shared" si="0"/>
        <v>0.19924754697496314</v>
      </c>
      <c r="N3" s="14">
        <f t="shared" ref="N3:N66" si="19">0.19531</f>
        <v>0.19531000000000001</v>
      </c>
      <c r="P3" s="14">
        <f t="shared" ref="P3:P66" si="20">0.5/1000</f>
        <v>5.0000000000000001E-4</v>
      </c>
      <c r="Q3" s="14">
        <f t="shared" ref="Q3:Q38" si="21">F3</f>
        <v>4.9372960360360369E-3</v>
      </c>
      <c r="R3" s="14">
        <f t="shared" ref="R3:R66" si="22">-0.0441369233*D3^2 + 23.483594954*D3 - 2818.5516399474</f>
        <v>268.09312130010039</v>
      </c>
      <c r="S3" s="14">
        <f t="shared" ref="S3:S66" si="23" xml:space="preserve"> -0.0161144533*D3^2 + 8.6290891324*D3 - 856.3739661281</f>
        <v>286.84702949740029</v>
      </c>
      <c r="T3" s="14">
        <f t="shared" ref="T3:T66" si="24" xml:space="preserve"> -0.000031415526114*D3^3 + 0.02566522857118*D3^2 - 6.964018125956*D3 + 629.516315122313</f>
        <v>2.1363171513316956</v>
      </c>
      <c r="U3" s="14">
        <f t="shared" ref="U3:U66" si="25" xml:space="preserve"> -0.0000361873*D3^3 + 0.0299386098*D3^2 - 8.2296135482*D3+ 753.5701352914</f>
        <v>2.2277205799002786</v>
      </c>
      <c r="V3" s="14">
        <v>3885</v>
      </c>
      <c r="X3" s="14">
        <v>0.5</v>
      </c>
      <c r="Y3" s="14">
        <f t="shared" si="1"/>
        <v>3.3861136136719004E-2</v>
      </c>
      <c r="AB3" s="14">
        <f>[2]!HeatTransferArea(K3,L3,0.36,P3)</f>
        <v>0.30265450173412117</v>
      </c>
      <c r="AC3" s="14">
        <f>[1]!Convection(K3,Q3,1000,9*10^-4,P3,0.6,0.36,7)</f>
        <v>20040.924698463201</v>
      </c>
      <c r="AD3" s="14">
        <f t="shared" si="2"/>
        <v>8.0621752706473835</v>
      </c>
      <c r="AE3" s="14">
        <f t="shared" si="3"/>
        <v>884.1911982321443</v>
      </c>
      <c r="AF3" s="14">
        <f t="shared" ref="AF3:AF66" si="26">(1/AE3+1.6/1000/0.3+0.8/1000/0.02)^-1</f>
        <v>21.521894774854715</v>
      </c>
      <c r="AG3" s="14">
        <f t="shared" si="4"/>
        <v>0.73265587362881157</v>
      </c>
      <c r="AM3" s="14">
        <f t="shared" ref="AM3:AM66" si="27">AC3*AB3/(R3*N3*F3)</f>
        <v>23462.029434140019</v>
      </c>
      <c r="AN3" s="14">
        <f t="shared" si="5"/>
        <v>2.2444466532799279</v>
      </c>
      <c r="AQ3" s="14">
        <f t="shared" ref="AQ3:AQ66" si="28">I3</f>
        <v>3.6501022500000002</v>
      </c>
      <c r="AR3" s="14">
        <v>0.98440000000000005</v>
      </c>
      <c r="AU3" s="14">
        <f t="shared" si="6"/>
        <v>316.21662800243462</v>
      </c>
      <c r="AV3" s="14">
        <f t="shared" si="7"/>
        <v>19.181395100000003</v>
      </c>
      <c r="AW3" s="14">
        <f t="shared" si="8"/>
        <v>28.012046665568626</v>
      </c>
      <c r="AX3" s="14">
        <f t="shared" ref="AX3:AX66" si="29">F3*V3/(2*E3*R3*N3)</f>
        <v>0.73265587362881157</v>
      </c>
      <c r="AY3" s="14">
        <f t="shared" ref="AY3:AY66" si="30">AQ3</f>
        <v>3.6501022500000002</v>
      </c>
      <c r="AZ3" s="14">
        <f t="shared" ref="AZ3:AZ66" si="31">N3*R3*U3*E3</f>
        <v>29.161568311617224</v>
      </c>
      <c r="BA3" s="14">
        <f t="shared" si="9"/>
        <v>29.921307867779046</v>
      </c>
      <c r="BB3" s="14">
        <f t="shared" si="10"/>
        <v>0.18849099999999999</v>
      </c>
      <c r="BC3" s="14">
        <f t="shared" si="11"/>
        <v>95.906975500000016</v>
      </c>
      <c r="BD3" s="14">
        <f t="shared" si="12"/>
        <v>94.410826682200025</v>
      </c>
      <c r="BE3" s="14">
        <f t="shared" si="13"/>
        <v>40.977543338599752</v>
      </c>
      <c r="BF3" s="14">
        <f t="shared" ref="BF3:BF66" si="32">AF3*(PI()*K3*L3)*(C3/2)</f>
        <v>0.37863294848969031</v>
      </c>
      <c r="BG3" s="14">
        <f t="shared" ref="BG3:BG66" si="33">AB3*AC3*(T3+U3)/2</f>
        <v>13234.983233111934</v>
      </c>
    </row>
    <row r="4" spans="1:59" x14ac:dyDescent="0.25">
      <c r="C4" s="1">
        <v>10</v>
      </c>
      <c r="D4" s="15">
        <f t="shared" si="14"/>
        <v>290</v>
      </c>
      <c r="E4" s="1">
        <v>0.25</v>
      </c>
      <c r="F4" s="14">
        <f t="shared" si="15"/>
        <v>4.9372960360360369E-3</v>
      </c>
      <c r="G4" s="14">
        <f t="shared" si="16"/>
        <v>17.774265729729734</v>
      </c>
      <c r="H4" s="1">
        <v>0.14030000000000001</v>
      </c>
      <c r="I4" s="1">
        <v>2.8111301499999999</v>
      </c>
      <c r="J4" s="1">
        <v>0.160468</v>
      </c>
      <c r="K4" s="14">
        <f t="shared" si="17"/>
        <v>2.24E-2</v>
      </c>
      <c r="L4" s="14">
        <f t="shared" si="18"/>
        <v>0.1</v>
      </c>
      <c r="M4" s="14">
        <f t="shared" si="0"/>
        <v>0.19924754697496314</v>
      </c>
      <c r="N4" s="14">
        <f t="shared" si="19"/>
        <v>0.19531000000000001</v>
      </c>
      <c r="P4" s="14">
        <f t="shared" si="20"/>
        <v>5.0000000000000001E-4</v>
      </c>
      <c r="Q4" s="14">
        <f t="shared" si="21"/>
        <v>4.9372960360360369E-3</v>
      </c>
      <c r="R4" s="14">
        <f t="shared" si="22"/>
        <v>279.7756471826001</v>
      </c>
      <c r="S4" s="14">
        <f t="shared" si="23"/>
        <v>290.83635973790035</v>
      </c>
      <c r="T4" s="14">
        <f t="shared" si="24"/>
        <v>2.2035150369652001</v>
      </c>
      <c r="U4" s="14">
        <f t="shared" si="25"/>
        <v>2.2472307934001492</v>
      </c>
      <c r="V4" s="14">
        <v>3885</v>
      </c>
      <c r="X4" s="14">
        <v>0.5</v>
      </c>
      <c r="Y4" s="14">
        <f t="shared" si="1"/>
        <v>3.3861136136719004E-2</v>
      </c>
      <c r="AB4" s="14">
        <f>[2]!HeatTransferArea(K4,L4,0.36,P4)</f>
        <v>0.30265450173412117</v>
      </c>
      <c r="AC4" s="14">
        <f>[1]!Convection(K4,Q4,1000,9*10^-4,P4,0.6,0.36,7)</f>
        <v>20040.924698463201</v>
      </c>
      <c r="AD4" s="14">
        <f t="shared" si="2"/>
        <v>8.0621752706473835</v>
      </c>
      <c r="AE4" s="14">
        <f t="shared" si="3"/>
        <v>884.1911982321443</v>
      </c>
      <c r="AF4" s="14">
        <f t="shared" si="26"/>
        <v>21.521894774854715</v>
      </c>
      <c r="AG4" s="14">
        <f t="shared" si="4"/>
        <v>0.70206253467015789</v>
      </c>
      <c r="AM4" s="14">
        <f t="shared" si="27"/>
        <v>22482.330990474486</v>
      </c>
      <c r="AN4" s="14">
        <f t="shared" si="5"/>
        <v>4.4499212227639529</v>
      </c>
      <c r="AQ4" s="14">
        <f t="shared" si="28"/>
        <v>2.8111301499999999</v>
      </c>
      <c r="AR4" s="14">
        <v>0.98470000000000002</v>
      </c>
      <c r="AU4" s="14">
        <f t="shared" si="6"/>
        <v>316.21662800243462</v>
      </c>
      <c r="AV4" s="14">
        <f t="shared" si="7"/>
        <v>19.181395100000003</v>
      </c>
      <c r="AW4" s="14">
        <f t="shared" si="8"/>
        <v>28.401624710204661</v>
      </c>
      <c r="AX4" s="14">
        <f t="shared" si="29"/>
        <v>0.70206253467015789</v>
      </c>
      <c r="AY4" s="14">
        <f t="shared" si="30"/>
        <v>2.8111301499999999</v>
      </c>
      <c r="AZ4" s="14">
        <f t="shared" si="31"/>
        <v>30.698847752462886</v>
      </c>
      <c r="BA4" s="14">
        <f t="shared" si="9"/>
        <v>31.291703561589184</v>
      </c>
      <c r="BB4" s="14">
        <f t="shared" si="10"/>
        <v>0.160468</v>
      </c>
      <c r="BC4" s="14">
        <f t="shared" si="11"/>
        <v>191.81395100000003</v>
      </c>
      <c r="BD4" s="14">
        <f t="shared" si="12"/>
        <v>188.87919754970002</v>
      </c>
      <c r="BE4" s="14">
        <f t="shared" si="13"/>
        <v>42.266492532820614</v>
      </c>
      <c r="BF4" s="14">
        <f t="shared" si="32"/>
        <v>0.75726589697938063</v>
      </c>
      <c r="BG4" s="14">
        <f t="shared" si="33"/>
        <v>13497.946183682314</v>
      </c>
    </row>
    <row r="5" spans="1:59" x14ac:dyDescent="0.25">
      <c r="C5" s="1">
        <v>15</v>
      </c>
      <c r="D5" s="15">
        <f t="shared" si="14"/>
        <v>285</v>
      </c>
      <c r="E5" s="1">
        <v>0.25</v>
      </c>
      <c r="F5" s="14">
        <f t="shared" si="15"/>
        <v>4.9372960360360369E-3</v>
      </c>
      <c r="G5" s="14">
        <f t="shared" si="16"/>
        <v>17.774265729729734</v>
      </c>
      <c r="H5" s="1">
        <v>0.14030000000000001</v>
      </c>
      <c r="I5" s="1">
        <v>2.1749536699999998</v>
      </c>
      <c r="J5" s="1">
        <v>0.142567</v>
      </c>
      <c r="K5" s="14">
        <f t="shared" si="17"/>
        <v>2.24E-2</v>
      </c>
      <c r="L5" s="14">
        <f t="shared" si="18"/>
        <v>0.1</v>
      </c>
      <c r="M5" s="14">
        <f t="shared" si="0"/>
        <v>0.19924754697496314</v>
      </c>
      <c r="N5" s="14">
        <f t="shared" si="19"/>
        <v>0.19531000000000001</v>
      </c>
      <c r="P5" s="14">
        <f t="shared" si="20"/>
        <v>5.0000000000000001E-4</v>
      </c>
      <c r="Q5" s="14">
        <f t="shared" si="21"/>
        <v>4.9372960360360369E-3</v>
      </c>
      <c r="R5" s="14">
        <f t="shared" si="22"/>
        <v>289.25132690010014</v>
      </c>
      <c r="S5" s="14">
        <f t="shared" si="23"/>
        <v>294.01996731339989</v>
      </c>
      <c r="T5" s="14">
        <f t="shared" si="24"/>
        <v>2.1873989651985539</v>
      </c>
      <c r="U5" s="14">
        <f t="shared" si="25"/>
        <v>2.1895239469001808</v>
      </c>
      <c r="V5" s="14">
        <v>3885</v>
      </c>
      <c r="X5" s="14">
        <v>0.5</v>
      </c>
      <c r="Y5" s="14">
        <f t="shared" si="1"/>
        <v>3.3861136136719004E-2</v>
      </c>
      <c r="AB5" s="14">
        <f>[2]!HeatTransferArea(K5,L5,0.36,P5)</f>
        <v>0.30265450173412117</v>
      </c>
      <c r="AC5" s="14">
        <f>[1]!Convection(K5,Q5,1000,9*10^-4,P5,0.6,0.36,7)</f>
        <v>20040.924698463201</v>
      </c>
      <c r="AD5" s="14">
        <f t="shared" si="2"/>
        <v>8.0621752706473835</v>
      </c>
      <c r="AE5" s="14">
        <f t="shared" si="3"/>
        <v>884.1911982321443</v>
      </c>
      <c r="AF5" s="14">
        <f t="shared" si="26"/>
        <v>21.521894774854715</v>
      </c>
      <c r="AG5" s="14">
        <f t="shared" si="4"/>
        <v>0.6790634363030541</v>
      </c>
      <c r="AM5" s="14">
        <f t="shared" si="27"/>
        <v>21745.824886763032</v>
      </c>
      <c r="AN5" s="14">
        <f t="shared" si="5"/>
        <v>6.8508042678575194</v>
      </c>
      <c r="AQ5" s="14">
        <f t="shared" si="28"/>
        <v>2.1749536699999998</v>
      </c>
      <c r="AR5" s="14">
        <v>0.9849</v>
      </c>
      <c r="AU5" s="14">
        <f t="shared" si="6"/>
        <v>316.21662800243462</v>
      </c>
      <c r="AV5" s="14">
        <f t="shared" si="7"/>
        <v>19.181395100000003</v>
      </c>
      <c r="AW5" s="14">
        <f t="shared" si="8"/>
        <v>28.712519907990067</v>
      </c>
      <c r="AX5" s="14">
        <f t="shared" si="29"/>
        <v>0.6790634363030541</v>
      </c>
      <c r="AY5" s="14">
        <f t="shared" si="30"/>
        <v>2.1749536699999998</v>
      </c>
      <c r="AZ5" s="14">
        <f t="shared" si="31"/>
        <v>30.923564472156894</v>
      </c>
      <c r="BA5" s="14">
        <f t="shared" si="9"/>
        <v>31.402868167490176</v>
      </c>
      <c r="BB5" s="14">
        <f t="shared" si="10"/>
        <v>0.142567</v>
      </c>
      <c r="BC5" s="14">
        <f t="shared" si="11"/>
        <v>287.72092650000002</v>
      </c>
      <c r="BD5" s="14">
        <f t="shared" si="12"/>
        <v>283.37634050985002</v>
      </c>
      <c r="BE5" s="14">
        <f t="shared" si="13"/>
        <v>41.957363792804621</v>
      </c>
      <c r="BF5" s="14">
        <f t="shared" si="32"/>
        <v>1.1358988454690711</v>
      </c>
      <c r="BG5" s="14">
        <f t="shared" si="33"/>
        <v>13274.060611271781</v>
      </c>
    </row>
    <row r="6" spans="1:59" x14ac:dyDescent="0.25">
      <c r="C6" s="1">
        <v>20</v>
      </c>
      <c r="D6" s="15">
        <f t="shared" si="14"/>
        <v>280</v>
      </c>
      <c r="E6" s="1">
        <v>0.25</v>
      </c>
      <c r="F6" s="14">
        <f t="shared" si="15"/>
        <v>4.9372960360360369E-3</v>
      </c>
      <c r="G6" s="14">
        <f t="shared" si="16"/>
        <v>17.774265729729734</v>
      </c>
      <c r="H6" s="1">
        <v>0.14030000000000001</v>
      </c>
      <c r="I6" s="1">
        <v>1.19728192</v>
      </c>
      <c r="J6" s="1">
        <v>0.131856</v>
      </c>
      <c r="K6" s="14">
        <f t="shared" si="17"/>
        <v>2.24E-2</v>
      </c>
      <c r="L6" s="14">
        <f t="shared" si="18"/>
        <v>0.1</v>
      </c>
      <c r="M6" s="14">
        <f t="shared" si="0"/>
        <v>0.19924754697496314</v>
      </c>
      <c r="N6" s="14">
        <f t="shared" si="19"/>
        <v>0.19531000000000001</v>
      </c>
      <c r="P6" s="14">
        <f t="shared" si="20"/>
        <v>5.0000000000000001E-4</v>
      </c>
      <c r="Q6" s="14">
        <f t="shared" si="21"/>
        <v>4.9372960360360369E-3</v>
      </c>
      <c r="R6" s="14">
        <f t="shared" si="22"/>
        <v>296.52016045260007</v>
      </c>
      <c r="S6" s="14">
        <f t="shared" si="23"/>
        <v>296.39785222390003</v>
      </c>
      <c r="T6" s="14">
        <f t="shared" si="24"/>
        <v>2.1115305806172273</v>
      </c>
      <c r="U6" s="14">
        <f t="shared" si="25"/>
        <v>2.0817405154000426</v>
      </c>
      <c r="V6" s="14">
        <v>3885</v>
      </c>
      <c r="X6" s="14">
        <v>0.5</v>
      </c>
      <c r="Y6" s="14">
        <f t="shared" si="1"/>
        <v>3.3861136136719004E-2</v>
      </c>
      <c r="AB6" s="14">
        <f>[2]!HeatTransferArea(K6,L6,0.36,P6)</f>
        <v>0.30265450173412117</v>
      </c>
      <c r="AC6" s="14">
        <f>[1]!Convection(K6,Q6,1000,9*10^-4,P6,0.6,0.36,7)</f>
        <v>20040.924698463201</v>
      </c>
      <c r="AD6" s="14">
        <f t="shared" si="2"/>
        <v>8.0621752706473835</v>
      </c>
      <c r="AE6" s="14">
        <f t="shared" si="3"/>
        <v>884.1911982321443</v>
      </c>
      <c r="AF6" s="14">
        <f t="shared" si="26"/>
        <v>21.521894774854715</v>
      </c>
      <c r="AG6" s="14">
        <f t="shared" si="4"/>
        <v>0.66241701643554374</v>
      </c>
      <c r="AM6" s="14">
        <f t="shared" si="27"/>
        <v>21212.752257494172</v>
      </c>
      <c r="AN6" s="14">
        <f t="shared" si="5"/>
        <v>9.6073453209208708</v>
      </c>
      <c r="AQ6" s="14">
        <f t="shared" si="28"/>
        <v>1.19728192</v>
      </c>
      <c r="AR6" s="14">
        <v>0.98499999999999999</v>
      </c>
      <c r="AU6" s="14">
        <f t="shared" si="6"/>
        <v>316.21662800243462</v>
      </c>
      <c r="AV6" s="14">
        <f t="shared" si="7"/>
        <v>19.181395100000003</v>
      </c>
      <c r="AW6" s="14">
        <f t="shared" si="8"/>
        <v>28.944732258924958</v>
      </c>
      <c r="AX6" s="14">
        <f t="shared" si="29"/>
        <v>0.66241701643554374</v>
      </c>
      <c r="AY6" s="14">
        <f t="shared" si="30"/>
        <v>1.19728192</v>
      </c>
      <c r="AZ6" s="14">
        <f t="shared" si="31"/>
        <v>30.140143090248724</v>
      </c>
      <c r="BA6" s="14">
        <f t="shared" si="9"/>
        <v>30.558843656249003</v>
      </c>
      <c r="BB6" s="14">
        <f t="shared" si="10"/>
        <v>0.131856</v>
      </c>
      <c r="BC6" s="14">
        <f t="shared" si="11"/>
        <v>383.62790200000006</v>
      </c>
      <c r="BD6" s="14">
        <f t="shared" si="12"/>
        <v>377.87348347000005</v>
      </c>
      <c r="BE6" s="14">
        <f t="shared" si="13"/>
        <v>40.502102332551445</v>
      </c>
      <c r="BF6" s="14">
        <f t="shared" si="32"/>
        <v>1.5145317939587613</v>
      </c>
      <c r="BG6" s="14">
        <f t="shared" si="33"/>
        <v>12717.09276262704</v>
      </c>
    </row>
    <row r="7" spans="1:59" x14ac:dyDescent="0.25">
      <c r="C7" s="1">
        <v>25</v>
      </c>
      <c r="D7" s="15">
        <f t="shared" si="14"/>
        <v>275</v>
      </c>
      <c r="E7" s="1">
        <v>0.25</v>
      </c>
      <c r="F7" s="14">
        <f t="shared" si="15"/>
        <v>4.9372960360360369E-3</v>
      </c>
      <c r="G7" s="14">
        <f t="shared" si="16"/>
        <v>17.774265729729734</v>
      </c>
      <c r="H7" s="1">
        <v>0.14030000000000001</v>
      </c>
      <c r="I7" s="1">
        <v>0.10304387999999998</v>
      </c>
      <c r="J7" s="4">
        <f>0.3056+0.248589</f>
        <v>0.55418900000000004</v>
      </c>
      <c r="K7" s="14">
        <f t="shared" si="17"/>
        <v>2.24E-2</v>
      </c>
      <c r="L7" s="14">
        <f t="shared" si="18"/>
        <v>0.1</v>
      </c>
      <c r="M7" s="14">
        <f t="shared" si="0"/>
        <v>0.19924754697496314</v>
      </c>
      <c r="N7" s="14">
        <f t="shared" si="19"/>
        <v>0.19531000000000001</v>
      </c>
      <c r="P7" s="14">
        <f t="shared" si="20"/>
        <v>5.0000000000000001E-4</v>
      </c>
      <c r="Q7" s="14">
        <f t="shared" si="21"/>
        <v>4.9372960360360369E-3</v>
      </c>
      <c r="R7" s="14">
        <f t="shared" si="22"/>
        <v>301.58214784010033</v>
      </c>
      <c r="S7" s="14">
        <f t="shared" si="23"/>
        <v>297.9700144694001</v>
      </c>
      <c r="T7" s="14">
        <f t="shared" si="24"/>
        <v>1.9994715278071453</v>
      </c>
      <c r="U7" s="14">
        <f t="shared" si="25"/>
        <v>1.951020973900313</v>
      </c>
      <c r="V7" s="14">
        <v>3885</v>
      </c>
      <c r="X7" s="14">
        <v>0.5</v>
      </c>
      <c r="Y7" s="14">
        <f t="shared" si="1"/>
        <v>3.3861136136719004E-2</v>
      </c>
      <c r="AB7" s="14">
        <f>[2]!HeatTransferArea(K7,L7,0.36,P7)</f>
        <v>0.30265450173412117</v>
      </c>
      <c r="AC7" s="14">
        <f>[1]!Convection(K7,Q7,1000,9*10^-4,P7,0.6,0.36,7)</f>
        <v>20040.924698463201</v>
      </c>
      <c r="AD7" s="14">
        <f t="shared" si="2"/>
        <v>8.0621752706473835</v>
      </c>
      <c r="AE7" s="14">
        <f t="shared" si="3"/>
        <v>884.1911982321443</v>
      </c>
      <c r="AF7" s="14">
        <f t="shared" si="26"/>
        <v>21.521894774854715</v>
      </c>
      <c r="AG7" s="14">
        <f t="shared" si="4"/>
        <v>0.65129849829222131</v>
      </c>
      <c r="AM7" s="14">
        <f t="shared" si="27"/>
        <v>20856.701061657022</v>
      </c>
      <c r="AN7" s="14">
        <f t="shared" si="5"/>
        <v>12.813803815764294</v>
      </c>
      <c r="AQ7" s="14">
        <f t="shared" si="28"/>
        <v>0.10304387999999998</v>
      </c>
      <c r="AR7" s="14">
        <v>0.98509999999999998</v>
      </c>
      <c r="AU7" s="14">
        <f t="shared" si="6"/>
        <v>316.21662800243462</v>
      </c>
      <c r="AV7" s="14">
        <f t="shared" si="7"/>
        <v>19.181395100000003</v>
      </c>
      <c r="AW7" s="14">
        <f t="shared" si="8"/>
        <v>29.098261763009269</v>
      </c>
      <c r="AX7" s="14">
        <f t="shared" si="29"/>
        <v>0.65129849829222131</v>
      </c>
      <c r="AY7" s="14">
        <f t="shared" si="30"/>
        <v>0.10304387999999998</v>
      </c>
      <c r="AZ7" s="14">
        <f t="shared" si="31"/>
        <v>28.729763884683333</v>
      </c>
      <c r="BA7" s="14">
        <f t="shared" si="9"/>
        <v>29.090572951908189</v>
      </c>
      <c r="BB7" s="14">
        <f t="shared" si="10"/>
        <v>0.55418900000000004</v>
      </c>
      <c r="BC7" s="14">
        <f t="shared" si="11"/>
        <v>479.53487750000011</v>
      </c>
      <c r="BD7" s="14">
        <f t="shared" si="12"/>
        <v>472.3898078252501</v>
      </c>
      <c r="BE7" s="14">
        <f t="shared" si="13"/>
        <v>38.352653366069497</v>
      </c>
      <c r="BF7" s="14">
        <f t="shared" si="32"/>
        <v>1.8931647424484517</v>
      </c>
      <c r="BG7" s="14">
        <f t="shared" si="33"/>
        <v>11980.80888449894</v>
      </c>
    </row>
    <row r="8" spans="1:59" x14ac:dyDescent="0.25">
      <c r="C8" s="1">
        <v>30</v>
      </c>
      <c r="D8" s="15">
        <f t="shared" si="14"/>
        <v>270</v>
      </c>
      <c r="E8" s="1">
        <v>0.25</v>
      </c>
      <c r="F8" s="14">
        <f t="shared" si="15"/>
        <v>4.9372960360360369E-3</v>
      </c>
      <c r="G8" s="14">
        <f t="shared" si="16"/>
        <v>17.774265729729734</v>
      </c>
      <c r="H8" s="1">
        <v>0.14030000000000001</v>
      </c>
      <c r="I8" s="1">
        <v>-1.0018080600000001</v>
      </c>
      <c r="J8" s="4">
        <f>0.271128+0.221024</f>
        <v>0.49215199999999998</v>
      </c>
      <c r="K8" s="14">
        <f t="shared" si="17"/>
        <v>2.24E-2</v>
      </c>
      <c r="L8" s="14">
        <f t="shared" si="18"/>
        <v>0.1</v>
      </c>
      <c r="M8" s="14">
        <f t="shared" si="0"/>
        <v>0.19924754697496314</v>
      </c>
      <c r="N8" s="14">
        <f t="shared" si="19"/>
        <v>0.19531000000000001</v>
      </c>
      <c r="P8" s="14">
        <f t="shared" si="20"/>
        <v>5.0000000000000001E-4</v>
      </c>
      <c r="Q8" s="14">
        <f t="shared" si="21"/>
        <v>4.9372960360360369E-3</v>
      </c>
      <c r="R8" s="14">
        <f t="shared" si="22"/>
        <v>304.43728906260003</v>
      </c>
      <c r="S8" s="14">
        <f t="shared" si="23"/>
        <v>298.73645404990009</v>
      </c>
      <c r="T8" s="14">
        <f t="shared" si="24"/>
        <v>1.8747834513530961</v>
      </c>
      <c r="U8" s="14">
        <f t="shared" si="25"/>
        <v>1.8245057973997518</v>
      </c>
      <c r="V8" s="14">
        <v>3885</v>
      </c>
      <c r="X8" s="14">
        <v>0.5</v>
      </c>
      <c r="Y8" s="14">
        <f t="shared" si="1"/>
        <v>3.3861136136719004E-2</v>
      </c>
      <c r="AB8" s="14">
        <f>[2]!HeatTransferArea(K8,L8,0.36,P8)</f>
        <v>0.30265450173412117</v>
      </c>
      <c r="AC8" s="14">
        <f>[1]!Convection(K8,Q8,1000,9*10^-4,P8,0.6,0.36,7)</f>
        <v>20040.924698463201</v>
      </c>
      <c r="AD8" s="14">
        <f t="shared" si="2"/>
        <v>8.0621752706473835</v>
      </c>
      <c r="AE8" s="14">
        <f t="shared" si="3"/>
        <v>884.1911982321443</v>
      </c>
      <c r="AF8" s="14">
        <f t="shared" si="26"/>
        <v>21.521894774854715</v>
      </c>
      <c r="AG8" s="14">
        <f t="shared" si="4"/>
        <v>0.64519034644146722</v>
      </c>
      <c r="AM8" s="14">
        <f t="shared" si="27"/>
        <v>20661.098127634556</v>
      </c>
      <c r="AN8" s="14">
        <f t="shared" si="5"/>
        <v>16.442808810339425</v>
      </c>
      <c r="AQ8" s="14">
        <f t="shared" si="28"/>
        <v>-1.0018080600000001</v>
      </c>
      <c r="AR8" s="14">
        <v>0.98519999999999996</v>
      </c>
      <c r="AU8" s="14">
        <f t="shared" si="6"/>
        <v>316.21662800243462</v>
      </c>
      <c r="AV8" s="14">
        <f t="shared" si="7"/>
        <v>19.181395100000003</v>
      </c>
      <c r="AW8" s="14">
        <f t="shared" si="8"/>
        <v>29.173108420242993</v>
      </c>
      <c r="AX8" s="14">
        <f t="shared" si="29"/>
        <v>0.64519034644146722</v>
      </c>
      <c r="AY8" s="14">
        <f t="shared" si="30"/>
        <v>-1.0018080600000001</v>
      </c>
      <c r="AZ8" s="14">
        <f t="shared" si="31"/>
        <v>27.121117632329725</v>
      </c>
      <c r="BA8" s="14">
        <f t="shared" si="9"/>
        <v>27.346630445400613</v>
      </c>
      <c r="BB8" s="14">
        <f t="shared" si="10"/>
        <v>0.49215199999999998</v>
      </c>
      <c r="BC8" s="14">
        <f t="shared" si="11"/>
        <v>575.44185300000004</v>
      </c>
      <c r="BD8" s="14">
        <f t="shared" si="12"/>
        <v>566.92531357560006</v>
      </c>
      <c r="BE8" s="14">
        <f t="shared" si="13"/>
        <v>35.960962107345374</v>
      </c>
      <c r="BF8" s="14">
        <f t="shared" si="32"/>
        <v>2.2717976909381421</v>
      </c>
      <c r="BG8" s="14">
        <f t="shared" si="33"/>
        <v>11218.975223629357</v>
      </c>
    </row>
    <row r="9" spans="1:59" x14ac:dyDescent="0.25">
      <c r="C9" s="1">
        <v>35</v>
      </c>
      <c r="D9" s="15">
        <f t="shared" si="14"/>
        <v>265</v>
      </c>
      <c r="E9" s="1">
        <v>0.25</v>
      </c>
      <c r="F9" s="14">
        <f t="shared" si="15"/>
        <v>4.9372960360360369E-3</v>
      </c>
      <c r="G9" s="14">
        <f t="shared" si="16"/>
        <v>17.774265729729734</v>
      </c>
      <c r="H9" s="1">
        <v>0.14030000000000001</v>
      </c>
      <c r="I9" s="1">
        <v>-2.06452758</v>
      </c>
      <c r="J9" s="4">
        <f>0.247071+0.207775</f>
        <v>0.45484599999999997</v>
      </c>
      <c r="K9" s="14">
        <f t="shared" si="17"/>
        <v>2.24E-2</v>
      </c>
      <c r="L9" s="14">
        <f t="shared" si="18"/>
        <v>0.1</v>
      </c>
      <c r="M9" s="14">
        <f t="shared" si="0"/>
        <v>0.19924754697496314</v>
      </c>
      <c r="N9" s="14">
        <f t="shared" si="19"/>
        <v>0.19531000000000001</v>
      </c>
      <c r="P9" s="14">
        <f t="shared" si="20"/>
        <v>5.0000000000000001E-4</v>
      </c>
      <c r="Q9" s="14">
        <f t="shared" si="21"/>
        <v>4.9372960360360369E-3</v>
      </c>
      <c r="R9" s="14">
        <f t="shared" si="22"/>
        <v>305.08558412010007</v>
      </c>
      <c r="S9" s="14">
        <f t="shared" si="23"/>
        <v>298.69717096540023</v>
      </c>
      <c r="T9" s="14">
        <f t="shared" si="24"/>
        <v>1.7610279958414594</v>
      </c>
      <c r="U9" s="14">
        <f t="shared" si="25"/>
        <v>1.7293354609005291</v>
      </c>
      <c r="V9" s="14">
        <v>3885</v>
      </c>
      <c r="X9" s="14">
        <v>0.5</v>
      </c>
      <c r="Y9" s="14">
        <f t="shared" si="1"/>
        <v>3.3861136136719004E-2</v>
      </c>
      <c r="AB9" s="14">
        <f>[2]!HeatTransferArea(K9,L9,0.36,P9)</f>
        <v>0.30265450173412117</v>
      </c>
      <c r="AC9" s="14">
        <f>[1]!Convection(K9,Q9,1000,9*10^-4,P9,0.6,0.36,7)</f>
        <v>20040.924698463201</v>
      </c>
      <c r="AD9" s="14">
        <f t="shared" si="2"/>
        <v>8.0621752706473835</v>
      </c>
      <c r="AE9" s="14">
        <f t="shared" si="3"/>
        <v>884.1911982321443</v>
      </c>
      <c r="AF9" s="14">
        <f t="shared" si="26"/>
        <v>21.521894774854715</v>
      </c>
      <c r="AG9" s="14">
        <f t="shared" si="4"/>
        <v>0.64381934192825474</v>
      </c>
      <c r="AM9" s="14">
        <f t="shared" si="27"/>
        <v>20617.194093829421</v>
      </c>
      <c r="AN9" s="14">
        <f t="shared" si="5"/>
        <v>20.238988207513078</v>
      </c>
      <c r="AQ9" s="14">
        <f t="shared" si="28"/>
        <v>-2.06452758</v>
      </c>
      <c r="AR9" s="14">
        <v>0.98519999999999996</v>
      </c>
      <c r="AU9" s="14">
        <f t="shared" si="6"/>
        <v>316.21662800243462</v>
      </c>
      <c r="AV9" s="14">
        <f t="shared" si="7"/>
        <v>19.181395100000003</v>
      </c>
      <c r="AW9" s="14">
        <f t="shared" si="8"/>
        <v>29.169272230626163</v>
      </c>
      <c r="AX9" s="14">
        <f t="shared" si="29"/>
        <v>0.64381934192825474</v>
      </c>
      <c r="AY9" s="14">
        <f t="shared" si="30"/>
        <v>-2.06452758</v>
      </c>
      <c r="AZ9" s="14">
        <f t="shared" si="31"/>
        <v>25.761160449626676</v>
      </c>
      <c r="BA9" s="14">
        <f t="shared" si="9"/>
        <v>25.683952508226763</v>
      </c>
      <c r="BB9" s="14">
        <f t="shared" si="10"/>
        <v>0.45484599999999997</v>
      </c>
      <c r="BC9" s="14">
        <f t="shared" si="11"/>
        <v>671.34882850000008</v>
      </c>
      <c r="BD9" s="14">
        <f t="shared" si="12"/>
        <v>661.4128658382001</v>
      </c>
      <c r="BE9" s="14">
        <f t="shared" si="13"/>
        <v>33.778973770396199</v>
      </c>
      <c r="BF9" s="14">
        <f t="shared" si="32"/>
        <v>2.6504306394278321</v>
      </c>
      <c r="BG9" s="14">
        <f t="shared" si="33"/>
        <v>10585.358026775342</v>
      </c>
    </row>
    <row r="10" spans="1:59" x14ac:dyDescent="0.25">
      <c r="C10" s="1">
        <v>0</v>
      </c>
      <c r="D10" s="15">
        <f t="shared" si="14"/>
        <v>300</v>
      </c>
      <c r="E10" s="1">
        <v>0.25</v>
      </c>
      <c r="F10" s="14">
        <f t="shared" si="15"/>
        <v>7.397146306306307E-3</v>
      </c>
      <c r="G10" s="14">
        <f t="shared" si="16"/>
        <v>26.629726702702705</v>
      </c>
      <c r="H10" s="1">
        <v>0.2102</v>
      </c>
      <c r="I10" s="1">
        <v>5.5080598600000004</v>
      </c>
      <c r="J10" s="4">
        <f>0.194522+0.167919</f>
        <v>0.36244100000000001</v>
      </c>
      <c r="K10" s="14">
        <f t="shared" si="17"/>
        <v>2.24E-2</v>
      </c>
      <c r="L10" s="14">
        <f t="shared" si="18"/>
        <v>0.1</v>
      </c>
      <c r="M10" s="14">
        <f t="shared" si="0"/>
        <v>0.19924754697496314</v>
      </c>
      <c r="N10" s="14">
        <f t="shared" si="19"/>
        <v>0.19531000000000001</v>
      </c>
      <c r="P10" s="14">
        <f t="shared" si="20"/>
        <v>5.0000000000000001E-4</v>
      </c>
      <c r="Q10" s="14">
        <f t="shared" si="21"/>
        <v>7.397146306306307E-3</v>
      </c>
      <c r="R10" s="14">
        <f t="shared" si="22"/>
        <v>254.20374925260012</v>
      </c>
      <c r="S10" s="14">
        <f t="shared" si="23"/>
        <v>282.05197659190014</v>
      </c>
      <c r="T10" s="14">
        <f t="shared" si="24"/>
        <v>1.9622436637134797</v>
      </c>
      <c r="U10" s="14">
        <f t="shared" si="25"/>
        <v>2.1038528313999905</v>
      </c>
      <c r="V10" s="14">
        <v>3885</v>
      </c>
      <c r="X10" s="14">
        <v>0.5</v>
      </c>
      <c r="Y10" s="14">
        <f t="shared" si="1"/>
        <v>5.0731367184164891E-2</v>
      </c>
      <c r="AB10" s="14">
        <f>[2]!HeatTransferArea(K10,L10,0.36,P10)</f>
        <v>0.30265450173412117</v>
      </c>
      <c r="AC10" s="14">
        <f>[1]!Convection(K10,Q10,1000,9*10^-4,P10,0.6,0.36,7)</f>
        <v>20198.567265544123</v>
      </c>
      <c r="AD10" s="14">
        <f t="shared" si="2"/>
        <v>12.078896948610691</v>
      </c>
      <c r="AE10" s="14">
        <f t="shared" si="3"/>
        <v>1216.8876106279959</v>
      </c>
      <c r="AF10" s="14">
        <f t="shared" si="26"/>
        <v>21.666077174858788</v>
      </c>
      <c r="AG10" s="14">
        <f t="shared" si="4"/>
        <v>1.1576540506000816</v>
      </c>
      <c r="AM10" s="14">
        <f t="shared" si="27"/>
        <v>16645.508341827081</v>
      </c>
      <c r="AN10" s="14">
        <f t="shared" si="5"/>
        <v>0</v>
      </c>
      <c r="AQ10" s="14">
        <f t="shared" si="28"/>
        <v>5.5080598600000004</v>
      </c>
      <c r="AR10" s="14">
        <v>0.92079999999999995</v>
      </c>
      <c r="AU10" s="14">
        <f t="shared" si="6"/>
        <v>212.72203122083272</v>
      </c>
      <c r="AV10" s="14">
        <f t="shared" si="7"/>
        <v>28.737913400000004</v>
      </c>
      <c r="AW10" s="14">
        <f t="shared" si="8"/>
        <v>27.543785774082011</v>
      </c>
      <c r="AX10" s="14">
        <f t="shared" si="29"/>
        <v>1.1576540506000816</v>
      </c>
      <c r="AY10" s="14">
        <f t="shared" si="30"/>
        <v>5.5080598600000004</v>
      </c>
      <c r="AZ10" s="14">
        <f t="shared" si="31"/>
        <v>26.113302347872192</v>
      </c>
      <c r="BA10" s="14">
        <f t="shared" si="9"/>
        <v>27.023809554936953</v>
      </c>
      <c r="BB10" s="14">
        <f t="shared" si="10"/>
        <v>0.36244100000000001</v>
      </c>
      <c r="BC10" s="14">
        <f t="shared" si="11"/>
        <v>0</v>
      </c>
      <c r="BD10" s="14">
        <f t="shared" si="12"/>
        <v>0</v>
      </c>
      <c r="BE10" s="14">
        <f t="shared" si="13"/>
        <v>56.390788477496706</v>
      </c>
      <c r="BF10" s="14">
        <f t="shared" si="32"/>
        <v>0</v>
      </c>
      <c r="BG10" s="14">
        <f t="shared" si="33"/>
        <v>12428.404750623798</v>
      </c>
    </row>
    <row r="11" spans="1:59" x14ac:dyDescent="0.25">
      <c r="C11" s="1">
        <v>5</v>
      </c>
      <c r="D11" s="15">
        <f t="shared" si="14"/>
        <v>295</v>
      </c>
      <c r="E11" s="1">
        <v>0.25</v>
      </c>
      <c r="F11" s="14">
        <f t="shared" si="15"/>
        <v>7.397146306306307E-3</v>
      </c>
      <c r="G11" s="14">
        <f t="shared" si="16"/>
        <v>26.629726702702705</v>
      </c>
      <c r="H11" s="1">
        <v>0.2102</v>
      </c>
      <c r="I11" s="1">
        <v>4.3283723200000006</v>
      </c>
      <c r="J11" s="4">
        <f>0.176013+0.157797</f>
        <v>0.33381</v>
      </c>
      <c r="K11" s="14">
        <f t="shared" si="17"/>
        <v>2.24E-2</v>
      </c>
      <c r="L11" s="14">
        <f t="shared" si="18"/>
        <v>0.1</v>
      </c>
      <c r="M11" s="14">
        <f t="shared" si="0"/>
        <v>0.19924754697496314</v>
      </c>
      <c r="N11" s="14">
        <f t="shared" si="19"/>
        <v>0.19531000000000001</v>
      </c>
      <c r="P11" s="14">
        <f t="shared" si="20"/>
        <v>5.0000000000000001E-4</v>
      </c>
      <c r="Q11" s="14">
        <f t="shared" si="21"/>
        <v>7.397146306306307E-3</v>
      </c>
      <c r="R11" s="14">
        <f t="shared" si="22"/>
        <v>268.09312130010039</v>
      </c>
      <c r="S11" s="14">
        <f t="shared" si="23"/>
        <v>286.84702949740029</v>
      </c>
      <c r="T11" s="14">
        <f t="shared" si="24"/>
        <v>2.1363171513316956</v>
      </c>
      <c r="U11" s="14">
        <f t="shared" si="25"/>
        <v>2.2277205799002786</v>
      </c>
      <c r="V11" s="14">
        <v>3885</v>
      </c>
      <c r="X11" s="14">
        <v>0.5</v>
      </c>
      <c r="Y11" s="14">
        <f t="shared" si="1"/>
        <v>5.0731367184164891E-2</v>
      </c>
      <c r="AB11" s="14">
        <f>[2]!HeatTransferArea(K11,L11,0.36,P11)</f>
        <v>0.30265450173412117</v>
      </c>
      <c r="AC11" s="14">
        <f>[1]!Convection(K11,Q11,1000,9*10^-4,P11,0.6,0.36,7)</f>
        <v>20198.567265544123</v>
      </c>
      <c r="AD11" s="14">
        <f t="shared" si="2"/>
        <v>12.078896948610691</v>
      </c>
      <c r="AE11" s="14">
        <f t="shared" si="3"/>
        <v>1216.8876106279959</v>
      </c>
      <c r="AF11" s="14">
        <f t="shared" si="26"/>
        <v>21.666077174858788</v>
      </c>
      <c r="AG11" s="14">
        <f t="shared" si="4"/>
        <v>1.0976782939185759</v>
      </c>
      <c r="AM11" s="14">
        <f t="shared" si="27"/>
        <v>15783.137620943839</v>
      </c>
      <c r="AN11" s="14">
        <f t="shared" si="5"/>
        <v>2.2444466532799279</v>
      </c>
      <c r="AQ11" s="14">
        <f t="shared" si="28"/>
        <v>4.3283723200000006</v>
      </c>
      <c r="AR11" s="14">
        <v>0.92869999999999997</v>
      </c>
      <c r="AU11" s="14">
        <f t="shared" si="6"/>
        <v>212.72203122083272</v>
      </c>
      <c r="AV11" s="14">
        <f t="shared" si="7"/>
        <v>28.737913400000004</v>
      </c>
      <c r="AW11" s="14">
        <f t="shared" si="8"/>
        <v>28.012046665568626</v>
      </c>
      <c r="AX11" s="14">
        <f t="shared" si="29"/>
        <v>1.0976782939185759</v>
      </c>
      <c r="AY11" s="14">
        <f t="shared" si="30"/>
        <v>4.3283723200000006</v>
      </c>
      <c r="AZ11" s="14">
        <f t="shared" si="31"/>
        <v>29.161568311617224</v>
      </c>
      <c r="BA11" s="14">
        <f t="shared" si="9"/>
        <v>29.921307867779046</v>
      </c>
      <c r="BB11" s="14">
        <f t="shared" si="10"/>
        <v>0.33381</v>
      </c>
      <c r="BC11" s="14">
        <f t="shared" si="11"/>
        <v>143.68956700000001</v>
      </c>
      <c r="BD11" s="14">
        <f t="shared" si="12"/>
        <v>133.44450087289999</v>
      </c>
      <c r="BE11" s="14">
        <f t="shared" si="13"/>
        <v>61.393297289904972</v>
      </c>
      <c r="BF11" s="14">
        <f t="shared" si="32"/>
        <v>0.38116953775401691</v>
      </c>
      <c r="BG11" s="14">
        <f t="shared" si="33"/>
        <v>13339.090042729393</v>
      </c>
    </row>
    <row r="12" spans="1:59" x14ac:dyDescent="0.25">
      <c r="C12" s="1">
        <v>10</v>
      </c>
      <c r="D12" s="15">
        <f t="shared" si="14"/>
        <v>290</v>
      </c>
      <c r="E12" s="1">
        <v>0.25</v>
      </c>
      <c r="F12" s="14">
        <f t="shared" si="15"/>
        <v>7.397146306306307E-3</v>
      </c>
      <c r="G12" s="14">
        <f t="shared" si="16"/>
        <v>26.629726702702705</v>
      </c>
      <c r="H12" s="1">
        <v>0.2102</v>
      </c>
      <c r="I12" s="1">
        <v>3.4570100900000003</v>
      </c>
      <c r="J12" s="4">
        <f>0.573397+0.461833</f>
        <v>1.0352300000000001</v>
      </c>
      <c r="K12" s="14">
        <f t="shared" si="17"/>
        <v>2.24E-2</v>
      </c>
      <c r="L12" s="14">
        <f t="shared" si="18"/>
        <v>0.1</v>
      </c>
      <c r="M12" s="14">
        <f t="shared" si="0"/>
        <v>0.19924754697496314</v>
      </c>
      <c r="N12" s="14">
        <f t="shared" si="19"/>
        <v>0.19531000000000001</v>
      </c>
      <c r="P12" s="14">
        <f t="shared" si="20"/>
        <v>5.0000000000000001E-4</v>
      </c>
      <c r="Q12" s="14">
        <f t="shared" si="21"/>
        <v>7.397146306306307E-3</v>
      </c>
      <c r="R12" s="14">
        <f t="shared" si="22"/>
        <v>279.7756471826001</v>
      </c>
      <c r="S12" s="14">
        <f t="shared" si="23"/>
        <v>290.83635973790035</v>
      </c>
      <c r="T12" s="14">
        <f t="shared" si="24"/>
        <v>2.2035150369652001</v>
      </c>
      <c r="U12" s="14">
        <f t="shared" si="25"/>
        <v>2.2472307934001492</v>
      </c>
      <c r="V12" s="14">
        <v>3885</v>
      </c>
      <c r="X12" s="14">
        <v>0.5</v>
      </c>
      <c r="Y12" s="14">
        <f t="shared" si="1"/>
        <v>5.0731367184164891E-2</v>
      </c>
      <c r="AB12" s="14">
        <f>[2]!HeatTransferArea(K12,L12,0.36,P12)</f>
        <v>0.30265450173412117</v>
      </c>
      <c r="AC12" s="14">
        <f>[1]!Convection(K12,Q12,1000,9*10^-4,P12,0.6,0.36,7)</f>
        <v>20198.567265544123</v>
      </c>
      <c r="AD12" s="14">
        <f t="shared" si="2"/>
        <v>12.078896948610691</v>
      </c>
      <c r="AE12" s="14">
        <f t="shared" si="3"/>
        <v>1216.8876106279959</v>
      </c>
      <c r="AF12" s="14">
        <f t="shared" si="26"/>
        <v>21.666077174858788</v>
      </c>
      <c r="AG12" s="14">
        <f t="shared" si="4"/>
        <v>1.0518427996269935</v>
      </c>
      <c r="AM12" s="14">
        <f t="shared" si="27"/>
        <v>15124.084856271338</v>
      </c>
      <c r="AN12" s="14">
        <f t="shared" si="5"/>
        <v>4.4499212227639529</v>
      </c>
      <c r="AQ12" s="14">
        <f t="shared" si="28"/>
        <v>3.4570100900000003</v>
      </c>
      <c r="AR12" s="14">
        <v>0.93500000000000005</v>
      </c>
      <c r="AU12" s="14">
        <f t="shared" si="6"/>
        <v>212.72203122083272</v>
      </c>
      <c r="AV12" s="14">
        <f t="shared" si="7"/>
        <v>28.737913400000004</v>
      </c>
      <c r="AW12" s="14">
        <f t="shared" si="8"/>
        <v>28.401624710204661</v>
      </c>
      <c r="AX12" s="14">
        <f t="shared" si="29"/>
        <v>1.0518427996269935</v>
      </c>
      <c r="AY12" s="14">
        <f t="shared" si="30"/>
        <v>3.4570100900000003</v>
      </c>
      <c r="AZ12" s="14">
        <f t="shared" si="31"/>
        <v>30.698847752462886</v>
      </c>
      <c r="BA12" s="14">
        <f t="shared" si="9"/>
        <v>31.291703561589184</v>
      </c>
      <c r="BB12" s="14">
        <f t="shared" si="10"/>
        <v>1.0352300000000001</v>
      </c>
      <c r="BC12" s="14">
        <f t="shared" si="11"/>
        <v>287.37913400000002</v>
      </c>
      <c r="BD12" s="14">
        <f t="shared" si="12"/>
        <v>268.69949029000003</v>
      </c>
      <c r="BE12" s="14">
        <f t="shared" si="13"/>
        <v>63.324424307903726</v>
      </c>
      <c r="BF12" s="14">
        <f t="shared" si="32"/>
        <v>0.76233907550803381</v>
      </c>
      <c r="BG12" s="14">
        <f t="shared" si="33"/>
        <v>13604.121468442452</v>
      </c>
    </row>
    <row r="13" spans="1:59" x14ac:dyDescent="0.25">
      <c r="C13" s="1">
        <v>15</v>
      </c>
      <c r="D13" s="15">
        <f t="shared" si="14"/>
        <v>285</v>
      </c>
      <c r="E13" s="1">
        <v>0.25</v>
      </c>
      <c r="F13" s="14">
        <f t="shared" si="15"/>
        <v>7.397146306306307E-3</v>
      </c>
      <c r="G13" s="14">
        <f t="shared" si="16"/>
        <v>26.629726702702705</v>
      </c>
      <c r="H13" s="1">
        <v>0.2102</v>
      </c>
      <c r="I13" s="1">
        <v>3.0052535800000002</v>
      </c>
      <c r="J13" s="3">
        <f>0.551327+0.460773</f>
        <v>1.0121</v>
      </c>
      <c r="K13" s="14">
        <f t="shared" si="17"/>
        <v>2.24E-2</v>
      </c>
      <c r="L13" s="14">
        <f t="shared" si="18"/>
        <v>0.1</v>
      </c>
      <c r="M13" s="14">
        <f t="shared" si="0"/>
        <v>0.19924754697496314</v>
      </c>
      <c r="N13" s="14">
        <f t="shared" si="19"/>
        <v>0.19531000000000001</v>
      </c>
      <c r="P13" s="14">
        <f t="shared" si="20"/>
        <v>5.0000000000000001E-4</v>
      </c>
      <c r="Q13" s="14">
        <f t="shared" si="21"/>
        <v>7.397146306306307E-3</v>
      </c>
      <c r="R13" s="14">
        <f t="shared" si="22"/>
        <v>289.25132690010014</v>
      </c>
      <c r="S13" s="14">
        <f t="shared" si="23"/>
        <v>294.01996731339989</v>
      </c>
      <c r="T13" s="14">
        <f t="shared" si="24"/>
        <v>2.1873989651985539</v>
      </c>
      <c r="U13" s="14">
        <f t="shared" si="25"/>
        <v>2.1895239469001808</v>
      </c>
      <c r="V13" s="14">
        <v>3885</v>
      </c>
      <c r="X13" s="14">
        <v>0.5</v>
      </c>
      <c r="Y13" s="14">
        <f t="shared" si="1"/>
        <v>5.0731367184164891E-2</v>
      </c>
      <c r="AB13" s="14">
        <f>[2]!HeatTransferArea(K13,L13,0.36,P13)</f>
        <v>0.30265450173412117</v>
      </c>
      <c r="AC13" s="14">
        <f>[1]!Convection(K13,Q13,1000,9*10^-4,P13,0.6,0.36,7)</f>
        <v>20198.567265544123</v>
      </c>
      <c r="AD13" s="14">
        <f t="shared" si="2"/>
        <v>12.078896948610691</v>
      </c>
      <c r="AE13" s="14">
        <f t="shared" si="3"/>
        <v>1216.8876106279959</v>
      </c>
      <c r="AF13" s="14">
        <f t="shared" si="26"/>
        <v>21.666077174858788</v>
      </c>
      <c r="AG13" s="14">
        <f t="shared" si="4"/>
        <v>1.0173851340762792</v>
      </c>
      <c r="AM13" s="14">
        <f t="shared" si="27"/>
        <v>14628.629967077984</v>
      </c>
      <c r="AN13" s="14">
        <f t="shared" si="5"/>
        <v>6.8508042678575194</v>
      </c>
      <c r="AQ13" s="14">
        <f t="shared" si="28"/>
        <v>3.0052535800000002</v>
      </c>
      <c r="AR13" s="14">
        <v>0.94</v>
      </c>
      <c r="AU13" s="14">
        <f t="shared" si="6"/>
        <v>212.72203122083272</v>
      </c>
      <c r="AV13" s="14">
        <f t="shared" si="7"/>
        <v>28.737913400000004</v>
      </c>
      <c r="AW13" s="14">
        <f t="shared" si="8"/>
        <v>28.712519907990067</v>
      </c>
      <c r="AX13" s="14">
        <f t="shared" si="29"/>
        <v>1.0173851340762792</v>
      </c>
      <c r="AY13" s="14">
        <f t="shared" si="30"/>
        <v>3.0052535800000002</v>
      </c>
      <c r="AZ13" s="14">
        <f t="shared" si="31"/>
        <v>30.923564472156894</v>
      </c>
      <c r="BA13" s="14">
        <f t="shared" si="9"/>
        <v>31.402868167490176</v>
      </c>
      <c r="BB13" s="14">
        <f t="shared" si="10"/>
        <v>1.0121</v>
      </c>
      <c r="BC13" s="14">
        <f t="shared" si="11"/>
        <v>431.06870100000003</v>
      </c>
      <c r="BD13" s="14">
        <f t="shared" si="12"/>
        <v>405.20457894000003</v>
      </c>
      <c r="BE13" s="14">
        <f t="shared" si="13"/>
        <v>62.861282033125661</v>
      </c>
      <c r="BF13" s="14">
        <f t="shared" si="32"/>
        <v>1.1435086132620507</v>
      </c>
      <c r="BG13" s="14">
        <f t="shared" si="33"/>
        <v>13378.474804819902</v>
      </c>
    </row>
    <row r="14" spans="1:59" x14ac:dyDescent="0.25">
      <c r="C14" s="1">
        <v>20</v>
      </c>
      <c r="D14" s="15">
        <f t="shared" si="14"/>
        <v>280</v>
      </c>
      <c r="E14" s="1">
        <v>0.25</v>
      </c>
      <c r="F14" s="14">
        <f t="shared" si="15"/>
        <v>7.397146306306307E-3</v>
      </c>
      <c r="G14" s="14">
        <f t="shared" si="16"/>
        <v>26.629726702702705</v>
      </c>
      <c r="H14" s="1">
        <v>0.2102</v>
      </c>
      <c r="I14" s="1">
        <v>2.0198029000000002</v>
      </c>
      <c r="J14" s="4">
        <f>0.485266+0.397042</f>
        <v>0.88230799999999998</v>
      </c>
      <c r="K14" s="14">
        <f t="shared" si="17"/>
        <v>2.24E-2</v>
      </c>
      <c r="L14" s="14">
        <f t="shared" si="18"/>
        <v>0.1</v>
      </c>
      <c r="M14" s="14">
        <f t="shared" si="0"/>
        <v>0.19924754697496314</v>
      </c>
      <c r="N14" s="14">
        <f t="shared" si="19"/>
        <v>0.19531000000000001</v>
      </c>
      <c r="P14" s="14">
        <f t="shared" si="20"/>
        <v>5.0000000000000001E-4</v>
      </c>
      <c r="Q14" s="14">
        <f t="shared" si="21"/>
        <v>7.397146306306307E-3</v>
      </c>
      <c r="R14" s="14">
        <f t="shared" si="22"/>
        <v>296.52016045260007</v>
      </c>
      <c r="S14" s="14">
        <f t="shared" si="23"/>
        <v>296.39785222390003</v>
      </c>
      <c r="T14" s="14">
        <f t="shared" si="24"/>
        <v>2.1115305806172273</v>
      </c>
      <c r="U14" s="14">
        <f t="shared" si="25"/>
        <v>2.0817405154000426</v>
      </c>
      <c r="V14" s="14">
        <v>3885</v>
      </c>
      <c r="X14" s="14">
        <v>0.5</v>
      </c>
      <c r="Y14" s="14">
        <f t="shared" si="1"/>
        <v>5.0731367184164891E-2</v>
      </c>
      <c r="AB14" s="14">
        <f>[2]!HeatTransferArea(K14,L14,0.36,P14)</f>
        <v>0.30265450173412117</v>
      </c>
      <c r="AC14" s="14">
        <f>[1]!Convection(K14,Q14,1000,9*10^-4,P14,0.6,0.36,7)</f>
        <v>20198.567265544123</v>
      </c>
      <c r="AD14" s="14">
        <f t="shared" si="2"/>
        <v>12.078896948610691</v>
      </c>
      <c r="AE14" s="14">
        <f t="shared" si="3"/>
        <v>1216.8876106279959</v>
      </c>
      <c r="AF14" s="14">
        <f t="shared" si="26"/>
        <v>21.666077174858788</v>
      </c>
      <c r="AG14" s="14">
        <f t="shared" si="4"/>
        <v>0.99244516646294567</v>
      </c>
      <c r="AM14" s="14">
        <f t="shared" si="27"/>
        <v>14270.026774062377</v>
      </c>
      <c r="AN14" s="14">
        <f t="shared" si="5"/>
        <v>9.6073453209208708</v>
      </c>
      <c r="AQ14" s="14">
        <f t="shared" si="28"/>
        <v>2.0198029000000002</v>
      </c>
      <c r="AR14" s="14">
        <v>0.94189999999999996</v>
      </c>
      <c r="AU14" s="14">
        <f t="shared" si="6"/>
        <v>212.72203122083272</v>
      </c>
      <c r="AV14" s="14">
        <f t="shared" si="7"/>
        <v>28.737913400000004</v>
      </c>
      <c r="AW14" s="14">
        <f t="shared" si="8"/>
        <v>28.944732258924958</v>
      </c>
      <c r="AX14" s="14">
        <f t="shared" si="29"/>
        <v>0.99244516646294567</v>
      </c>
      <c r="AY14" s="14">
        <f t="shared" si="30"/>
        <v>2.0198029000000002</v>
      </c>
      <c r="AZ14" s="14">
        <f t="shared" si="31"/>
        <v>30.140143090248724</v>
      </c>
      <c r="BA14" s="14">
        <f t="shared" si="9"/>
        <v>30.558843656249003</v>
      </c>
      <c r="BB14" s="14">
        <f t="shared" si="10"/>
        <v>0.88230799999999998</v>
      </c>
      <c r="BC14" s="14">
        <f t="shared" si="11"/>
        <v>574.75826800000004</v>
      </c>
      <c r="BD14" s="14">
        <f t="shared" si="12"/>
        <v>541.36481262920006</v>
      </c>
      <c r="BE14" s="14">
        <f t="shared" si="13"/>
        <v>60.680982967229603</v>
      </c>
      <c r="BF14" s="14">
        <f t="shared" si="32"/>
        <v>1.5246781510160676</v>
      </c>
      <c r="BG14" s="14">
        <f t="shared" si="33"/>
        <v>12817.125828918663</v>
      </c>
    </row>
    <row r="15" spans="1:59" x14ac:dyDescent="0.25">
      <c r="C15" s="1">
        <v>25</v>
      </c>
      <c r="D15" s="15">
        <f t="shared" si="14"/>
        <v>275</v>
      </c>
      <c r="E15" s="1">
        <v>0.25</v>
      </c>
      <c r="F15" s="14">
        <f t="shared" si="15"/>
        <v>7.397146306306307E-3</v>
      </c>
      <c r="G15" s="14">
        <f t="shared" si="16"/>
        <v>26.629726702702705</v>
      </c>
      <c r="H15" s="1">
        <v>0.2102</v>
      </c>
      <c r="I15" s="1">
        <v>0.82655321999999998</v>
      </c>
      <c r="J15" s="4">
        <f>0.394541+0.336362</f>
        <v>0.73090299999999997</v>
      </c>
      <c r="K15" s="14">
        <f t="shared" si="17"/>
        <v>2.24E-2</v>
      </c>
      <c r="L15" s="14">
        <f t="shared" si="18"/>
        <v>0.1</v>
      </c>
      <c r="M15" s="14">
        <f t="shared" si="0"/>
        <v>0.19924754697496314</v>
      </c>
      <c r="N15" s="14">
        <f t="shared" si="19"/>
        <v>0.19531000000000001</v>
      </c>
      <c r="P15" s="14">
        <f t="shared" si="20"/>
        <v>5.0000000000000001E-4</v>
      </c>
      <c r="Q15" s="14">
        <f t="shared" si="21"/>
        <v>7.397146306306307E-3</v>
      </c>
      <c r="R15" s="14">
        <f t="shared" si="22"/>
        <v>301.58214784010033</v>
      </c>
      <c r="S15" s="14">
        <f t="shared" si="23"/>
        <v>297.9700144694001</v>
      </c>
      <c r="T15" s="14">
        <f t="shared" si="24"/>
        <v>1.9994715278071453</v>
      </c>
      <c r="U15" s="14">
        <f t="shared" si="25"/>
        <v>1.951020973900313</v>
      </c>
      <c r="V15" s="14">
        <v>3885</v>
      </c>
      <c r="X15" s="14">
        <v>0.5</v>
      </c>
      <c r="Y15" s="14">
        <f t="shared" si="1"/>
        <v>5.0731367184164891E-2</v>
      </c>
      <c r="AB15" s="14">
        <f>[2]!HeatTransferArea(K15,L15,0.36,P15)</f>
        <v>0.30265450173412117</v>
      </c>
      <c r="AC15" s="14">
        <f>[1]!Convection(K15,Q15,1000,9*10^-4,P15,0.6,0.36,7)</f>
        <v>20198.567265544123</v>
      </c>
      <c r="AD15" s="14">
        <f t="shared" si="2"/>
        <v>12.078896948610691</v>
      </c>
      <c r="AE15" s="14">
        <f t="shared" si="3"/>
        <v>1216.8876106279959</v>
      </c>
      <c r="AF15" s="14">
        <f t="shared" si="26"/>
        <v>21.666077174858788</v>
      </c>
      <c r="AG15" s="14">
        <f t="shared" si="4"/>
        <v>0.97578720129027019</v>
      </c>
      <c r="AM15" s="14">
        <f t="shared" si="27"/>
        <v>14030.50763784383</v>
      </c>
      <c r="AN15" s="14">
        <f t="shared" si="5"/>
        <v>12.813803815764294</v>
      </c>
      <c r="AQ15" s="14">
        <f t="shared" si="28"/>
        <v>0.82655321999999998</v>
      </c>
      <c r="AR15" s="14">
        <v>0.94310000000000005</v>
      </c>
      <c r="AU15" s="14">
        <f t="shared" si="6"/>
        <v>212.72203122083272</v>
      </c>
      <c r="AV15" s="14">
        <f t="shared" si="7"/>
        <v>28.737913400000004</v>
      </c>
      <c r="AW15" s="14">
        <f t="shared" si="8"/>
        <v>29.098261763009269</v>
      </c>
      <c r="AX15" s="14">
        <f t="shared" si="29"/>
        <v>0.97578720129027019</v>
      </c>
      <c r="AY15" s="14">
        <f t="shared" si="30"/>
        <v>0.82655321999999998</v>
      </c>
      <c r="AZ15" s="14">
        <f t="shared" si="31"/>
        <v>28.729763884683333</v>
      </c>
      <c r="BA15" s="14">
        <f t="shared" si="9"/>
        <v>29.090572951908189</v>
      </c>
      <c r="BB15" s="14">
        <f t="shared" si="10"/>
        <v>0.73090299999999997</v>
      </c>
      <c r="BC15" s="14">
        <f t="shared" si="11"/>
        <v>718.44783500000005</v>
      </c>
      <c r="BD15" s="14">
        <f t="shared" si="12"/>
        <v>677.5681531885001</v>
      </c>
      <c r="BE15" s="14">
        <f t="shared" si="13"/>
        <v>57.460639611887444</v>
      </c>
      <c r="BF15" s="14">
        <f t="shared" si="32"/>
        <v>1.9058476887700844</v>
      </c>
      <c r="BG15" s="14">
        <f t="shared" si="33"/>
        <v>12075.050317799827</v>
      </c>
    </row>
    <row r="16" spans="1:59" x14ac:dyDescent="0.25">
      <c r="C16" s="1">
        <v>30</v>
      </c>
      <c r="D16" s="15">
        <f t="shared" si="14"/>
        <v>270</v>
      </c>
      <c r="E16" s="1">
        <v>0.25</v>
      </c>
      <c r="F16" s="14">
        <f t="shared" si="15"/>
        <v>7.397146306306307E-3</v>
      </c>
      <c r="G16" s="14">
        <f t="shared" si="16"/>
        <v>26.629726702702705</v>
      </c>
      <c r="H16" s="1">
        <v>0.2102</v>
      </c>
      <c r="I16" s="1">
        <v>-0.38937172999999992</v>
      </c>
      <c r="J16" s="4">
        <f>0.34261+0.317276</f>
        <v>0.65988599999999997</v>
      </c>
      <c r="K16" s="14">
        <f t="shared" si="17"/>
        <v>2.24E-2</v>
      </c>
      <c r="L16" s="14">
        <f t="shared" si="18"/>
        <v>0.1</v>
      </c>
      <c r="M16" s="14">
        <f t="shared" si="0"/>
        <v>0.19924754697496314</v>
      </c>
      <c r="N16" s="14">
        <f t="shared" si="19"/>
        <v>0.19531000000000001</v>
      </c>
      <c r="P16" s="14">
        <f t="shared" si="20"/>
        <v>5.0000000000000001E-4</v>
      </c>
      <c r="Q16" s="14">
        <f t="shared" si="21"/>
        <v>7.397146306306307E-3</v>
      </c>
      <c r="R16" s="14">
        <f t="shared" si="22"/>
        <v>304.43728906260003</v>
      </c>
      <c r="S16" s="14">
        <f t="shared" si="23"/>
        <v>298.73645404990009</v>
      </c>
      <c r="T16" s="14">
        <f t="shared" si="24"/>
        <v>1.8747834513530961</v>
      </c>
      <c r="U16" s="14">
        <f t="shared" si="25"/>
        <v>1.8245057973997518</v>
      </c>
      <c r="V16" s="14">
        <v>3885</v>
      </c>
      <c r="X16" s="14">
        <v>0.5</v>
      </c>
      <c r="Y16" s="14">
        <f t="shared" si="1"/>
        <v>5.0731367184164891E-2</v>
      </c>
      <c r="AB16" s="14">
        <f>[2]!HeatTransferArea(K16,L16,0.36,P16)</f>
        <v>0.30265450173412117</v>
      </c>
      <c r="AC16" s="14">
        <f>[1]!Convection(K16,Q16,1000,9*10^-4,P16,0.6,0.36,7)</f>
        <v>20198.567265544123</v>
      </c>
      <c r="AD16" s="14">
        <f t="shared" si="2"/>
        <v>12.078896948610691</v>
      </c>
      <c r="AE16" s="14">
        <f t="shared" si="3"/>
        <v>1216.8876106279959</v>
      </c>
      <c r="AF16" s="14">
        <f t="shared" si="26"/>
        <v>21.666077174858788</v>
      </c>
      <c r="AG16" s="14">
        <f t="shared" si="4"/>
        <v>0.96663585760510617</v>
      </c>
      <c r="AM16" s="14">
        <f t="shared" si="27"/>
        <v>13898.923623110446</v>
      </c>
      <c r="AN16" s="14">
        <f t="shared" si="5"/>
        <v>16.442808810339425</v>
      </c>
      <c r="AQ16" s="14">
        <f t="shared" si="28"/>
        <v>-0.38937172999999992</v>
      </c>
      <c r="AR16" s="14">
        <v>0.94359999999999999</v>
      </c>
      <c r="AU16" s="14">
        <f t="shared" si="6"/>
        <v>212.72203122083272</v>
      </c>
      <c r="AV16" s="14">
        <f t="shared" si="7"/>
        <v>28.737913400000004</v>
      </c>
      <c r="AW16" s="14">
        <f t="shared" si="8"/>
        <v>29.173108420242993</v>
      </c>
      <c r="AX16" s="14">
        <f t="shared" si="29"/>
        <v>0.96663585760510617</v>
      </c>
      <c r="AY16" s="14">
        <f t="shared" si="30"/>
        <v>-0.38937172999999992</v>
      </c>
      <c r="AZ16" s="14">
        <f t="shared" si="31"/>
        <v>27.121117632329725</v>
      </c>
      <c r="BA16" s="14">
        <f t="shared" si="9"/>
        <v>27.346630445400613</v>
      </c>
      <c r="BB16" s="14">
        <f t="shared" si="10"/>
        <v>0.65988599999999997</v>
      </c>
      <c r="BC16" s="14">
        <f t="shared" si="11"/>
        <v>862.13740200000007</v>
      </c>
      <c r="BD16" s="14">
        <f t="shared" si="12"/>
        <v>813.51285252720004</v>
      </c>
      <c r="BE16" s="14">
        <f t="shared" si="13"/>
        <v>53.877364468738392</v>
      </c>
      <c r="BF16" s="14">
        <f t="shared" si="32"/>
        <v>2.2870172265241013</v>
      </c>
      <c r="BG16" s="14">
        <f t="shared" si="33"/>
        <v>11307.224048515456</v>
      </c>
    </row>
    <row r="17" spans="3:59" x14ac:dyDescent="0.25">
      <c r="C17" s="1">
        <v>35</v>
      </c>
      <c r="D17" s="15">
        <f t="shared" si="14"/>
        <v>265</v>
      </c>
      <c r="E17" s="1">
        <v>0.25</v>
      </c>
      <c r="F17" s="14">
        <f t="shared" si="15"/>
        <v>7.397146306306307E-3</v>
      </c>
      <c r="G17" s="14">
        <f t="shared" si="16"/>
        <v>26.629726702702705</v>
      </c>
      <c r="H17" s="1">
        <v>0.2102</v>
      </c>
      <c r="I17" s="1">
        <v>-1.5640138299999999</v>
      </c>
      <c r="J17" s="4">
        <f>0.346427+0.310885</f>
        <v>0.65731200000000001</v>
      </c>
      <c r="K17" s="14">
        <f t="shared" si="17"/>
        <v>2.24E-2</v>
      </c>
      <c r="L17" s="14">
        <f t="shared" si="18"/>
        <v>0.1</v>
      </c>
      <c r="M17" s="14">
        <f t="shared" si="0"/>
        <v>0.19924754697496314</v>
      </c>
      <c r="N17" s="14">
        <f t="shared" si="19"/>
        <v>0.19531000000000001</v>
      </c>
      <c r="P17" s="14">
        <f t="shared" si="20"/>
        <v>5.0000000000000001E-4</v>
      </c>
      <c r="Q17" s="14">
        <f t="shared" si="21"/>
        <v>7.397146306306307E-3</v>
      </c>
      <c r="R17" s="14">
        <f t="shared" si="22"/>
        <v>305.08558412010007</v>
      </c>
      <c r="S17" s="14">
        <f t="shared" si="23"/>
        <v>298.69717096540023</v>
      </c>
      <c r="T17" s="14">
        <f t="shared" si="24"/>
        <v>1.7610279958414594</v>
      </c>
      <c r="U17" s="14">
        <f t="shared" si="25"/>
        <v>1.7293354609005291</v>
      </c>
      <c r="V17" s="14">
        <v>3885</v>
      </c>
      <c r="X17" s="14">
        <v>0.5</v>
      </c>
      <c r="Y17" s="14">
        <f t="shared" si="1"/>
        <v>5.0731367184164891E-2</v>
      </c>
      <c r="AB17" s="14">
        <f>[2]!HeatTransferArea(K17,L17,0.36,P17)</f>
        <v>0.30265450173412117</v>
      </c>
      <c r="AC17" s="14">
        <f>[1]!Convection(K17,Q17,1000,9*10^-4,P17,0.6,0.36,7)</f>
        <v>20198.567265544123</v>
      </c>
      <c r="AD17" s="14">
        <f t="shared" si="2"/>
        <v>12.078896948610691</v>
      </c>
      <c r="AE17" s="14">
        <f t="shared" si="3"/>
        <v>1216.8876106279959</v>
      </c>
      <c r="AF17" s="14">
        <f t="shared" si="26"/>
        <v>21.666077174858788</v>
      </c>
      <c r="AG17" s="14">
        <f t="shared" si="4"/>
        <v>0.96458179382265963</v>
      </c>
      <c r="AM17" s="14">
        <f t="shared" si="27"/>
        <v>13869.388948388201</v>
      </c>
      <c r="AN17" s="14">
        <f t="shared" si="5"/>
        <v>20.238988207513078</v>
      </c>
      <c r="AQ17" s="14">
        <f t="shared" si="28"/>
        <v>-1.5640138299999999</v>
      </c>
      <c r="AR17" s="14">
        <v>0.94359999999999999</v>
      </c>
      <c r="AU17" s="14">
        <f t="shared" si="6"/>
        <v>212.72203122083272</v>
      </c>
      <c r="AV17" s="14">
        <f t="shared" si="7"/>
        <v>28.737913400000004</v>
      </c>
      <c r="AW17" s="14">
        <f t="shared" si="8"/>
        <v>29.169272230626163</v>
      </c>
      <c r="AX17" s="14">
        <f t="shared" si="29"/>
        <v>0.96458179382265963</v>
      </c>
      <c r="AY17" s="14">
        <f t="shared" si="30"/>
        <v>-1.5640138299999999</v>
      </c>
      <c r="AZ17" s="14">
        <f t="shared" si="31"/>
        <v>25.761160449626676</v>
      </c>
      <c r="BA17" s="14">
        <f t="shared" si="9"/>
        <v>25.683952508226763</v>
      </c>
      <c r="BB17" s="14">
        <f t="shared" si="10"/>
        <v>0.65731200000000001</v>
      </c>
      <c r="BC17" s="14">
        <f t="shared" si="11"/>
        <v>1005.8269690000001</v>
      </c>
      <c r="BD17" s="14">
        <f t="shared" si="12"/>
        <v>949.09832794840008</v>
      </c>
      <c r="BE17" s="14">
        <f t="shared" si="13"/>
        <v>50.608270039467428</v>
      </c>
      <c r="BF17" s="14">
        <f t="shared" si="32"/>
        <v>2.6681867642781181</v>
      </c>
      <c r="BG17" s="14">
        <f t="shared" si="33"/>
        <v>10668.622798132898</v>
      </c>
    </row>
    <row r="18" spans="3:59" x14ac:dyDescent="0.25">
      <c r="C18" s="1">
        <v>0</v>
      </c>
      <c r="D18" s="15">
        <f t="shared" si="14"/>
        <v>300</v>
      </c>
      <c r="E18" s="1">
        <v>0.25</v>
      </c>
      <c r="F18" s="14">
        <f t="shared" si="15"/>
        <v>9.8605156756756771E-3</v>
      </c>
      <c r="G18" s="14">
        <f t="shared" si="16"/>
        <v>35.497856432432435</v>
      </c>
      <c r="H18" s="1">
        <v>0.2802</v>
      </c>
      <c r="I18" s="1">
        <v>6.4998426600000005</v>
      </c>
      <c r="J18" s="4">
        <f>1.007873+0.801301</f>
        <v>1.8091740000000001</v>
      </c>
      <c r="K18" s="14">
        <f t="shared" si="17"/>
        <v>2.24E-2</v>
      </c>
      <c r="L18" s="14">
        <f t="shared" si="18"/>
        <v>0.1</v>
      </c>
      <c r="M18" s="14">
        <f t="shared" si="0"/>
        <v>0.19924754697496314</v>
      </c>
      <c r="N18" s="14">
        <f t="shared" si="19"/>
        <v>0.19531000000000001</v>
      </c>
      <c r="P18" s="14">
        <f t="shared" si="20"/>
        <v>5.0000000000000001E-4</v>
      </c>
      <c r="Q18" s="14">
        <f t="shared" si="21"/>
        <v>9.8605156756756771E-3</v>
      </c>
      <c r="R18" s="14">
        <f t="shared" si="22"/>
        <v>254.20374925260012</v>
      </c>
      <c r="S18" s="14">
        <f t="shared" si="23"/>
        <v>282.05197659190014</v>
      </c>
      <c r="T18" s="14">
        <f t="shared" si="24"/>
        <v>1.9622436637134797</v>
      </c>
      <c r="U18" s="14">
        <f t="shared" si="25"/>
        <v>2.1038528313999905</v>
      </c>
      <c r="V18" s="14">
        <v>3885</v>
      </c>
      <c r="X18" s="14">
        <v>0.5</v>
      </c>
      <c r="Y18" s="14">
        <f t="shared" si="1"/>
        <v>6.7625733039976224E-2</v>
      </c>
      <c r="AB18" s="14">
        <f>[2]!HeatTransferArea(K18,L18,0.36,P18)</f>
        <v>0.30265450173412117</v>
      </c>
      <c r="AC18" s="14">
        <f>[1]!Convection(K18,Q18,1000,9*10^-4,P18,0.6,0.36,7)</f>
        <v>20336.334394035668</v>
      </c>
      <c r="AD18" s="14">
        <f t="shared" si="2"/>
        <v>16.101365009518151</v>
      </c>
      <c r="AE18" s="14">
        <f t="shared" si="3"/>
        <v>1527.110455863927</v>
      </c>
      <c r="AF18" s="14">
        <f t="shared" si="26"/>
        <v>21.744725062592</v>
      </c>
      <c r="AG18" s="14">
        <f t="shared" si="4"/>
        <v>1.5431715745867884</v>
      </c>
      <c r="AM18" s="14">
        <f t="shared" si="27"/>
        <v>12572.271554329582</v>
      </c>
      <c r="AN18" s="14">
        <f t="shared" si="5"/>
        <v>0</v>
      </c>
      <c r="AQ18" s="14">
        <f t="shared" si="28"/>
        <v>6.4998426600000005</v>
      </c>
      <c r="AR18" s="14">
        <v>0.71919999999999995</v>
      </c>
      <c r="AU18" s="14">
        <f t="shared" si="6"/>
        <v>160.66791636375649</v>
      </c>
      <c r="AV18" s="14">
        <f t="shared" si="7"/>
        <v>38.308103400000007</v>
      </c>
      <c r="AW18" s="14">
        <f t="shared" si="8"/>
        <v>27.543785774082011</v>
      </c>
      <c r="AX18" s="14">
        <f t="shared" si="29"/>
        <v>1.5431715745867884</v>
      </c>
      <c r="AY18" s="14">
        <f t="shared" si="30"/>
        <v>6.4998426600000005</v>
      </c>
      <c r="AZ18" s="14">
        <f t="shared" si="31"/>
        <v>26.113302347872192</v>
      </c>
      <c r="BA18" s="14">
        <f t="shared" si="9"/>
        <v>27.023809554936953</v>
      </c>
      <c r="BB18" s="14">
        <f t="shared" si="10"/>
        <v>1.8091740000000001</v>
      </c>
      <c r="BC18" s="14">
        <f t="shared" si="11"/>
        <v>0</v>
      </c>
      <c r="BD18" s="14">
        <f t="shared" si="12"/>
        <v>0</v>
      </c>
      <c r="BE18" s="14">
        <f t="shared" si="13"/>
        <v>75.169833165530818</v>
      </c>
      <c r="BF18" s="14">
        <f t="shared" si="32"/>
        <v>0</v>
      </c>
      <c r="BG18" s="14">
        <f t="shared" si="33"/>
        <v>12513.174408377938</v>
      </c>
    </row>
    <row r="19" spans="3:59" x14ac:dyDescent="0.25">
      <c r="C19" s="1">
        <v>5</v>
      </c>
      <c r="D19" s="15">
        <f t="shared" si="14"/>
        <v>295</v>
      </c>
      <c r="E19" s="1">
        <v>0.25</v>
      </c>
      <c r="F19" s="14">
        <f t="shared" si="15"/>
        <v>9.8605156756756771E-3</v>
      </c>
      <c r="G19" s="14">
        <f t="shared" si="16"/>
        <v>35.497856432432435</v>
      </c>
      <c r="H19" s="1">
        <v>0.2802</v>
      </c>
      <c r="I19" s="1">
        <v>5.2241590899999997</v>
      </c>
      <c r="J19" s="5">
        <f>0.939767+0.762573</f>
        <v>1.70234</v>
      </c>
      <c r="K19" s="14">
        <f t="shared" si="17"/>
        <v>2.24E-2</v>
      </c>
      <c r="L19" s="14">
        <f t="shared" si="18"/>
        <v>0.1</v>
      </c>
      <c r="M19" s="14">
        <f t="shared" si="0"/>
        <v>0.19924754697496314</v>
      </c>
      <c r="N19" s="14">
        <f t="shared" si="19"/>
        <v>0.19531000000000001</v>
      </c>
      <c r="P19" s="14">
        <f t="shared" si="20"/>
        <v>5.0000000000000001E-4</v>
      </c>
      <c r="Q19" s="14">
        <f t="shared" si="21"/>
        <v>9.8605156756756771E-3</v>
      </c>
      <c r="R19" s="14">
        <f t="shared" si="22"/>
        <v>268.09312130010039</v>
      </c>
      <c r="S19" s="14">
        <f t="shared" si="23"/>
        <v>286.84702949740029</v>
      </c>
      <c r="T19" s="14">
        <f t="shared" si="24"/>
        <v>2.1363171513316956</v>
      </c>
      <c r="U19" s="14">
        <f t="shared" si="25"/>
        <v>2.2277205799002786</v>
      </c>
      <c r="V19" s="14">
        <v>3885</v>
      </c>
      <c r="X19" s="14">
        <v>0.5</v>
      </c>
      <c r="Y19" s="14">
        <f t="shared" si="1"/>
        <v>6.7625733039976224E-2</v>
      </c>
      <c r="AB19" s="14">
        <f>[2]!HeatTransferArea(K19,L19,0.36,P19)</f>
        <v>0.30265450173412117</v>
      </c>
      <c r="AC19" s="14">
        <f>[1]!Convection(K19,Q19,1000,9*10^-4,P19,0.6,0.36,7)</f>
        <v>20336.334394035668</v>
      </c>
      <c r="AD19" s="14">
        <f t="shared" si="2"/>
        <v>16.101365009518151</v>
      </c>
      <c r="AE19" s="14">
        <f t="shared" si="3"/>
        <v>1527.110455863927</v>
      </c>
      <c r="AF19" s="14">
        <f t="shared" si="26"/>
        <v>21.744725062592</v>
      </c>
      <c r="AG19" s="14">
        <f t="shared" si="4"/>
        <v>1.4632229208181968</v>
      </c>
      <c r="AM19" s="14">
        <f t="shared" si="27"/>
        <v>11920.927139920606</v>
      </c>
      <c r="AN19" s="14">
        <f t="shared" si="5"/>
        <v>2.2444466532799279</v>
      </c>
      <c r="AQ19" s="14">
        <f t="shared" si="28"/>
        <v>5.2241590899999997</v>
      </c>
      <c r="AR19" s="14">
        <v>0.7319</v>
      </c>
      <c r="AU19" s="14">
        <f t="shared" si="6"/>
        <v>160.66791636375649</v>
      </c>
      <c r="AV19" s="14">
        <f t="shared" si="7"/>
        <v>38.308103400000007</v>
      </c>
      <c r="AW19" s="14">
        <f t="shared" si="8"/>
        <v>28.012046665568626</v>
      </c>
      <c r="AX19" s="14">
        <f t="shared" si="29"/>
        <v>1.4632229208181968</v>
      </c>
      <c r="AY19" s="14">
        <f t="shared" si="30"/>
        <v>5.2241590899999997</v>
      </c>
      <c r="AZ19" s="14">
        <f t="shared" si="31"/>
        <v>29.161568311617224</v>
      </c>
      <c r="BA19" s="14">
        <f t="shared" si="9"/>
        <v>29.921307867779046</v>
      </c>
      <c r="BB19" s="14">
        <f t="shared" si="10"/>
        <v>1.70234</v>
      </c>
      <c r="BC19" s="14">
        <f t="shared" si="11"/>
        <v>191.54051700000002</v>
      </c>
      <c r="BD19" s="14">
        <f t="shared" si="12"/>
        <v>140.18850439230002</v>
      </c>
      <c r="BE19" s="14">
        <f t="shared" si="13"/>
        <v>81.83825832840806</v>
      </c>
      <c r="BF19" s="14">
        <f t="shared" si="32"/>
        <v>0.38255318366142577</v>
      </c>
      <c r="BG19" s="14">
        <f t="shared" si="33"/>
        <v>13430.071155781496</v>
      </c>
    </row>
    <row r="20" spans="3:59" x14ac:dyDescent="0.25">
      <c r="C20" s="1">
        <v>10</v>
      </c>
      <c r="D20" s="15">
        <f t="shared" si="14"/>
        <v>290</v>
      </c>
      <c r="E20" s="1">
        <v>0.25</v>
      </c>
      <c r="F20" s="14">
        <f t="shared" si="15"/>
        <v>9.8605156756756771E-3</v>
      </c>
      <c r="G20" s="14">
        <f t="shared" si="16"/>
        <v>35.497856432432435</v>
      </c>
      <c r="H20" s="1">
        <v>0.2802</v>
      </c>
      <c r="I20" s="1">
        <v>4.2799781699999997</v>
      </c>
      <c r="J20" s="4">
        <f>0.893889+0.729593</f>
        <v>1.6234820000000001</v>
      </c>
      <c r="K20" s="14">
        <f t="shared" si="17"/>
        <v>2.24E-2</v>
      </c>
      <c r="L20" s="14">
        <f t="shared" si="18"/>
        <v>0.1</v>
      </c>
      <c r="M20" s="14">
        <f t="shared" si="0"/>
        <v>0.19924754697496314</v>
      </c>
      <c r="N20" s="14">
        <f t="shared" si="19"/>
        <v>0.19531000000000001</v>
      </c>
      <c r="P20" s="14">
        <f t="shared" si="20"/>
        <v>5.0000000000000001E-4</v>
      </c>
      <c r="Q20" s="14">
        <f t="shared" si="21"/>
        <v>9.8605156756756771E-3</v>
      </c>
      <c r="R20" s="14">
        <f t="shared" si="22"/>
        <v>279.7756471826001</v>
      </c>
      <c r="S20" s="14">
        <f t="shared" si="23"/>
        <v>290.83635973790035</v>
      </c>
      <c r="T20" s="14">
        <f t="shared" si="24"/>
        <v>2.2035150369652001</v>
      </c>
      <c r="U20" s="14">
        <f t="shared" si="25"/>
        <v>2.2472307934001492</v>
      </c>
      <c r="V20" s="14">
        <v>3885</v>
      </c>
      <c r="X20" s="14">
        <v>0.5</v>
      </c>
      <c r="Y20" s="14">
        <f t="shared" si="1"/>
        <v>6.7625733039976224E-2</v>
      </c>
      <c r="AB20" s="14">
        <f>[2]!HeatTransferArea(K20,L20,0.36,P20)</f>
        <v>0.30265450173412117</v>
      </c>
      <c r="AC20" s="14">
        <f>[1]!Convection(K20,Q20,1000,9*10^-4,P20,0.6,0.36,7)</f>
        <v>20336.334394035668</v>
      </c>
      <c r="AD20" s="14">
        <f t="shared" si="2"/>
        <v>16.101365009518151</v>
      </c>
      <c r="AE20" s="14">
        <f t="shared" si="3"/>
        <v>1527.110455863927</v>
      </c>
      <c r="AF20" s="14">
        <f t="shared" si="26"/>
        <v>21.744725062592</v>
      </c>
      <c r="AG20" s="14">
        <f t="shared" si="4"/>
        <v>1.4021234655351265</v>
      </c>
      <c r="AM20" s="14">
        <f t="shared" si="27"/>
        <v>11423.147789723549</v>
      </c>
      <c r="AN20" s="14">
        <f t="shared" si="5"/>
        <v>4.4499212227639529</v>
      </c>
      <c r="AQ20" s="14">
        <f t="shared" si="28"/>
        <v>4.2799781699999997</v>
      </c>
      <c r="AR20" s="14">
        <v>0.74219999999999997</v>
      </c>
      <c r="AU20" s="14">
        <f t="shared" si="6"/>
        <v>160.66791636375649</v>
      </c>
      <c r="AV20" s="14">
        <f t="shared" si="7"/>
        <v>38.308103400000007</v>
      </c>
      <c r="AW20" s="14">
        <f t="shared" si="8"/>
        <v>28.401624710204661</v>
      </c>
      <c r="AX20" s="14">
        <f t="shared" si="29"/>
        <v>1.4021234655351265</v>
      </c>
      <c r="AY20" s="14">
        <f t="shared" si="30"/>
        <v>4.2799781699999997</v>
      </c>
      <c r="AZ20" s="14">
        <f t="shared" si="31"/>
        <v>30.698847752462886</v>
      </c>
      <c r="BA20" s="14">
        <f t="shared" si="9"/>
        <v>31.291703561589184</v>
      </c>
      <c r="BB20" s="14">
        <f t="shared" si="10"/>
        <v>1.6234820000000001</v>
      </c>
      <c r="BC20" s="14">
        <f t="shared" si="11"/>
        <v>383.08103400000005</v>
      </c>
      <c r="BD20" s="14">
        <f t="shared" si="12"/>
        <v>284.32274343480003</v>
      </c>
      <c r="BE20" s="14">
        <f t="shared" si="13"/>
        <v>84.412481879517728</v>
      </c>
      <c r="BF20" s="14">
        <f t="shared" si="32"/>
        <v>0.76510636732285153</v>
      </c>
      <c r="BG20" s="14">
        <f t="shared" si="33"/>
        <v>13696.910265079263</v>
      </c>
    </row>
    <row r="21" spans="3:59" x14ac:dyDescent="0.25">
      <c r="C21" s="1">
        <v>15</v>
      </c>
      <c r="D21" s="15">
        <f t="shared" si="14"/>
        <v>285</v>
      </c>
      <c r="E21" s="1">
        <v>0.25</v>
      </c>
      <c r="F21" s="14">
        <f t="shared" si="15"/>
        <v>9.8605156756756771E-3</v>
      </c>
      <c r="G21" s="14">
        <f t="shared" si="16"/>
        <v>35.497856432432435</v>
      </c>
      <c r="H21" s="1">
        <v>0.2802</v>
      </c>
      <c r="I21" s="1">
        <v>3.86353824</v>
      </c>
      <c r="J21" s="4">
        <f>0.789662+0.652449</f>
        <v>1.4421109999999999</v>
      </c>
      <c r="K21" s="14">
        <f t="shared" si="17"/>
        <v>2.24E-2</v>
      </c>
      <c r="L21" s="14">
        <f t="shared" si="18"/>
        <v>0.1</v>
      </c>
      <c r="M21" s="14">
        <f t="shared" si="0"/>
        <v>0.19924754697496314</v>
      </c>
      <c r="N21" s="14">
        <f t="shared" si="19"/>
        <v>0.19531000000000001</v>
      </c>
      <c r="P21" s="14">
        <f t="shared" si="20"/>
        <v>5.0000000000000001E-4</v>
      </c>
      <c r="Q21" s="14">
        <f t="shared" si="21"/>
        <v>9.8605156756756771E-3</v>
      </c>
      <c r="R21" s="14">
        <f t="shared" si="22"/>
        <v>289.25132690010014</v>
      </c>
      <c r="S21" s="14">
        <f t="shared" si="23"/>
        <v>294.01996731339989</v>
      </c>
      <c r="T21" s="14">
        <f t="shared" si="24"/>
        <v>2.1873989651985539</v>
      </c>
      <c r="U21" s="14">
        <f t="shared" si="25"/>
        <v>2.1895239469001808</v>
      </c>
      <c r="V21" s="14">
        <v>3885</v>
      </c>
      <c r="X21" s="14">
        <v>0.5</v>
      </c>
      <c r="Y21" s="14">
        <f t="shared" si="1"/>
        <v>6.7625733039976224E-2</v>
      </c>
      <c r="AB21" s="14">
        <f>[2]!HeatTransferArea(K21,L21,0.36,P21)</f>
        <v>0.30265450173412117</v>
      </c>
      <c r="AC21" s="14">
        <f>[1]!Convection(K21,Q21,1000,9*10^-4,P21,0.6,0.36,7)</f>
        <v>20336.334394035668</v>
      </c>
      <c r="AD21" s="14">
        <f t="shared" si="2"/>
        <v>16.101365009518151</v>
      </c>
      <c r="AE21" s="14">
        <f t="shared" si="3"/>
        <v>1527.110455863927</v>
      </c>
      <c r="AF21" s="14">
        <f t="shared" si="26"/>
        <v>21.744725062592</v>
      </c>
      <c r="AG21" s="14">
        <f t="shared" si="4"/>
        <v>1.3561908400008251</v>
      </c>
      <c r="AM21" s="14">
        <f t="shared" si="27"/>
        <v>11048.933119799243</v>
      </c>
      <c r="AN21" s="14">
        <f t="shared" si="5"/>
        <v>6.8508042678575194</v>
      </c>
      <c r="AQ21" s="14">
        <f t="shared" si="28"/>
        <v>3.86353824</v>
      </c>
      <c r="AR21" s="14">
        <v>0.75019999999999998</v>
      </c>
      <c r="AU21" s="14">
        <f t="shared" si="6"/>
        <v>160.66791636375649</v>
      </c>
      <c r="AV21" s="14">
        <f t="shared" si="7"/>
        <v>38.308103400000007</v>
      </c>
      <c r="AW21" s="14">
        <f t="shared" si="8"/>
        <v>28.712519907990067</v>
      </c>
      <c r="AX21" s="14">
        <f t="shared" si="29"/>
        <v>1.3561908400008251</v>
      </c>
      <c r="AY21" s="14">
        <f t="shared" si="30"/>
        <v>3.86353824</v>
      </c>
      <c r="AZ21" s="14">
        <f t="shared" si="31"/>
        <v>30.923564472156894</v>
      </c>
      <c r="BA21" s="14">
        <f t="shared" si="9"/>
        <v>31.402868167490176</v>
      </c>
      <c r="BB21" s="14">
        <f t="shared" si="10"/>
        <v>1.4421109999999999</v>
      </c>
      <c r="BC21" s="14">
        <f t="shared" si="11"/>
        <v>574.62155100000007</v>
      </c>
      <c r="BD21" s="14">
        <f t="shared" si="12"/>
        <v>431.08108756020005</v>
      </c>
      <c r="BE21" s="14">
        <f t="shared" si="13"/>
        <v>83.795105735879218</v>
      </c>
      <c r="BF21" s="14">
        <f t="shared" si="32"/>
        <v>1.1476595509842773</v>
      </c>
      <c r="BG21" s="14">
        <f t="shared" si="33"/>
        <v>13469.724547102394</v>
      </c>
    </row>
    <row r="22" spans="3:59" x14ac:dyDescent="0.25">
      <c r="C22" s="1">
        <v>20</v>
      </c>
      <c r="D22" s="15">
        <f t="shared" si="14"/>
        <v>280</v>
      </c>
      <c r="E22" s="1">
        <v>0.25</v>
      </c>
      <c r="F22" s="14">
        <f t="shared" si="15"/>
        <v>9.8605156756756771E-3</v>
      </c>
      <c r="G22" s="14">
        <f t="shared" si="16"/>
        <v>35.497856432432435</v>
      </c>
      <c r="H22" s="1">
        <v>0.2802</v>
      </c>
      <c r="I22" s="1">
        <v>2.7674285100000002</v>
      </c>
      <c r="J22" s="4">
        <f>0.694976+0.600859</f>
        <v>1.2958350000000001</v>
      </c>
      <c r="K22" s="14">
        <f t="shared" si="17"/>
        <v>2.24E-2</v>
      </c>
      <c r="L22" s="14">
        <f t="shared" si="18"/>
        <v>0.1</v>
      </c>
      <c r="M22" s="14">
        <f t="shared" si="0"/>
        <v>0.19924754697496314</v>
      </c>
      <c r="N22" s="14">
        <f t="shared" si="19"/>
        <v>0.19531000000000001</v>
      </c>
      <c r="P22" s="14">
        <f t="shared" si="20"/>
        <v>5.0000000000000001E-4</v>
      </c>
      <c r="Q22" s="14">
        <f t="shared" si="21"/>
        <v>9.8605156756756771E-3</v>
      </c>
      <c r="R22" s="14">
        <f t="shared" si="22"/>
        <v>296.52016045260007</v>
      </c>
      <c r="S22" s="14">
        <f t="shared" si="23"/>
        <v>296.39785222390003</v>
      </c>
      <c r="T22" s="14">
        <f t="shared" si="24"/>
        <v>2.1115305806172273</v>
      </c>
      <c r="U22" s="14">
        <f t="shared" si="25"/>
        <v>2.0817405154000426</v>
      </c>
      <c r="V22" s="14">
        <v>3885</v>
      </c>
      <c r="X22" s="14">
        <v>0.5</v>
      </c>
      <c r="Y22" s="14">
        <f t="shared" si="1"/>
        <v>6.7625733039976224E-2</v>
      </c>
      <c r="AB22" s="14">
        <f>[2]!HeatTransferArea(K22,L22,0.36,P22)</f>
        <v>0.30265450173412117</v>
      </c>
      <c r="AC22" s="14">
        <f>[1]!Convection(K22,Q22,1000,9*10^-4,P22,0.6,0.36,7)</f>
        <v>20336.334394035668</v>
      </c>
      <c r="AD22" s="14">
        <f t="shared" si="2"/>
        <v>16.101365009518151</v>
      </c>
      <c r="AE22" s="14">
        <f t="shared" si="3"/>
        <v>1527.110455863927</v>
      </c>
      <c r="AF22" s="14">
        <f t="shared" si="26"/>
        <v>21.744725062592</v>
      </c>
      <c r="AG22" s="14">
        <f t="shared" si="4"/>
        <v>1.3229454597664958</v>
      </c>
      <c r="AM22" s="14">
        <f t="shared" si="27"/>
        <v>10778.081870906293</v>
      </c>
      <c r="AN22" s="14">
        <f t="shared" si="5"/>
        <v>9.6073453209208708</v>
      </c>
      <c r="AQ22" s="14">
        <f t="shared" si="28"/>
        <v>2.7674285100000002</v>
      </c>
      <c r="AR22" s="14">
        <v>0.75600000000000001</v>
      </c>
      <c r="AU22" s="14">
        <f t="shared" si="6"/>
        <v>160.66791636375649</v>
      </c>
      <c r="AV22" s="14">
        <f t="shared" si="7"/>
        <v>38.308103400000007</v>
      </c>
      <c r="AW22" s="14">
        <f t="shared" si="8"/>
        <v>28.944732258924958</v>
      </c>
      <c r="AX22" s="14">
        <f t="shared" si="29"/>
        <v>1.3229454597664958</v>
      </c>
      <c r="AY22" s="14">
        <f t="shared" si="30"/>
        <v>2.7674285100000002</v>
      </c>
      <c r="AZ22" s="14">
        <f t="shared" si="31"/>
        <v>30.140143090248724</v>
      </c>
      <c r="BA22" s="14">
        <f t="shared" si="9"/>
        <v>30.558843656249003</v>
      </c>
      <c r="BB22" s="14">
        <f t="shared" si="10"/>
        <v>1.2958350000000001</v>
      </c>
      <c r="BC22" s="14">
        <f t="shared" si="11"/>
        <v>766.16206800000009</v>
      </c>
      <c r="BD22" s="14">
        <f t="shared" si="12"/>
        <v>579.21852340800012</v>
      </c>
      <c r="BE22" s="14">
        <f t="shared" si="13"/>
        <v>80.888731814546802</v>
      </c>
      <c r="BF22" s="14">
        <f t="shared" si="32"/>
        <v>1.5302127346457031</v>
      </c>
      <c r="BG22" s="14">
        <f t="shared" si="33"/>
        <v>12904.546812682054</v>
      </c>
    </row>
    <row r="23" spans="3:59" x14ac:dyDescent="0.25">
      <c r="C23" s="1">
        <v>25</v>
      </c>
      <c r="D23" s="15">
        <f t="shared" si="14"/>
        <v>275</v>
      </c>
      <c r="E23" s="1">
        <v>0.25</v>
      </c>
      <c r="F23" s="14">
        <f t="shared" si="15"/>
        <v>9.8605156756756771E-3</v>
      </c>
      <c r="G23" s="14">
        <f t="shared" si="16"/>
        <v>35.497856432432435</v>
      </c>
      <c r="H23" s="1">
        <v>0.2802</v>
      </c>
      <c r="I23" s="1">
        <v>1.40152001</v>
      </c>
      <c r="J23" s="4">
        <f>0.653546+0.571537</f>
        <v>1.2250829999999999</v>
      </c>
      <c r="K23" s="14">
        <f t="shared" si="17"/>
        <v>2.24E-2</v>
      </c>
      <c r="L23" s="14">
        <f t="shared" si="18"/>
        <v>0.1</v>
      </c>
      <c r="M23" s="14">
        <f t="shared" si="0"/>
        <v>0.19924754697496314</v>
      </c>
      <c r="N23" s="14">
        <f t="shared" si="19"/>
        <v>0.19531000000000001</v>
      </c>
      <c r="P23" s="14">
        <f t="shared" si="20"/>
        <v>5.0000000000000001E-4</v>
      </c>
      <c r="Q23" s="14">
        <f t="shared" si="21"/>
        <v>9.8605156756756771E-3</v>
      </c>
      <c r="R23" s="14">
        <f t="shared" si="22"/>
        <v>301.58214784010033</v>
      </c>
      <c r="S23" s="14">
        <f t="shared" si="23"/>
        <v>297.9700144694001</v>
      </c>
      <c r="T23" s="14">
        <f t="shared" si="24"/>
        <v>1.9994715278071453</v>
      </c>
      <c r="U23" s="14">
        <f t="shared" si="25"/>
        <v>1.951020973900313</v>
      </c>
      <c r="V23" s="14">
        <v>3885</v>
      </c>
      <c r="X23" s="14">
        <v>0.5</v>
      </c>
      <c r="Y23" s="14">
        <f t="shared" si="1"/>
        <v>6.7625733039976224E-2</v>
      </c>
      <c r="AB23" s="14">
        <f>[2]!HeatTransferArea(K23,L23,0.36,P23)</f>
        <v>0.30265450173412117</v>
      </c>
      <c r="AC23" s="14">
        <f>[1]!Convection(K23,Q23,1000,9*10^-4,P23,0.6,0.36,7)</f>
        <v>20336.334394035668</v>
      </c>
      <c r="AD23" s="14">
        <f t="shared" si="2"/>
        <v>16.101365009518151</v>
      </c>
      <c r="AE23" s="14">
        <f t="shared" si="3"/>
        <v>1527.110455863927</v>
      </c>
      <c r="AF23" s="14">
        <f t="shared" si="26"/>
        <v>21.744725062592</v>
      </c>
      <c r="AG23" s="14">
        <f t="shared" si="4"/>
        <v>1.3007401227475439</v>
      </c>
      <c r="AM23" s="14">
        <f t="shared" si="27"/>
        <v>10597.174231370216</v>
      </c>
      <c r="AN23" s="14">
        <f t="shared" si="5"/>
        <v>12.813803815764294</v>
      </c>
      <c r="AQ23" s="14">
        <f t="shared" si="28"/>
        <v>1.40152001</v>
      </c>
      <c r="AR23" s="14">
        <v>0.75980000000000003</v>
      </c>
      <c r="AU23" s="14">
        <f t="shared" si="6"/>
        <v>160.66791636375649</v>
      </c>
      <c r="AV23" s="14">
        <f t="shared" si="7"/>
        <v>38.308103400000007</v>
      </c>
      <c r="AW23" s="14">
        <f t="shared" si="8"/>
        <v>29.098261763009269</v>
      </c>
      <c r="AX23" s="14">
        <f t="shared" si="29"/>
        <v>1.3007401227475439</v>
      </c>
      <c r="AY23" s="14">
        <f t="shared" si="30"/>
        <v>1.40152001</v>
      </c>
      <c r="AZ23" s="14">
        <f t="shared" si="31"/>
        <v>28.729763884683333</v>
      </c>
      <c r="BA23" s="14">
        <f t="shared" si="9"/>
        <v>29.090572951908189</v>
      </c>
      <c r="BB23" s="14">
        <f t="shared" si="10"/>
        <v>1.2250829999999999</v>
      </c>
      <c r="BC23" s="14">
        <f t="shared" si="11"/>
        <v>957.70258500000023</v>
      </c>
      <c r="BD23" s="14">
        <f t="shared" si="12"/>
        <v>727.66242408300025</v>
      </c>
      <c r="BE23" s="14">
        <f t="shared" si="13"/>
        <v>76.595962032592112</v>
      </c>
      <c r="BF23" s="14">
        <f t="shared" si="32"/>
        <v>1.9127659183071288</v>
      </c>
      <c r="BG23" s="14">
        <f t="shared" si="33"/>
        <v>12157.409872653599</v>
      </c>
    </row>
    <row r="24" spans="3:59" x14ac:dyDescent="0.25">
      <c r="C24" s="1">
        <v>30</v>
      </c>
      <c r="D24" s="15">
        <f t="shared" si="14"/>
        <v>270</v>
      </c>
      <c r="E24" s="1">
        <v>0.25</v>
      </c>
      <c r="F24" s="14">
        <f t="shared" si="15"/>
        <v>9.8605156756756771E-3</v>
      </c>
      <c r="G24" s="14">
        <f t="shared" si="16"/>
        <v>35.497856432432435</v>
      </c>
      <c r="H24" s="1">
        <v>0.2802</v>
      </c>
      <c r="I24" s="1">
        <v>1.5110390000000029E-2</v>
      </c>
      <c r="J24" s="4">
        <f>2.264663+1.803851</f>
        <v>4.0685140000000004</v>
      </c>
      <c r="K24" s="14">
        <f t="shared" si="17"/>
        <v>2.24E-2</v>
      </c>
      <c r="L24" s="14">
        <f t="shared" si="18"/>
        <v>0.1</v>
      </c>
      <c r="M24" s="14">
        <f t="shared" si="0"/>
        <v>0.19924754697496314</v>
      </c>
      <c r="N24" s="14">
        <f t="shared" si="19"/>
        <v>0.19531000000000001</v>
      </c>
      <c r="P24" s="14">
        <f t="shared" si="20"/>
        <v>5.0000000000000001E-4</v>
      </c>
      <c r="Q24" s="14">
        <f t="shared" si="21"/>
        <v>9.8605156756756771E-3</v>
      </c>
      <c r="R24" s="14">
        <f t="shared" si="22"/>
        <v>304.43728906260003</v>
      </c>
      <c r="S24" s="14">
        <f t="shared" si="23"/>
        <v>298.73645404990009</v>
      </c>
      <c r="T24" s="14">
        <f t="shared" si="24"/>
        <v>1.8747834513530961</v>
      </c>
      <c r="U24" s="14">
        <f t="shared" si="25"/>
        <v>1.8245057973997518</v>
      </c>
      <c r="V24" s="14">
        <v>3885</v>
      </c>
      <c r="X24" s="14">
        <v>0.5</v>
      </c>
      <c r="Y24" s="14">
        <f t="shared" si="1"/>
        <v>6.7625733039976224E-2</v>
      </c>
      <c r="AB24" s="14">
        <f>[2]!HeatTransferArea(K24,L24,0.36,P24)</f>
        <v>0.30265450173412117</v>
      </c>
      <c r="AC24" s="14">
        <f>[1]!Convection(K24,Q24,1000,9*10^-4,P24,0.6,0.36,7)</f>
        <v>20336.334394035668</v>
      </c>
      <c r="AD24" s="14">
        <f t="shared" si="2"/>
        <v>16.101365009518151</v>
      </c>
      <c r="AE24" s="14">
        <f t="shared" si="3"/>
        <v>1527.110455863927</v>
      </c>
      <c r="AF24" s="14">
        <f t="shared" si="26"/>
        <v>21.744725062592</v>
      </c>
      <c r="AG24" s="14">
        <f t="shared" si="4"/>
        <v>1.2885412335915831</v>
      </c>
      <c r="AM24" s="14">
        <f t="shared" si="27"/>
        <v>10497.789464533145</v>
      </c>
      <c r="AN24" s="14">
        <f t="shared" si="5"/>
        <v>16.442808810339425</v>
      </c>
      <c r="AQ24" s="14">
        <f t="shared" si="28"/>
        <v>1.5110390000000029E-2</v>
      </c>
      <c r="AR24" s="14">
        <v>0.76170000000000004</v>
      </c>
      <c r="AU24" s="14">
        <f t="shared" si="6"/>
        <v>160.66791636375649</v>
      </c>
      <c r="AV24" s="14">
        <f t="shared" si="7"/>
        <v>38.308103400000007</v>
      </c>
      <c r="AW24" s="14">
        <f t="shared" si="8"/>
        <v>29.173108420242993</v>
      </c>
      <c r="AX24" s="14">
        <f t="shared" si="29"/>
        <v>1.2885412335915831</v>
      </c>
      <c r="AY24" s="14">
        <f t="shared" si="30"/>
        <v>1.5110390000000029E-2</v>
      </c>
      <c r="AZ24" s="14">
        <f t="shared" si="31"/>
        <v>27.121117632329725</v>
      </c>
      <c r="BA24" s="14">
        <f t="shared" si="9"/>
        <v>27.346630445400613</v>
      </c>
      <c r="BB24" s="14">
        <f t="shared" si="10"/>
        <v>4.0685140000000004</v>
      </c>
      <c r="BC24" s="14">
        <f t="shared" si="11"/>
        <v>1149.2431020000001</v>
      </c>
      <c r="BD24" s="14">
        <f t="shared" si="12"/>
        <v>875.3784707934002</v>
      </c>
      <c r="BE24" s="14">
        <f t="shared" si="13"/>
        <v>71.819398307043286</v>
      </c>
      <c r="BF24" s="14">
        <f t="shared" si="32"/>
        <v>2.2953191019685546</v>
      </c>
      <c r="BG24" s="14">
        <f t="shared" si="33"/>
        <v>11384.346537843292</v>
      </c>
    </row>
    <row r="25" spans="3:59" x14ac:dyDescent="0.25">
      <c r="C25" s="1">
        <v>35</v>
      </c>
      <c r="D25" s="15">
        <f t="shared" si="14"/>
        <v>265</v>
      </c>
      <c r="E25" s="1">
        <v>0.25</v>
      </c>
      <c r="F25" s="14">
        <f t="shared" si="15"/>
        <v>9.8605156756756771E-3</v>
      </c>
      <c r="G25" s="14">
        <f t="shared" si="16"/>
        <v>35.497856432432435</v>
      </c>
      <c r="H25" s="1">
        <v>0.2802</v>
      </c>
      <c r="I25" s="1">
        <v>-1.3159989999999999</v>
      </c>
      <c r="J25" s="4">
        <f>2.153801+1.72488</f>
        <v>3.8786810000000003</v>
      </c>
      <c r="K25" s="14">
        <f t="shared" si="17"/>
        <v>2.24E-2</v>
      </c>
      <c r="L25" s="14">
        <f t="shared" si="18"/>
        <v>0.1</v>
      </c>
      <c r="M25" s="14">
        <f t="shared" si="0"/>
        <v>0.19924754697496314</v>
      </c>
      <c r="N25" s="14">
        <f t="shared" si="19"/>
        <v>0.19531000000000001</v>
      </c>
      <c r="P25" s="14">
        <f t="shared" si="20"/>
        <v>5.0000000000000001E-4</v>
      </c>
      <c r="Q25" s="14">
        <f t="shared" si="21"/>
        <v>9.8605156756756771E-3</v>
      </c>
      <c r="R25" s="14">
        <f t="shared" si="22"/>
        <v>305.08558412010007</v>
      </c>
      <c r="S25" s="14">
        <f t="shared" si="23"/>
        <v>298.69717096540023</v>
      </c>
      <c r="T25" s="14">
        <f t="shared" si="24"/>
        <v>1.7610279958414594</v>
      </c>
      <c r="U25" s="14">
        <f t="shared" si="25"/>
        <v>1.7293354609005291</v>
      </c>
      <c r="V25" s="14">
        <v>3885</v>
      </c>
      <c r="X25" s="14">
        <v>0.5</v>
      </c>
      <c r="Y25" s="14">
        <f t="shared" si="1"/>
        <v>6.7625733039976224E-2</v>
      </c>
      <c r="AB25" s="14">
        <f>[2]!HeatTransferArea(K25,L25,0.36,P25)</f>
        <v>0.30265450173412117</v>
      </c>
      <c r="AC25" s="14">
        <f>[1]!Convection(K25,Q25,1000,9*10^-4,P25,0.6,0.36,7)</f>
        <v>20336.334394035668</v>
      </c>
      <c r="AD25" s="14">
        <f t="shared" si="2"/>
        <v>16.101365009518151</v>
      </c>
      <c r="AE25" s="14">
        <f t="shared" si="3"/>
        <v>1527.110455863927</v>
      </c>
      <c r="AF25" s="14">
        <f t="shared" si="26"/>
        <v>21.744725062592</v>
      </c>
      <c r="AG25" s="14">
        <f t="shared" si="4"/>
        <v>1.2858031333449536</v>
      </c>
      <c r="AM25" s="14">
        <f t="shared" si="27"/>
        <v>10475.482068252324</v>
      </c>
      <c r="AN25" s="14">
        <f t="shared" si="5"/>
        <v>20.238988207513078</v>
      </c>
      <c r="AQ25" s="14">
        <f t="shared" si="28"/>
        <v>-1.3159989999999999</v>
      </c>
      <c r="AR25" s="14">
        <v>0.76160000000000005</v>
      </c>
      <c r="AU25" s="14">
        <f t="shared" si="6"/>
        <v>160.66791636375649</v>
      </c>
      <c r="AV25" s="14">
        <f t="shared" si="7"/>
        <v>38.308103400000007</v>
      </c>
      <c r="AW25" s="14">
        <f t="shared" si="8"/>
        <v>29.169272230626163</v>
      </c>
      <c r="AX25" s="14">
        <f t="shared" si="29"/>
        <v>1.2858031333449536</v>
      </c>
      <c r="AY25" s="14">
        <f t="shared" si="30"/>
        <v>-1.3159989999999999</v>
      </c>
      <c r="AZ25" s="14">
        <f t="shared" si="31"/>
        <v>25.761160449626676</v>
      </c>
      <c r="BA25" s="14">
        <f t="shared" si="9"/>
        <v>25.683952508226763</v>
      </c>
      <c r="BB25" s="14">
        <f t="shared" si="10"/>
        <v>3.8786810000000003</v>
      </c>
      <c r="BC25" s="14">
        <f t="shared" si="11"/>
        <v>1340.7836190000003</v>
      </c>
      <c r="BD25" s="14">
        <f t="shared" si="12"/>
        <v>1021.1408042304002</v>
      </c>
      <c r="BE25" s="14">
        <f t="shared" si="13"/>
        <v>67.46164255498941</v>
      </c>
      <c r="BF25" s="14">
        <f t="shared" si="32"/>
        <v>2.6778722856299804</v>
      </c>
      <c r="BG25" s="14">
        <f t="shared" si="33"/>
        <v>10741.38961909279</v>
      </c>
    </row>
    <row r="26" spans="3:59" x14ac:dyDescent="0.25">
      <c r="C26" s="1">
        <v>0</v>
      </c>
      <c r="D26" s="15">
        <f t="shared" si="14"/>
        <v>300</v>
      </c>
      <c r="E26" s="1">
        <v>0.25</v>
      </c>
      <c r="F26" s="14">
        <f t="shared" si="15"/>
        <v>1.3527416936936938E-2</v>
      </c>
      <c r="G26" s="14">
        <f t="shared" si="16"/>
        <v>48.698700972972979</v>
      </c>
      <c r="H26" s="1">
        <v>0.38440000000000002</v>
      </c>
      <c r="I26" s="1">
        <v>8.1421230799999993</v>
      </c>
      <c r="J26" s="3">
        <f>2.077985+1.680391</f>
        <v>3.7583760000000002</v>
      </c>
      <c r="K26" s="14">
        <f t="shared" si="17"/>
        <v>2.24E-2</v>
      </c>
      <c r="L26" s="14">
        <f t="shared" si="18"/>
        <v>0.1</v>
      </c>
      <c r="M26" s="14">
        <f t="shared" si="0"/>
        <v>0.19924754697496314</v>
      </c>
      <c r="N26" s="14">
        <f t="shared" si="19"/>
        <v>0.19531000000000001</v>
      </c>
      <c r="P26" s="14">
        <f t="shared" si="20"/>
        <v>5.0000000000000001E-4</v>
      </c>
      <c r="Q26" s="14">
        <f t="shared" si="21"/>
        <v>1.3527416936936938E-2</v>
      </c>
      <c r="R26" s="14">
        <f t="shared" si="22"/>
        <v>254.20374925260012</v>
      </c>
      <c r="S26" s="14">
        <f t="shared" si="23"/>
        <v>282.05197659190014</v>
      </c>
      <c r="T26" s="14">
        <f t="shared" si="24"/>
        <v>1.9622436637134797</v>
      </c>
      <c r="U26" s="14">
        <f t="shared" si="25"/>
        <v>2.1038528313999905</v>
      </c>
      <c r="V26" s="14">
        <v>3885</v>
      </c>
      <c r="X26" s="14">
        <v>0.5</v>
      </c>
      <c r="Y26" s="14">
        <f t="shared" si="1"/>
        <v>9.2774203356769669E-2</v>
      </c>
      <c r="AB26" s="14">
        <f>[2]!HeatTransferArea(K26,L26,0.36,P26)</f>
        <v>0.30265450173412117</v>
      </c>
      <c r="AC26" s="14">
        <f>[1]!Convection(K26,Q26,1000,9*10^-4,P26,0.6,0.36,7)</f>
        <v>20518.005007716896</v>
      </c>
      <c r="AD26" s="14">
        <f t="shared" si="2"/>
        <v>22.089096037326115</v>
      </c>
      <c r="AE26" s="14">
        <f t="shared" si="3"/>
        <v>1960.4216799848621</v>
      </c>
      <c r="AF26" s="14">
        <f t="shared" si="26"/>
        <v>21.813377637439981</v>
      </c>
      <c r="AG26" s="14">
        <f t="shared" si="4"/>
        <v>2.1170419460069998</v>
      </c>
      <c r="AM26" s="14">
        <f t="shared" si="27"/>
        <v>9246.1505801019757</v>
      </c>
      <c r="AN26" s="14">
        <f t="shared" si="5"/>
        <v>0</v>
      </c>
      <c r="AQ26" s="14">
        <f t="shared" si="28"/>
        <v>8.1421230799999993</v>
      </c>
      <c r="AR26" s="14">
        <v>0.5242</v>
      </c>
      <c r="AU26" s="14">
        <f t="shared" si="6"/>
        <v>118.16160203594494</v>
      </c>
      <c r="AV26" s="14">
        <f t="shared" si="7"/>
        <v>52.554014800000004</v>
      </c>
      <c r="AW26" s="14">
        <f t="shared" si="8"/>
        <v>27.543785774082011</v>
      </c>
      <c r="AX26" s="14">
        <f t="shared" si="29"/>
        <v>2.1170419460069998</v>
      </c>
      <c r="AY26" s="14">
        <f t="shared" si="30"/>
        <v>8.1421230799999993</v>
      </c>
      <c r="AZ26" s="14">
        <f t="shared" si="31"/>
        <v>26.113302347872192</v>
      </c>
      <c r="BA26" s="14">
        <f t="shared" si="9"/>
        <v>27.023809554936953</v>
      </c>
      <c r="BB26" s="14">
        <f t="shared" si="10"/>
        <v>3.7583760000000002</v>
      </c>
      <c r="BC26" s="14">
        <f t="shared" si="11"/>
        <v>0</v>
      </c>
      <c r="BD26" s="14">
        <f t="shared" si="12"/>
        <v>0</v>
      </c>
      <c r="BE26" s="14">
        <f t="shared" si="13"/>
        <v>103.12378254400444</v>
      </c>
      <c r="BF26" s="14">
        <f t="shared" si="32"/>
        <v>0</v>
      </c>
      <c r="BG26" s="14">
        <f t="shared" si="33"/>
        <v>12624.958372479992</v>
      </c>
    </row>
    <row r="27" spans="3:59" x14ac:dyDescent="0.25">
      <c r="C27" s="1">
        <v>5</v>
      </c>
      <c r="D27" s="15">
        <f t="shared" si="14"/>
        <v>295</v>
      </c>
      <c r="E27" s="1">
        <v>0.25</v>
      </c>
      <c r="F27" s="14">
        <f t="shared" si="15"/>
        <v>1.3527416936936938E-2</v>
      </c>
      <c r="G27" s="14">
        <f t="shared" si="16"/>
        <v>48.698700972972979</v>
      </c>
      <c r="H27" s="1">
        <v>0.38440000000000002</v>
      </c>
      <c r="I27" s="1">
        <v>6.7005316199999996</v>
      </c>
      <c r="J27" s="3">
        <f>1.955224+1.620917</f>
        <v>3.5761409999999998</v>
      </c>
      <c r="K27" s="14">
        <f t="shared" si="17"/>
        <v>2.24E-2</v>
      </c>
      <c r="L27" s="14">
        <f t="shared" si="18"/>
        <v>0.1</v>
      </c>
      <c r="M27" s="14">
        <f t="shared" si="0"/>
        <v>0.19924754697496314</v>
      </c>
      <c r="N27" s="14">
        <f t="shared" si="19"/>
        <v>0.19531000000000001</v>
      </c>
      <c r="P27" s="14">
        <f t="shared" si="20"/>
        <v>5.0000000000000001E-4</v>
      </c>
      <c r="Q27" s="14">
        <f t="shared" si="21"/>
        <v>1.3527416936936938E-2</v>
      </c>
      <c r="R27" s="14">
        <f t="shared" si="22"/>
        <v>268.09312130010039</v>
      </c>
      <c r="S27" s="14">
        <f t="shared" si="23"/>
        <v>286.84702949740029</v>
      </c>
      <c r="T27" s="14">
        <f t="shared" si="24"/>
        <v>2.1363171513316956</v>
      </c>
      <c r="U27" s="14">
        <f t="shared" si="25"/>
        <v>2.2277205799002786</v>
      </c>
      <c r="V27" s="14">
        <v>3885</v>
      </c>
      <c r="X27" s="14">
        <v>0.5</v>
      </c>
      <c r="Y27" s="14">
        <f t="shared" si="1"/>
        <v>9.2774203356769669E-2</v>
      </c>
      <c r="AB27" s="14">
        <f>[2]!HeatTransferArea(K27,L27,0.36,P27)</f>
        <v>0.30265450173412117</v>
      </c>
      <c r="AC27" s="14">
        <f>[1]!Convection(K27,Q27,1000,9*10^-4,P27,0.6,0.36,7)</f>
        <v>20518.005007716896</v>
      </c>
      <c r="AD27" s="14">
        <f t="shared" si="2"/>
        <v>22.089096037326115</v>
      </c>
      <c r="AE27" s="14">
        <f t="shared" si="3"/>
        <v>1960.4216799848621</v>
      </c>
      <c r="AF27" s="14">
        <f t="shared" si="26"/>
        <v>21.813377637439981</v>
      </c>
      <c r="AG27" s="14">
        <f t="shared" si="4"/>
        <v>2.0073622082887752</v>
      </c>
      <c r="AM27" s="14">
        <f t="shared" si="27"/>
        <v>8767.1258860275193</v>
      </c>
      <c r="AN27" s="14">
        <f t="shared" si="5"/>
        <v>2.2444466532799279</v>
      </c>
      <c r="AQ27" s="14">
        <f t="shared" si="28"/>
        <v>6.7005316199999996</v>
      </c>
      <c r="AR27" s="14">
        <v>0.5333</v>
      </c>
      <c r="AU27" s="14">
        <f t="shared" si="6"/>
        <v>118.16160203594494</v>
      </c>
      <c r="AV27" s="14">
        <f t="shared" si="7"/>
        <v>52.554014800000004</v>
      </c>
      <c r="AW27" s="14">
        <f t="shared" si="8"/>
        <v>28.012046665568626</v>
      </c>
      <c r="AX27" s="14">
        <f t="shared" si="29"/>
        <v>2.0073622082887752</v>
      </c>
      <c r="AY27" s="14">
        <f t="shared" si="30"/>
        <v>6.7005316199999996</v>
      </c>
      <c r="AZ27" s="14">
        <f t="shared" si="31"/>
        <v>29.161568311617224</v>
      </c>
      <c r="BA27" s="14">
        <f t="shared" si="9"/>
        <v>29.921307867779046</v>
      </c>
      <c r="BB27" s="14">
        <f t="shared" si="10"/>
        <v>3.5761409999999998</v>
      </c>
      <c r="BC27" s="14">
        <f t="shared" si="11"/>
        <v>262.77007400000002</v>
      </c>
      <c r="BD27" s="14">
        <f t="shared" si="12"/>
        <v>140.13528046420001</v>
      </c>
      <c r="BE27" s="14">
        <f t="shared" si="13"/>
        <v>112.27204318857979</v>
      </c>
      <c r="BF27" s="14">
        <f t="shared" si="32"/>
        <v>0.38376098284026339</v>
      </c>
      <c r="BG27" s="14">
        <f t="shared" si="33"/>
        <v>13550.046035294146</v>
      </c>
    </row>
    <row r="28" spans="3:59" x14ac:dyDescent="0.25">
      <c r="C28" s="1">
        <v>10</v>
      </c>
      <c r="D28" s="15">
        <f t="shared" si="14"/>
        <v>290</v>
      </c>
      <c r="E28" s="1">
        <v>0.25</v>
      </c>
      <c r="F28" s="14">
        <f t="shared" si="15"/>
        <v>1.3527416936936938E-2</v>
      </c>
      <c r="G28" s="14">
        <f t="shared" si="16"/>
        <v>48.698700972972979</v>
      </c>
      <c r="H28" s="1">
        <v>0.38440000000000002</v>
      </c>
      <c r="I28" s="1">
        <v>5.6072990699999998</v>
      </c>
      <c r="J28" s="3">
        <f>1.808003+1.52723</f>
        <v>3.3352330000000001</v>
      </c>
      <c r="K28" s="14">
        <f t="shared" si="17"/>
        <v>2.24E-2</v>
      </c>
      <c r="L28" s="14">
        <f t="shared" si="18"/>
        <v>0.1</v>
      </c>
      <c r="M28" s="14">
        <f t="shared" si="0"/>
        <v>0.19924754697496314</v>
      </c>
      <c r="N28" s="14">
        <f t="shared" si="19"/>
        <v>0.19531000000000001</v>
      </c>
      <c r="P28" s="14">
        <f t="shared" si="20"/>
        <v>5.0000000000000001E-4</v>
      </c>
      <c r="Q28" s="14">
        <f t="shared" si="21"/>
        <v>1.3527416936936938E-2</v>
      </c>
      <c r="R28" s="14">
        <f t="shared" si="22"/>
        <v>279.7756471826001</v>
      </c>
      <c r="S28" s="14">
        <f t="shared" si="23"/>
        <v>290.83635973790035</v>
      </c>
      <c r="T28" s="14">
        <f t="shared" si="24"/>
        <v>2.2035150369652001</v>
      </c>
      <c r="U28" s="14">
        <f t="shared" si="25"/>
        <v>2.2472307934001492</v>
      </c>
      <c r="V28" s="14">
        <v>3885</v>
      </c>
      <c r="X28" s="14">
        <v>0.5</v>
      </c>
      <c r="Y28" s="14">
        <f t="shared" si="1"/>
        <v>9.2774203356769669E-2</v>
      </c>
      <c r="AB28" s="14">
        <f>[2]!HeatTransferArea(K28,L28,0.36,P28)</f>
        <v>0.30265450173412117</v>
      </c>
      <c r="AC28" s="14">
        <f>[1]!Convection(K28,Q28,1000,9*10^-4,P28,0.6,0.36,7)</f>
        <v>20518.005007716896</v>
      </c>
      <c r="AD28" s="14">
        <f t="shared" si="2"/>
        <v>22.089096037326115</v>
      </c>
      <c r="AE28" s="14">
        <f t="shared" si="3"/>
        <v>1960.4216799848621</v>
      </c>
      <c r="AF28" s="14">
        <f t="shared" si="26"/>
        <v>21.813377637439981</v>
      </c>
      <c r="AG28" s="14">
        <f t="shared" si="4"/>
        <v>1.923541256786947</v>
      </c>
      <c r="AM28" s="14">
        <f t="shared" si="27"/>
        <v>8401.0390728611037</v>
      </c>
      <c r="AN28" s="14">
        <f t="shared" si="5"/>
        <v>4.4499212227639529</v>
      </c>
      <c r="AQ28" s="14">
        <f t="shared" si="28"/>
        <v>5.6072990699999998</v>
      </c>
      <c r="AR28" s="14">
        <v>0.54079999999999995</v>
      </c>
      <c r="AU28" s="14">
        <f t="shared" si="6"/>
        <v>118.16160203594494</v>
      </c>
      <c r="AV28" s="14">
        <f t="shared" si="7"/>
        <v>52.554014800000004</v>
      </c>
      <c r="AW28" s="14">
        <f t="shared" si="8"/>
        <v>28.401624710204661</v>
      </c>
      <c r="AX28" s="14">
        <f t="shared" si="29"/>
        <v>1.923541256786947</v>
      </c>
      <c r="AY28" s="14">
        <f t="shared" si="30"/>
        <v>5.6072990699999998</v>
      </c>
      <c r="AZ28" s="14">
        <f t="shared" si="31"/>
        <v>30.698847752462886</v>
      </c>
      <c r="BA28" s="14">
        <f t="shared" si="9"/>
        <v>31.291703561589184</v>
      </c>
      <c r="BB28" s="14">
        <f t="shared" si="10"/>
        <v>3.3352330000000001</v>
      </c>
      <c r="BC28" s="14">
        <f t="shared" si="11"/>
        <v>525.54014800000004</v>
      </c>
      <c r="BD28" s="14">
        <f t="shared" si="12"/>
        <v>284.21211203839999</v>
      </c>
      <c r="BE28" s="14">
        <f t="shared" si="13"/>
        <v>115.80356186469169</v>
      </c>
      <c r="BF28" s="14">
        <f t="shared" si="32"/>
        <v>0.76752196568052677</v>
      </c>
      <c r="BG28" s="14">
        <f t="shared" si="33"/>
        <v>13819.268898900875</v>
      </c>
    </row>
    <row r="29" spans="3:59" x14ac:dyDescent="0.25">
      <c r="C29" s="1">
        <v>15</v>
      </c>
      <c r="D29" s="15">
        <f t="shared" si="14"/>
        <v>285</v>
      </c>
      <c r="E29" s="1">
        <v>0.25</v>
      </c>
      <c r="F29" s="14">
        <f t="shared" si="15"/>
        <v>1.3527416936936938E-2</v>
      </c>
      <c r="G29" s="14">
        <f t="shared" si="16"/>
        <v>48.698700972972979</v>
      </c>
      <c r="H29" s="1">
        <v>0.38440000000000002</v>
      </c>
      <c r="I29" s="1">
        <v>5.0771194099999999</v>
      </c>
      <c r="J29" s="5">
        <f>1.693178+1.461577</f>
        <v>3.1547549999999998</v>
      </c>
      <c r="K29" s="14">
        <f t="shared" si="17"/>
        <v>2.24E-2</v>
      </c>
      <c r="L29" s="14">
        <f t="shared" si="18"/>
        <v>0.1</v>
      </c>
      <c r="M29" s="14">
        <f t="shared" si="0"/>
        <v>0.19924754697496314</v>
      </c>
      <c r="N29" s="14">
        <f t="shared" si="19"/>
        <v>0.19531000000000001</v>
      </c>
      <c r="P29" s="14">
        <f t="shared" si="20"/>
        <v>5.0000000000000001E-4</v>
      </c>
      <c r="Q29" s="14">
        <f t="shared" si="21"/>
        <v>1.3527416936936938E-2</v>
      </c>
      <c r="R29" s="14">
        <f t="shared" si="22"/>
        <v>289.25132690010014</v>
      </c>
      <c r="S29" s="14">
        <f t="shared" si="23"/>
        <v>294.01996731339989</v>
      </c>
      <c r="T29" s="14">
        <f t="shared" si="24"/>
        <v>2.1873989651985539</v>
      </c>
      <c r="U29" s="14">
        <f t="shared" si="25"/>
        <v>2.1895239469001808</v>
      </c>
      <c r="V29" s="14">
        <v>3885</v>
      </c>
      <c r="X29" s="14">
        <v>0.5</v>
      </c>
      <c r="Y29" s="14">
        <f t="shared" si="1"/>
        <v>9.2774203356769669E-2</v>
      </c>
      <c r="AB29" s="14">
        <f>[2]!HeatTransferArea(K29,L29,0.36,P29)</f>
        <v>0.30265450173412117</v>
      </c>
      <c r="AC29" s="14">
        <f>[1]!Convection(K29,Q29,1000,9*10^-4,P29,0.6,0.36,7)</f>
        <v>20518.005007716896</v>
      </c>
      <c r="AD29" s="14">
        <f t="shared" si="2"/>
        <v>22.089096037326115</v>
      </c>
      <c r="AE29" s="14">
        <f t="shared" si="3"/>
        <v>1960.4216799848621</v>
      </c>
      <c r="AF29" s="14">
        <f t="shared" si="26"/>
        <v>21.813377637439981</v>
      </c>
      <c r="AG29" s="14">
        <f t="shared" si="4"/>
        <v>1.8605273336770773</v>
      </c>
      <c r="AM29" s="14">
        <f t="shared" si="27"/>
        <v>8125.826660175685</v>
      </c>
      <c r="AN29" s="14">
        <f t="shared" si="5"/>
        <v>6.8508042678575194</v>
      </c>
      <c r="AQ29" s="14">
        <f t="shared" si="28"/>
        <v>5.0771194099999999</v>
      </c>
      <c r="AR29" s="14">
        <v>0.54669999999999996</v>
      </c>
      <c r="AU29" s="14">
        <f t="shared" si="6"/>
        <v>118.16160203594494</v>
      </c>
      <c r="AV29" s="14">
        <f t="shared" si="7"/>
        <v>52.554014800000004</v>
      </c>
      <c r="AW29" s="14">
        <f t="shared" si="8"/>
        <v>28.712519907990067</v>
      </c>
      <c r="AX29" s="14">
        <f t="shared" si="29"/>
        <v>1.8605273336770773</v>
      </c>
      <c r="AY29" s="14">
        <f t="shared" si="30"/>
        <v>5.0771194099999999</v>
      </c>
      <c r="AZ29" s="14">
        <f t="shared" si="31"/>
        <v>30.923564472156894</v>
      </c>
      <c r="BA29" s="14">
        <f t="shared" si="9"/>
        <v>31.402868167490176</v>
      </c>
      <c r="BB29" s="14">
        <f t="shared" si="10"/>
        <v>3.1547549999999998</v>
      </c>
      <c r="BC29" s="14">
        <f t="shared" si="11"/>
        <v>788.31022200000007</v>
      </c>
      <c r="BD29" s="14">
        <f t="shared" si="12"/>
        <v>430.9691983674</v>
      </c>
      <c r="BE29" s="14">
        <f t="shared" si="13"/>
        <v>114.95659759054949</v>
      </c>
      <c r="BF29" s="14">
        <f t="shared" si="32"/>
        <v>1.1512829485207903</v>
      </c>
      <c r="BG29" s="14">
        <f t="shared" si="33"/>
        <v>13590.053662329125</v>
      </c>
    </row>
    <row r="30" spans="3:59" x14ac:dyDescent="0.25">
      <c r="C30" s="1">
        <v>20</v>
      </c>
      <c r="D30" s="15">
        <f t="shared" si="14"/>
        <v>280</v>
      </c>
      <c r="E30" s="1">
        <v>0.25</v>
      </c>
      <c r="F30" s="14">
        <f t="shared" si="15"/>
        <v>1.3527416936936938E-2</v>
      </c>
      <c r="G30" s="14">
        <f t="shared" si="16"/>
        <v>48.698700972972979</v>
      </c>
      <c r="H30" s="1">
        <v>0.38440000000000002</v>
      </c>
      <c r="I30" s="1">
        <v>3.7192440200000001</v>
      </c>
      <c r="J30" s="5">
        <f>1.631216+1.432274</f>
        <v>3.0634899999999998</v>
      </c>
      <c r="K30" s="14">
        <f t="shared" si="17"/>
        <v>2.24E-2</v>
      </c>
      <c r="L30" s="14">
        <f t="shared" si="18"/>
        <v>0.1</v>
      </c>
      <c r="M30" s="14">
        <f t="shared" si="0"/>
        <v>0.19924754697496314</v>
      </c>
      <c r="N30" s="14">
        <f t="shared" si="19"/>
        <v>0.19531000000000001</v>
      </c>
      <c r="P30" s="14">
        <f t="shared" si="20"/>
        <v>5.0000000000000001E-4</v>
      </c>
      <c r="Q30" s="14">
        <f t="shared" si="21"/>
        <v>1.3527416936936938E-2</v>
      </c>
      <c r="R30" s="14">
        <f t="shared" si="22"/>
        <v>296.52016045260007</v>
      </c>
      <c r="S30" s="14">
        <f t="shared" si="23"/>
        <v>296.39785222390003</v>
      </c>
      <c r="T30" s="14">
        <f t="shared" si="24"/>
        <v>2.1115305806172273</v>
      </c>
      <c r="U30" s="14">
        <f t="shared" si="25"/>
        <v>2.0817405154000426</v>
      </c>
      <c r="V30" s="14">
        <v>3885</v>
      </c>
      <c r="X30" s="14">
        <v>0.5</v>
      </c>
      <c r="Y30" s="14">
        <f t="shared" si="1"/>
        <v>9.2774203356769669E-2</v>
      </c>
      <c r="AB30" s="14">
        <f>[2]!HeatTransferArea(K30,L30,0.36,P30)</f>
        <v>0.30265450173412117</v>
      </c>
      <c r="AC30" s="14">
        <f>[1]!Convection(K30,Q30,1000,9*10^-4,P30,0.6,0.36,7)</f>
        <v>20518.005007716896</v>
      </c>
      <c r="AD30" s="14">
        <f t="shared" si="2"/>
        <v>22.089096037326115</v>
      </c>
      <c r="AE30" s="14">
        <f t="shared" si="3"/>
        <v>1960.4216799848621</v>
      </c>
      <c r="AF30" s="14">
        <f t="shared" si="26"/>
        <v>21.813377637439981</v>
      </c>
      <c r="AG30" s="14">
        <f t="shared" si="4"/>
        <v>1.814918753512637</v>
      </c>
      <c r="AM30" s="14">
        <f t="shared" si="27"/>
        <v>7926.6318351792061</v>
      </c>
      <c r="AN30" s="14">
        <f t="shared" si="5"/>
        <v>9.6073453209208708</v>
      </c>
      <c r="AQ30" s="14">
        <f t="shared" si="28"/>
        <v>3.7192440200000001</v>
      </c>
      <c r="AR30" s="14">
        <v>0.55100000000000005</v>
      </c>
      <c r="AU30" s="14">
        <f t="shared" si="6"/>
        <v>118.16160203594494</v>
      </c>
      <c r="AV30" s="14">
        <f t="shared" si="7"/>
        <v>52.554014800000004</v>
      </c>
      <c r="AW30" s="14">
        <f t="shared" si="8"/>
        <v>28.944732258924958</v>
      </c>
      <c r="AX30" s="14">
        <f t="shared" si="29"/>
        <v>1.814918753512637</v>
      </c>
      <c r="AY30" s="14">
        <f t="shared" si="30"/>
        <v>3.7192440200000001</v>
      </c>
      <c r="AZ30" s="14">
        <f t="shared" si="31"/>
        <v>30.140143090248724</v>
      </c>
      <c r="BA30" s="14">
        <f t="shared" si="9"/>
        <v>30.558843656249003</v>
      </c>
      <c r="BB30" s="14">
        <f t="shared" si="10"/>
        <v>3.0634899999999998</v>
      </c>
      <c r="BC30" s="14">
        <f t="shared" si="11"/>
        <v>1051.0802960000001</v>
      </c>
      <c r="BD30" s="14">
        <f t="shared" si="12"/>
        <v>579.14524309600006</v>
      </c>
      <c r="BE30" s="14">
        <f t="shared" si="13"/>
        <v>110.96940938441037</v>
      </c>
      <c r="BF30" s="14">
        <f t="shared" si="32"/>
        <v>1.5350439313610535</v>
      </c>
      <c r="BG30" s="14">
        <f t="shared" si="33"/>
        <v>13019.827024607841</v>
      </c>
    </row>
    <row r="31" spans="3:59" x14ac:dyDescent="0.25">
      <c r="C31" s="1">
        <v>25</v>
      </c>
      <c r="D31" s="15">
        <f t="shared" si="14"/>
        <v>275</v>
      </c>
      <c r="E31" s="1">
        <v>0.25</v>
      </c>
      <c r="F31" s="14">
        <f t="shared" si="15"/>
        <v>1.3527416936936938E-2</v>
      </c>
      <c r="G31" s="14">
        <f t="shared" si="16"/>
        <v>48.698700972972979</v>
      </c>
      <c r="H31" s="1">
        <v>0.38440000000000002</v>
      </c>
      <c r="I31" s="1">
        <v>2.0321547500000001</v>
      </c>
      <c r="J31" s="4">
        <f>3.86932+3.155427</f>
        <v>7.0247469999999996</v>
      </c>
      <c r="K31" s="14">
        <f t="shared" si="17"/>
        <v>2.24E-2</v>
      </c>
      <c r="L31" s="14">
        <f t="shared" si="18"/>
        <v>0.1</v>
      </c>
      <c r="M31" s="14">
        <f t="shared" si="0"/>
        <v>0.19924754697496314</v>
      </c>
      <c r="N31" s="14">
        <f t="shared" si="19"/>
        <v>0.19531000000000001</v>
      </c>
      <c r="P31" s="14">
        <f t="shared" si="20"/>
        <v>5.0000000000000001E-4</v>
      </c>
      <c r="Q31" s="14">
        <f t="shared" si="21"/>
        <v>1.3527416936936938E-2</v>
      </c>
      <c r="R31" s="14">
        <f t="shared" si="22"/>
        <v>301.58214784010033</v>
      </c>
      <c r="S31" s="14">
        <f t="shared" si="23"/>
        <v>297.9700144694001</v>
      </c>
      <c r="T31" s="14">
        <f t="shared" si="24"/>
        <v>1.9994715278071453</v>
      </c>
      <c r="U31" s="14">
        <f t="shared" si="25"/>
        <v>1.951020973900313</v>
      </c>
      <c r="V31" s="14">
        <v>3885</v>
      </c>
      <c r="X31" s="14">
        <v>0.5</v>
      </c>
      <c r="Y31" s="14">
        <f t="shared" si="1"/>
        <v>9.2774203356769669E-2</v>
      </c>
      <c r="AB31" s="14">
        <f>[2]!HeatTransferArea(K31,L31,0.36,P31)</f>
        <v>0.30265450173412117</v>
      </c>
      <c r="AC31" s="14">
        <f>[1]!Convection(K31,Q31,1000,9*10^-4,P31,0.6,0.36,7)</f>
        <v>20518.005007716896</v>
      </c>
      <c r="AD31" s="14">
        <f t="shared" si="2"/>
        <v>22.089096037326115</v>
      </c>
      <c r="AE31" s="14">
        <f t="shared" si="3"/>
        <v>1960.4216799848621</v>
      </c>
      <c r="AF31" s="14">
        <f t="shared" si="26"/>
        <v>21.813377637439981</v>
      </c>
      <c r="AG31" s="14">
        <f t="shared" si="4"/>
        <v>1.7844557572596569</v>
      </c>
      <c r="AM31" s="14">
        <f t="shared" si="27"/>
        <v>7793.5851324403247</v>
      </c>
      <c r="AN31" s="14">
        <f t="shared" si="5"/>
        <v>12.813803815764294</v>
      </c>
      <c r="AQ31" s="14">
        <f t="shared" si="28"/>
        <v>2.0321547500000001</v>
      </c>
      <c r="AR31" s="14">
        <v>0.55379999999999996</v>
      </c>
      <c r="AU31" s="14">
        <f t="shared" si="6"/>
        <v>118.16160203594494</v>
      </c>
      <c r="AV31" s="14">
        <f t="shared" si="7"/>
        <v>52.554014800000004</v>
      </c>
      <c r="AW31" s="14">
        <f t="shared" si="8"/>
        <v>29.098261763009269</v>
      </c>
      <c r="AX31" s="14">
        <f t="shared" si="29"/>
        <v>1.7844557572596569</v>
      </c>
      <c r="AY31" s="14">
        <f t="shared" si="30"/>
        <v>2.0321547500000001</v>
      </c>
      <c r="AZ31" s="14">
        <f t="shared" si="31"/>
        <v>28.729763884683333</v>
      </c>
      <c r="BA31" s="14">
        <f t="shared" si="9"/>
        <v>29.090572951908189</v>
      </c>
      <c r="BB31" s="14">
        <f t="shared" si="10"/>
        <v>7.0247469999999996</v>
      </c>
      <c r="BC31" s="14">
        <f t="shared" si="11"/>
        <v>1313.8503700000001</v>
      </c>
      <c r="BD31" s="14">
        <f t="shared" si="12"/>
        <v>727.61033490600005</v>
      </c>
      <c r="BE31" s="14">
        <f t="shared" si="13"/>
        <v>105.08025626455533</v>
      </c>
      <c r="BF31" s="14">
        <f t="shared" si="32"/>
        <v>1.918804914201317</v>
      </c>
      <c r="BG31" s="14">
        <f t="shared" si="33"/>
        <v>12266.015684770211</v>
      </c>
    </row>
    <row r="32" spans="3:59" x14ac:dyDescent="0.25">
      <c r="C32" s="1">
        <v>30</v>
      </c>
      <c r="D32" s="15">
        <f t="shared" si="14"/>
        <v>270</v>
      </c>
      <c r="E32" s="1">
        <v>0.25</v>
      </c>
      <c r="F32" s="14">
        <f t="shared" si="15"/>
        <v>1.3527416936936938E-2</v>
      </c>
      <c r="G32" s="14">
        <f t="shared" si="16"/>
        <v>48.698700972972979</v>
      </c>
      <c r="H32" s="1">
        <v>0.38440000000000002</v>
      </c>
      <c r="I32" s="1">
        <v>0.33724838000000001</v>
      </c>
      <c r="J32" s="4">
        <f>3.807551+3.091344</f>
        <v>6.8988949999999996</v>
      </c>
      <c r="K32" s="14">
        <f t="shared" si="17"/>
        <v>2.24E-2</v>
      </c>
      <c r="L32" s="14">
        <f t="shared" si="18"/>
        <v>0.1</v>
      </c>
      <c r="M32" s="14">
        <f t="shared" si="0"/>
        <v>0.19924754697496314</v>
      </c>
      <c r="N32" s="14">
        <f t="shared" si="19"/>
        <v>0.19531000000000001</v>
      </c>
      <c r="P32" s="14">
        <f t="shared" si="20"/>
        <v>5.0000000000000001E-4</v>
      </c>
      <c r="Q32" s="14">
        <f t="shared" si="21"/>
        <v>1.3527416936936938E-2</v>
      </c>
      <c r="R32" s="14">
        <f t="shared" si="22"/>
        <v>304.43728906260003</v>
      </c>
      <c r="S32" s="14">
        <f t="shared" si="23"/>
        <v>298.73645404990009</v>
      </c>
      <c r="T32" s="14">
        <f t="shared" si="24"/>
        <v>1.8747834513530961</v>
      </c>
      <c r="U32" s="14">
        <f t="shared" si="25"/>
        <v>1.8245057973997518</v>
      </c>
      <c r="V32" s="14">
        <v>3885</v>
      </c>
      <c r="X32" s="14">
        <v>0.5</v>
      </c>
      <c r="Y32" s="14">
        <f t="shared" si="1"/>
        <v>9.2774203356769669E-2</v>
      </c>
      <c r="AB32" s="14">
        <f>[2]!HeatTransferArea(K32,L32,0.36,P32)</f>
        <v>0.30265450173412117</v>
      </c>
      <c r="AC32" s="14">
        <f>[1]!Convection(K32,Q32,1000,9*10^-4,P32,0.6,0.36,7)</f>
        <v>20518.005007716896</v>
      </c>
      <c r="AD32" s="14">
        <f t="shared" si="2"/>
        <v>22.089096037326115</v>
      </c>
      <c r="AE32" s="14">
        <f t="shared" si="3"/>
        <v>1960.4216799848621</v>
      </c>
      <c r="AF32" s="14">
        <f t="shared" si="26"/>
        <v>21.813377637439981</v>
      </c>
      <c r="AG32" s="14">
        <f t="shared" si="4"/>
        <v>1.7677203789885958</v>
      </c>
      <c r="AM32" s="14">
        <f t="shared" si="27"/>
        <v>7720.4936059351212</v>
      </c>
      <c r="AN32" s="14">
        <f t="shared" si="5"/>
        <v>16.442808810339425</v>
      </c>
      <c r="AQ32" s="14">
        <f t="shared" si="28"/>
        <v>0.33724838000000001</v>
      </c>
      <c r="AR32" s="14">
        <v>0.55520000000000003</v>
      </c>
      <c r="AU32" s="14">
        <f t="shared" si="6"/>
        <v>118.16160203594494</v>
      </c>
      <c r="AV32" s="14">
        <f t="shared" si="7"/>
        <v>52.554014800000004</v>
      </c>
      <c r="AW32" s="14">
        <f t="shared" si="8"/>
        <v>29.173108420242993</v>
      </c>
      <c r="AX32" s="14">
        <f t="shared" si="29"/>
        <v>1.7677203789885958</v>
      </c>
      <c r="AY32" s="14">
        <f t="shared" si="30"/>
        <v>0.33724838000000001</v>
      </c>
      <c r="AZ32" s="14">
        <f t="shared" si="31"/>
        <v>27.121117632329725</v>
      </c>
      <c r="BA32" s="14">
        <f t="shared" si="9"/>
        <v>27.346630445400613</v>
      </c>
      <c r="BB32" s="14">
        <f t="shared" si="10"/>
        <v>6.8988949999999996</v>
      </c>
      <c r="BC32" s="14">
        <f t="shared" si="11"/>
        <v>1576.6204440000001</v>
      </c>
      <c r="BD32" s="14">
        <f t="shared" si="12"/>
        <v>875.33967050880017</v>
      </c>
      <c r="BE32" s="14">
        <f t="shared" si="13"/>
        <v>98.527397249205706</v>
      </c>
      <c r="BF32" s="14">
        <f t="shared" si="32"/>
        <v>2.3025658970415805</v>
      </c>
      <c r="BG32" s="14">
        <f t="shared" si="33"/>
        <v>11486.046341840238</v>
      </c>
    </row>
    <row r="33" spans="3:59" x14ac:dyDescent="0.25">
      <c r="C33" s="1">
        <v>35</v>
      </c>
      <c r="D33" s="15">
        <f t="shared" si="14"/>
        <v>265</v>
      </c>
      <c r="E33" s="1">
        <v>0.25</v>
      </c>
      <c r="F33" s="14">
        <f t="shared" si="15"/>
        <v>1.3527416936936938E-2</v>
      </c>
      <c r="G33" s="14">
        <f t="shared" si="16"/>
        <v>48.698700972972979</v>
      </c>
      <c r="H33" s="1">
        <v>0.38440000000000002</v>
      </c>
      <c r="I33" s="1">
        <v>-1.28157024</v>
      </c>
      <c r="J33" s="5">
        <f>3.730365+3.05935</f>
        <v>6.7897149999999993</v>
      </c>
      <c r="K33" s="14">
        <f t="shared" si="17"/>
        <v>2.24E-2</v>
      </c>
      <c r="L33" s="14">
        <f t="shared" si="18"/>
        <v>0.1</v>
      </c>
      <c r="M33" s="14">
        <f t="shared" si="0"/>
        <v>0.19924754697496314</v>
      </c>
      <c r="N33" s="14">
        <f t="shared" si="19"/>
        <v>0.19531000000000001</v>
      </c>
      <c r="P33" s="14">
        <f t="shared" si="20"/>
        <v>5.0000000000000001E-4</v>
      </c>
      <c r="Q33" s="14">
        <f t="shared" si="21"/>
        <v>1.3527416936936938E-2</v>
      </c>
      <c r="R33" s="14">
        <f t="shared" si="22"/>
        <v>305.08558412010007</v>
      </c>
      <c r="S33" s="14">
        <f t="shared" si="23"/>
        <v>298.69717096540023</v>
      </c>
      <c r="T33" s="14">
        <f t="shared" si="24"/>
        <v>1.7610279958414594</v>
      </c>
      <c r="U33" s="14">
        <f t="shared" si="25"/>
        <v>1.7293354609005291</v>
      </c>
      <c r="V33" s="14">
        <v>3885</v>
      </c>
      <c r="X33" s="14">
        <v>0.5</v>
      </c>
      <c r="Y33" s="14">
        <f t="shared" si="1"/>
        <v>9.2774203356769669E-2</v>
      </c>
      <c r="AB33" s="14">
        <f>[2]!HeatTransferArea(K33,L33,0.36,P33)</f>
        <v>0.30265450173412117</v>
      </c>
      <c r="AC33" s="14">
        <f>[1]!Convection(K33,Q33,1000,9*10^-4,P33,0.6,0.36,7)</f>
        <v>20518.005007716896</v>
      </c>
      <c r="AD33" s="14">
        <f t="shared" si="2"/>
        <v>22.089096037326115</v>
      </c>
      <c r="AE33" s="14">
        <f t="shared" si="3"/>
        <v>1960.4216799848621</v>
      </c>
      <c r="AF33" s="14">
        <f t="shared" si="26"/>
        <v>21.813377637439981</v>
      </c>
      <c r="AG33" s="14">
        <f t="shared" si="4"/>
        <v>1.7639640416052822</v>
      </c>
      <c r="AM33" s="14">
        <f t="shared" si="27"/>
        <v>7704.0878558547838</v>
      </c>
      <c r="AN33" s="14">
        <f t="shared" si="5"/>
        <v>20.238988207513078</v>
      </c>
      <c r="AQ33" s="14">
        <f t="shared" si="28"/>
        <v>-1.28157024</v>
      </c>
      <c r="AR33" s="14">
        <v>0.55510000000000004</v>
      </c>
      <c r="AU33" s="14">
        <f t="shared" si="6"/>
        <v>118.16160203594494</v>
      </c>
      <c r="AV33" s="14">
        <f t="shared" si="7"/>
        <v>52.554014800000004</v>
      </c>
      <c r="AW33" s="14">
        <f t="shared" si="8"/>
        <v>29.169272230626163</v>
      </c>
      <c r="AX33" s="14">
        <f t="shared" si="29"/>
        <v>1.7639640416052822</v>
      </c>
      <c r="AY33" s="14">
        <f t="shared" si="30"/>
        <v>-1.28157024</v>
      </c>
      <c r="AZ33" s="14">
        <f t="shared" si="31"/>
        <v>25.761160449626676</v>
      </c>
      <c r="BA33" s="14">
        <f t="shared" si="9"/>
        <v>25.683952508226763</v>
      </c>
      <c r="BB33" s="14">
        <f t="shared" si="10"/>
        <v>6.7897149999999993</v>
      </c>
      <c r="BC33" s="14">
        <f t="shared" si="11"/>
        <v>1839.3905180000002</v>
      </c>
      <c r="BD33" s="14">
        <f t="shared" si="12"/>
        <v>1021.0456765418002</v>
      </c>
      <c r="BE33" s="14">
        <f t="shared" si="13"/>
        <v>92.549091356666409</v>
      </c>
      <c r="BF33" s="14">
        <f t="shared" si="32"/>
        <v>2.686326879881844</v>
      </c>
      <c r="BG33" s="14">
        <f t="shared" si="33"/>
        <v>10837.34569485746</v>
      </c>
    </row>
    <row r="34" spans="3:59" x14ac:dyDescent="0.25">
      <c r="C34" s="1">
        <v>0</v>
      </c>
      <c r="D34" s="15">
        <f t="shared" si="14"/>
        <v>300</v>
      </c>
      <c r="E34" s="1">
        <v>0.25</v>
      </c>
      <c r="F34" s="14">
        <f t="shared" si="15"/>
        <v>2.0291125405405407E-2</v>
      </c>
      <c r="G34" s="14">
        <f t="shared" si="16"/>
        <v>73.048051459459472</v>
      </c>
      <c r="H34" s="1">
        <v>0.5766</v>
      </c>
      <c r="I34" s="1">
        <v>11.38155145</v>
      </c>
      <c r="J34" s="5">
        <f>3.517087+2.896487</f>
        <v>6.4135740000000006</v>
      </c>
      <c r="K34" s="14">
        <f t="shared" si="17"/>
        <v>2.24E-2</v>
      </c>
      <c r="L34" s="14">
        <f t="shared" si="18"/>
        <v>0.1</v>
      </c>
      <c r="M34" s="14">
        <f t="shared" si="0"/>
        <v>0.19924754697496314</v>
      </c>
      <c r="N34" s="14">
        <f t="shared" si="19"/>
        <v>0.19531000000000001</v>
      </c>
      <c r="P34" s="14">
        <f t="shared" si="20"/>
        <v>5.0000000000000001E-4</v>
      </c>
      <c r="Q34" s="14">
        <f t="shared" si="21"/>
        <v>2.0291125405405407E-2</v>
      </c>
      <c r="R34" s="14">
        <f t="shared" si="22"/>
        <v>254.20374925260012</v>
      </c>
      <c r="S34" s="14">
        <f t="shared" si="23"/>
        <v>282.05197659190014</v>
      </c>
      <c r="T34" s="14">
        <f t="shared" si="24"/>
        <v>1.9622436637134797</v>
      </c>
      <c r="U34" s="14">
        <f t="shared" si="25"/>
        <v>2.1038528313999905</v>
      </c>
      <c r="V34" s="14">
        <v>3885</v>
      </c>
      <c r="X34" s="14">
        <v>0.5</v>
      </c>
      <c r="Y34" s="14">
        <f t="shared" ref="Y34:Y65" si="34">G34/3600/1000/(PI()*K34^2/4)/0.37</f>
        <v>0.1391613050351545</v>
      </c>
      <c r="AB34" s="14">
        <f>[2]!HeatTransferArea(K34,L34,0.36,P34)</f>
        <v>0.30265450173412117</v>
      </c>
      <c r="AC34" s="14">
        <f>[1]!Convection(K34,Q34,1000,9*10^-4,P34,0.6,0.36,7)</f>
        <v>20807.569345289405</v>
      </c>
      <c r="AD34" s="14">
        <f t="shared" ref="AD34:AD65" si="35">Y34*P34/(2.1*10^-6)</f>
        <v>33.133644055989173</v>
      </c>
      <c r="AE34" s="14">
        <f t="shared" ref="AE34:AE65" si="36">0.17*AD34^0.79*X34/P34</f>
        <v>2700.6082579412955</v>
      </c>
      <c r="AF34" s="14">
        <f t="shared" si="26"/>
        <v>21.880104765441956</v>
      </c>
      <c r="AG34" s="14">
        <f t="shared" ref="AG34:AG65" si="37">V34*Q34/(2*E34*R34*N34)</f>
        <v>3.1755629190104999</v>
      </c>
      <c r="AM34" s="14">
        <f t="shared" si="27"/>
        <v>6251.0924527051939</v>
      </c>
      <c r="AN34" s="14">
        <f t="shared" ref="AN34:AN65" si="38">C34/U34</f>
        <v>0</v>
      </c>
      <c r="AQ34" s="14">
        <f t="shared" si="28"/>
        <v>11.38155145</v>
      </c>
      <c r="AR34" s="14">
        <v>0.35630000000000001</v>
      </c>
      <c r="AU34" s="14">
        <f t="shared" ref="AU34:AU65" si="39">AC34*AB34/(Q34*V34)</f>
        <v>79.886120422484368</v>
      </c>
      <c r="AV34" s="14">
        <f t="shared" ref="AV34:AV65" si="40">Q34*V34</f>
        <v>78.831022200000007</v>
      </c>
      <c r="AW34" s="14">
        <f t="shared" ref="AW34:AW65" si="41">2*N34*S34*E34</f>
        <v>27.543785774082011</v>
      </c>
      <c r="AX34" s="14">
        <f t="shared" si="29"/>
        <v>3.1755629190104999</v>
      </c>
      <c r="AY34" s="14">
        <f t="shared" si="30"/>
        <v>11.38155145</v>
      </c>
      <c r="AZ34" s="14">
        <f t="shared" si="31"/>
        <v>26.113302347872192</v>
      </c>
      <c r="BA34" s="14">
        <f t="shared" ref="BA34:BA65" si="42">E34*N34*S34*T34</f>
        <v>27.023809554936953</v>
      </c>
      <c r="BB34" s="14">
        <f t="shared" ref="BB34:BB65" si="43">J34</f>
        <v>6.4135740000000006</v>
      </c>
      <c r="BC34" s="14">
        <f t="shared" ref="BC34:BC65" si="44">F34*V34*C34</f>
        <v>0</v>
      </c>
      <c r="BD34" s="14">
        <f t="shared" ref="BD34:BD65" si="45">F34*V34*C34*AR34</f>
        <v>0</v>
      </c>
      <c r="BE34" s="14">
        <f t="shared" ref="BE34:BE65" si="46">F34*V34*T34</f>
        <v>154.68567381600667</v>
      </c>
      <c r="BF34" s="14">
        <f t="shared" si="32"/>
        <v>0</v>
      </c>
      <c r="BG34" s="14">
        <f t="shared" si="33"/>
        <v>12803.130553773091</v>
      </c>
    </row>
    <row r="35" spans="3:59" x14ac:dyDescent="0.25">
      <c r="C35" s="1">
        <v>5</v>
      </c>
      <c r="D35" s="15">
        <f t="shared" si="14"/>
        <v>295</v>
      </c>
      <c r="E35" s="1">
        <v>0.25</v>
      </c>
      <c r="F35" s="14">
        <f t="shared" si="15"/>
        <v>2.0291125405405407E-2</v>
      </c>
      <c r="G35" s="14">
        <f t="shared" si="16"/>
        <v>73.048051459459472</v>
      </c>
      <c r="H35" s="1">
        <v>0.5766</v>
      </c>
      <c r="I35" s="1">
        <v>9.4997162599999996</v>
      </c>
      <c r="J35" s="5">
        <f>3.36299+2.833546</f>
        <v>6.196536</v>
      </c>
      <c r="K35" s="14">
        <f t="shared" si="17"/>
        <v>2.24E-2</v>
      </c>
      <c r="L35" s="14">
        <f t="shared" si="18"/>
        <v>0.1</v>
      </c>
      <c r="M35" s="14">
        <f t="shared" si="0"/>
        <v>0.19924754697496314</v>
      </c>
      <c r="N35" s="14">
        <f t="shared" si="19"/>
        <v>0.19531000000000001</v>
      </c>
      <c r="P35" s="14">
        <f t="shared" si="20"/>
        <v>5.0000000000000001E-4</v>
      </c>
      <c r="Q35" s="14">
        <f t="shared" si="21"/>
        <v>2.0291125405405407E-2</v>
      </c>
      <c r="R35" s="14">
        <f t="shared" si="22"/>
        <v>268.09312130010039</v>
      </c>
      <c r="S35" s="14">
        <f t="shared" si="23"/>
        <v>286.84702949740029</v>
      </c>
      <c r="T35" s="14">
        <f t="shared" si="24"/>
        <v>2.1363171513316956</v>
      </c>
      <c r="U35" s="14">
        <f t="shared" si="25"/>
        <v>2.2277205799002786</v>
      </c>
      <c r="V35" s="14">
        <v>3885</v>
      </c>
      <c r="X35" s="14">
        <v>0.5</v>
      </c>
      <c r="Y35" s="14">
        <f t="shared" si="34"/>
        <v>0.1391613050351545</v>
      </c>
      <c r="AB35" s="14">
        <f>[2]!HeatTransferArea(K35,L35,0.36,P35)</f>
        <v>0.30265450173412117</v>
      </c>
      <c r="AC35" s="14">
        <f>[1]!Convection(K35,Q35,1000,9*10^-4,P35,0.6,0.36,7)</f>
        <v>20807.569345289405</v>
      </c>
      <c r="AD35" s="14">
        <f t="shared" si="35"/>
        <v>33.133644055989173</v>
      </c>
      <c r="AE35" s="14">
        <f t="shared" si="36"/>
        <v>2700.6082579412955</v>
      </c>
      <c r="AF35" s="14">
        <f t="shared" si="26"/>
        <v>21.880104765441956</v>
      </c>
      <c r="AG35" s="14">
        <f t="shared" si="37"/>
        <v>3.0110433124331628</v>
      </c>
      <c r="AM35" s="14">
        <f t="shared" si="27"/>
        <v>5927.2357705273853</v>
      </c>
      <c r="AN35" s="14">
        <f t="shared" si="38"/>
        <v>2.2444466532799279</v>
      </c>
      <c r="AQ35" s="14">
        <f t="shared" si="28"/>
        <v>9.4997162599999996</v>
      </c>
      <c r="AR35" s="14">
        <v>0.36430000000000001</v>
      </c>
      <c r="AU35" s="14">
        <f t="shared" si="39"/>
        <v>79.886120422484368</v>
      </c>
      <c r="AV35" s="14">
        <f t="shared" si="40"/>
        <v>78.831022200000007</v>
      </c>
      <c r="AW35" s="14">
        <f t="shared" si="41"/>
        <v>28.012046665568626</v>
      </c>
      <c r="AX35" s="14">
        <f t="shared" si="29"/>
        <v>3.0110433124331628</v>
      </c>
      <c r="AY35" s="14">
        <f t="shared" si="30"/>
        <v>9.4997162599999996</v>
      </c>
      <c r="AZ35" s="14">
        <f t="shared" si="31"/>
        <v>29.161568311617224</v>
      </c>
      <c r="BA35" s="14">
        <f t="shared" si="42"/>
        <v>29.921307867779046</v>
      </c>
      <c r="BB35" s="14">
        <f t="shared" si="43"/>
        <v>6.196536</v>
      </c>
      <c r="BC35" s="14">
        <f t="shared" si="44"/>
        <v>394.15511100000003</v>
      </c>
      <c r="BD35" s="14">
        <f t="shared" si="45"/>
        <v>143.59070693730001</v>
      </c>
      <c r="BE35" s="14">
        <f t="shared" si="46"/>
        <v>168.40806478286967</v>
      </c>
      <c r="BF35" s="14">
        <f t="shared" si="32"/>
        <v>0.38493490778896988</v>
      </c>
      <c r="BG35" s="14">
        <f t="shared" si="33"/>
        <v>13741.273696210072</v>
      </c>
    </row>
    <row r="36" spans="3:59" x14ac:dyDescent="0.25">
      <c r="C36" s="1">
        <v>10</v>
      </c>
      <c r="D36" s="15">
        <f t="shared" si="14"/>
        <v>290</v>
      </c>
      <c r="E36" s="1">
        <v>0.25</v>
      </c>
      <c r="F36" s="14">
        <f t="shared" si="15"/>
        <v>2.0291125405405407E-2</v>
      </c>
      <c r="G36" s="14">
        <f t="shared" si="16"/>
        <v>73.048051459459472</v>
      </c>
      <c r="H36" s="1">
        <v>0.5766</v>
      </c>
      <c r="I36" s="1">
        <v>7.94013831</v>
      </c>
      <c r="J36" s="5">
        <f>3.266047+2.791097</f>
        <v>6.0571440000000001</v>
      </c>
      <c r="K36" s="14">
        <f t="shared" si="17"/>
        <v>2.24E-2</v>
      </c>
      <c r="L36" s="14">
        <f t="shared" si="18"/>
        <v>0.1</v>
      </c>
      <c r="M36" s="14">
        <f t="shared" si="0"/>
        <v>0.19924754697496314</v>
      </c>
      <c r="N36" s="14">
        <f t="shared" si="19"/>
        <v>0.19531000000000001</v>
      </c>
      <c r="P36" s="14">
        <f t="shared" si="20"/>
        <v>5.0000000000000001E-4</v>
      </c>
      <c r="Q36" s="14">
        <f t="shared" si="21"/>
        <v>2.0291125405405407E-2</v>
      </c>
      <c r="R36" s="14">
        <f t="shared" si="22"/>
        <v>279.7756471826001</v>
      </c>
      <c r="S36" s="14">
        <f t="shared" si="23"/>
        <v>290.83635973790035</v>
      </c>
      <c r="T36" s="14">
        <f t="shared" si="24"/>
        <v>2.2035150369652001</v>
      </c>
      <c r="U36" s="14">
        <f t="shared" si="25"/>
        <v>2.2472307934001492</v>
      </c>
      <c r="V36" s="14">
        <v>3885</v>
      </c>
      <c r="X36" s="14">
        <v>0.5</v>
      </c>
      <c r="Y36" s="14">
        <f t="shared" si="34"/>
        <v>0.1391613050351545</v>
      </c>
      <c r="AB36" s="14">
        <f>[2]!HeatTransferArea(K36,L36,0.36,P36)</f>
        <v>0.30265450173412117</v>
      </c>
      <c r="AC36" s="14">
        <f>[1]!Convection(K36,Q36,1000,9*10^-4,P36,0.6,0.36,7)</f>
        <v>20807.569345289405</v>
      </c>
      <c r="AD36" s="14">
        <f t="shared" si="35"/>
        <v>33.133644055989173</v>
      </c>
      <c r="AE36" s="14">
        <f t="shared" si="36"/>
        <v>2700.6082579412955</v>
      </c>
      <c r="AF36" s="14">
        <f t="shared" si="26"/>
        <v>21.880104765441956</v>
      </c>
      <c r="AG36" s="14">
        <f t="shared" si="37"/>
        <v>2.8853118851804203</v>
      </c>
      <c r="AM36" s="14">
        <f t="shared" si="27"/>
        <v>5679.7335808329753</v>
      </c>
      <c r="AN36" s="14">
        <f t="shared" si="38"/>
        <v>4.4499212227639529</v>
      </c>
      <c r="AQ36" s="14">
        <f t="shared" si="28"/>
        <v>7.94013831</v>
      </c>
      <c r="AR36" s="14">
        <v>0.37069999999999997</v>
      </c>
      <c r="AU36" s="14">
        <f t="shared" si="39"/>
        <v>79.886120422484368</v>
      </c>
      <c r="AV36" s="14">
        <f t="shared" si="40"/>
        <v>78.831022200000007</v>
      </c>
      <c r="AW36" s="14">
        <f t="shared" si="41"/>
        <v>28.401624710204661</v>
      </c>
      <c r="AX36" s="14">
        <f t="shared" si="29"/>
        <v>2.8853118851804203</v>
      </c>
      <c r="AY36" s="14">
        <f t="shared" si="30"/>
        <v>7.94013831</v>
      </c>
      <c r="AZ36" s="14">
        <f t="shared" si="31"/>
        <v>30.698847752462886</v>
      </c>
      <c r="BA36" s="14">
        <f t="shared" si="42"/>
        <v>31.291703561589184</v>
      </c>
      <c r="BB36" s="14">
        <f t="shared" si="43"/>
        <v>6.0571440000000001</v>
      </c>
      <c r="BC36" s="14">
        <f t="shared" si="44"/>
        <v>788.31022200000007</v>
      </c>
      <c r="BD36" s="14">
        <f t="shared" si="45"/>
        <v>292.22659929539998</v>
      </c>
      <c r="BE36" s="14">
        <f t="shared" si="46"/>
        <v>173.70534279703753</v>
      </c>
      <c r="BF36" s="14">
        <f t="shared" si="32"/>
        <v>0.76986981557793976</v>
      </c>
      <c r="BG36" s="14">
        <f t="shared" si="33"/>
        <v>14014.296019858373</v>
      </c>
    </row>
    <row r="37" spans="3:59" x14ac:dyDescent="0.25">
      <c r="C37" s="1">
        <v>15</v>
      </c>
      <c r="D37" s="15">
        <f t="shared" si="14"/>
        <v>285</v>
      </c>
      <c r="E37" s="1">
        <v>0.25</v>
      </c>
      <c r="F37" s="14">
        <f t="shared" si="15"/>
        <v>2.0291125405405407E-2</v>
      </c>
      <c r="G37" s="14">
        <f t="shared" si="16"/>
        <v>73.048051459459472</v>
      </c>
      <c r="H37" s="1">
        <v>0.5766</v>
      </c>
      <c r="I37" s="1">
        <v>6.8618295200000006</v>
      </c>
      <c r="J37" s="5">
        <f>3.196666+2.770875</f>
        <v>5.9675410000000007</v>
      </c>
      <c r="K37" s="14">
        <f t="shared" si="17"/>
        <v>2.24E-2</v>
      </c>
      <c r="L37" s="14">
        <f t="shared" si="18"/>
        <v>0.1</v>
      </c>
      <c r="M37" s="14">
        <f t="shared" si="0"/>
        <v>0.19924754697496314</v>
      </c>
      <c r="N37" s="14">
        <f t="shared" si="19"/>
        <v>0.19531000000000001</v>
      </c>
      <c r="P37" s="14">
        <f t="shared" si="20"/>
        <v>5.0000000000000001E-4</v>
      </c>
      <c r="Q37" s="14">
        <f t="shared" si="21"/>
        <v>2.0291125405405407E-2</v>
      </c>
      <c r="R37" s="14">
        <f t="shared" si="22"/>
        <v>289.25132690010014</v>
      </c>
      <c r="S37" s="14">
        <f t="shared" si="23"/>
        <v>294.01996731339989</v>
      </c>
      <c r="T37" s="14">
        <f t="shared" si="24"/>
        <v>2.1873989651985539</v>
      </c>
      <c r="U37" s="14">
        <f t="shared" si="25"/>
        <v>2.1895239469001808</v>
      </c>
      <c r="V37" s="14">
        <v>3885</v>
      </c>
      <c r="X37" s="14">
        <v>0.5</v>
      </c>
      <c r="Y37" s="14">
        <f t="shared" si="34"/>
        <v>0.1391613050351545</v>
      </c>
      <c r="AB37" s="14">
        <f>[2]!HeatTransferArea(K37,L37,0.36,P37)</f>
        <v>0.30265450173412117</v>
      </c>
      <c r="AC37" s="14">
        <f>[1]!Convection(K37,Q37,1000,9*10^-4,P37,0.6,0.36,7)</f>
        <v>20807.569345289405</v>
      </c>
      <c r="AD37" s="14">
        <f t="shared" si="35"/>
        <v>33.133644055989173</v>
      </c>
      <c r="AE37" s="14">
        <f t="shared" si="36"/>
        <v>2700.6082579412955</v>
      </c>
      <c r="AF37" s="14">
        <f t="shared" si="26"/>
        <v>21.880104765441956</v>
      </c>
      <c r="AG37" s="14">
        <f t="shared" si="37"/>
        <v>2.790791000515616</v>
      </c>
      <c r="AM37" s="14">
        <f t="shared" si="27"/>
        <v>5493.669313230529</v>
      </c>
      <c r="AN37" s="14">
        <f t="shared" si="38"/>
        <v>6.8508042678575194</v>
      </c>
      <c r="AQ37" s="14">
        <f t="shared" si="28"/>
        <v>6.8618295200000006</v>
      </c>
      <c r="AR37" s="14">
        <v>0.37569999999999998</v>
      </c>
      <c r="AU37" s="14">
        <f t="shared" si="39"/>
        <v>79.886120422484368</v>
      </c>
      <c r="AV37" s="14">
        <f t="shared" si="40"/>
        <v>78.831022200000007</v>
      </c>
      <c r="AW37" s="14">
        <f t="shared" si="41"/>
        <v>28.712519907990067</v>
      </c>
      <c r="AX37" s="14">
        <f t="shared" si="29"/>
        <v>2.790791000515616</v>
      </c>
      <c r="AY37" s="14">
        <f t="shared" si="30"/>
        <v>6.8618295200000006</v>
      </c>
      <c r="AZ37" s="14">
        <f t="shared" si="31"/>
        <v>30.923564472156894</v>
      </c>
      <c r="BA37" s="14">
        <f t="shared" si="42"/>
        <v>31.402868167490176</v>
      </c>
      <c r="BB37" s="14">
        <f t="shared" si="43"/>
        <v>5.9675410000000007</v>
      </c>
      <c r="BC37" s="14">
        <f t="shared" si="44"/>
        <v>1182.4653330000001</v>
      </c>
      <c r="BD37" s="14">
        <f t="shared" si="45"/>
        <v>444.25222560809999</v>
      </c>
      <c r="BE37" s="14">
        <f t="shared" si="46"/>
        <v>172.43489638582426</v>
      </c>
      <c r="BF37" s="14">
        <f t="shared" si="32"/>
        <v>1.1548047233669096</v>
      </c>
      <c r="BG37" s="14">
        <f t="shared" si="33"/>
        <v>13781.845938665303</v>
      </c>
    </row>
    <row r="38" spans="3:59" x14ac:dyDescent="0.25">
      <c r="C38" s="1">
        <v>20</v>
      </c>
      <c r="D38" s="15">
        <f t="shared" si="14"/>
        <v>280</v>
      </c>
      <c r="E38" s="1">
        <v>0.25</v>
      </c>
      <c r="F38" s="14">
        <f t="shared" si="15"/>
        <v>2.0291125405405407E-2</v>
      </c>
      <c r="G38" s="14">
        <f t="shared" si="16"/>
        <v>73.048051459459472</v>
      </c>
      <c r="H38" s="1">
        <v>0.5766</v>
      </c>
      <c r="I38" s="1">
        <v>4.8101543200000005</v>
      </c>
      <c r="J38" s="5">
        <f>3.226989+2.81206</f>
        <v>6.0390490000000003</v>
      </c>
      <c r="K38" s="14">
        <f t="shared" si="17"/>
        <v>2.24E-2</v>
      </c>
      <c r="L38" s="14">
        <f t="shared" si="18"/>
        <v>0.1</v>
      </c>
      <c r="M38" s="14">
        <f t="shared" si="0"/>
        <v>0.19924754697496314</v>
      </c>
      <c r="N38" s="14">
        <f t="shared" si="19"/>
        <v>0.19531000000000001</v>
      </c>
      <c r="P38" s="14">
        <f t="shared" si="20"/>
        <v>5.0000000000000001E-4</v>
      </c>
      <c r="Q38" s="14">
        <f t="shared" si="21"/>
        <v>2.0291125405405407E-2</v>
      </c>
      <c r="R38" s="14">
        <f t="shared" si="22"/>
        <v>296.52016045260007</v>
      </c>
      <c r="S38" s="14">
        <f t="shared" si="23"/>
        <v>296.39785222390003</v>
      </c>
      <c r="T38" s="14">
        <f t="shared" si="24"/>
        <v>2.1115305806172273</v>
      </c>
      <c r="U38" s="14">
        <f t="shared" si="25"/>
        <v>2.0817405154000426</v>
      </c>
      <c r="V38" s="14">
        <v>3885</v>
      </c>
      <c r="X38" s="14">
        <v>0.5</v>
      </c>
      <c r="Y38" s="14">
        <f t="shared" si="34"/>
        <v>0.1391613050351545</v>
      </c>
      <c r="AB38" s="14">
        <f>[2]!HeatTransferArea(K38,L38,0.36,P38)</f>
        <v>0.30265450173412117</v>
      </c>
      <c r="AC38" s="14">
        <f>[1]!Convection(K38,Q38,1000,9*10^-4,P38,0.6,0.36,7)</f>
        <v>20807.569345289405</v>
      </c>
      <c r="AD38" s="14">
        <f t="shared" si="35"/>
        <v>33.133644055989173</v>
      </c>
      <c r="AE38" s="14">
        <f t="shared" si="36"/>
        <v>2700.6082579412955</v>
      </c>
      <c r="AF38" s="14">
        <f t="shared" si="26"/>
        <v>21.880104765441956</v>
      </c>
      <c r="AG38" s="14">
        <f t="shared" si="37"/>
        <v>2.7223781302689556</v>
      </c>
      <c r="AM38" s="14">
        <f t="shared" si="27"/>
        <v>5358.9986460846694</v>
      </c>
      <c r="AN38" s="14">
        <f t="shared" si="38"/>
        <v>9.6073453209208708</v>
      </c>
      <c r="AQ38" s="14">
        <f t="shared" si="28"/>
        <v>4.8101543200000005</v>
      </c>
      <c r="AR38" s="14">
        <v>0.37940000000000002</v>
      </c>
      <c r="AU38" s="14">
        <f t="shared" si="39"/>
        <v>79.886120422484368</v>
      </c>
      <c r="AV38" s="14">
        <f t="shared" si="40"/>
        <v>78.831022200000007</v>
      </c>
      <c r="AW38" s="14">
        <f t="shared" si="41"/>
        <v>28.944732258924958</v>
      </c>
      <c r="AX38" s="14">
        <f t="shared" si="29"/>
        <v>2.7223781302689556</v>
      </c>
      <c r="AY38" s="14">
        <f t="shared" si="30"/>
        <v>4.8101543200000005</v>
      </c>
      <c r="AZ38" s="14">
        <f t="shared" si="31"/>
        <v>30.140143090248724</v>
      </c>
      <c r="BA38" s="14">
        <f t="shared" si="42"/>
        <v>30.558843656249003</v>
      </c>
      <c r="BB38" s="14">
        <f t="shared" si="43"/>
        <v>6.0390490000000003</v>
      </c>
      <c r="BC38" s="14">
        <f t="shared" si="44"/>
        <v>1576.6204440000001</v>
      </c>
      <c r="BD38" s="14">
        <f t="shared" si="45"/>
        <v>598.16979645360004</v>
      </c>
      <c r="BE38" s="14">
        <f t="shared" si="46"/>
        <v>166.45411407661555</v>
      </c>
      <c r="BF38" s="14">
        <f t="shared" si="32"/>
        <v>1.5397396311558795</v>
      </c>
      <c r="BG38" s="14">
        <f t="shared" si="33"/>
        <v>13203.571866578162</v>
      </c>
    </row>
    <row r="39" spans="3:59" x14ac:dyDescent="0.25">
      <c r="C39" s="1">
        <v>25</v>
      </c>
      <c r="D39" s="15">
        <f t="shared" si="14"/>
        <v>275</v>
      </c>
      <c r="E39" s="1">
        <v>0.25</v>
      </c>
      <c r="F39" s="14">
        <f t="shared" si="15"/>
        <v>2.0291125405405407E-2</v>
      </c>
      <c r="G39" s="14">
        <f t="shared" si="16"/>
        <v>73.048051459459472</v>
      </c>
      <c r="H39" s="1">
        <v>0.5766</v>
      </c>
      <c r="I39" s="1">
        <v>2.38651065</v>
      </c>
      <c r="J39" s="2">
        <f>0.020865+0.018125</f>
        <v>3.8989999999999997E-2</v>
      </c>
      <c r="K39" s="14">
        <f t="shared" si="17"/>
        <v>2.24E-2</v>
      </c>
      <c r="L39" s="14">
        <f t="shared" si="18"/>
        <v>0.1</v>
      </c>
      <c r="M39" s="14">
        <f t="shared" si="0"/>
        <v>0.19924754697496314</v>
      </c>
      <c r="N39" s="14">
        <f t="shared" si="19"/>
        <v>0.19531000000000001</v>
      </c>
      <c r="P39" s="14">
        <f t="shared" si="20"/>
        <v>5.0000000000000001E-4</v>
      </c>
      <c r="Q39" s="14">
        <f>F39</f>
        <v>2.0291125405405407E-2</v>
      </c>
      <c r="R39" s="14">
        <f t="shared" si="22"/>
        <v>301.58214784010033</v>
      </c>
      <c r="S39" s="14">
        <f t="shared" si="23"/>
        <v>297.9700144694001</v>
      </c>
      <c r="T39" s="14">
        <f t="shared" si="24"/>
        <v>1.9994715278071453</v>
      </c>
      <c r="U39" s="14">
        <f t="shared" si="25"/>
        <v>1.951020973900313</v>
      </c>
      <c r="V39" s="14">
        <v>3885</v>
      </c>
      <c r="X39" s="14">
        <v>0.5</v>
      </c>
      <c r="Y39" s="14">
        <f t="shared" si="34"/>
        <v>0.1391613050351545</v>
      </c>
      <c r="AB39" s="14">
        <f>[2]!HeatTransferArea(K39,L39,0.36,P39)</f>
        <v>0.30265450173412117</v>
      </c>
      <c r="AC39" s="14">
        <f>[1]!Convection(K39,Q39,1000,9*10^-4,P39,0.6,0.36,7)</f>
        <v>20807.569345289405</v>
      </c>
      <c r="AD39" s="14">
        <f t="shared" si="35"/>
        <v>33.133644055989173</v>
      </c>
      <c r="AE39" s="14">
        <f t="shared" si="36"/>
        <v>2700.6082579412955</v>
      </c>
      <c r="AF39" s="14">
        <f t="shared" si="26"/>
        <v>21.880104765441956</v>
      </c>
      <c r="AG39" s="14">
        <f t="shared" si="37"/>
        <v>2.6766836358894852</v>
      </c>
      <c r="AM39" s="14">
        <f t="shared" si="27"/>
        <v>5269.0490792737892</v>
      </c>
      <c r="AN39" s="14">
        <f t="shared" si="38"/>
        <v>12.813803815764294</v>
      </c>
      <c r="AQ39" s="14">
        <f t="shared" si="28"/>
        <v>2.38651065</v>
      </c>
      <c r="AR39" s="14">
        <v>0.38179999999999997</v>
      </c>
      <c r="AU39" s="14">
        <f t="shared" si="39"/>
        <v>79.886120422484368</v>
      </c>
      <c r="AV39" s="14">
        <f t="shared" si="40"/>
        <v>78.831022200000007</v>
      </c>
      <c r="AW39" s="14">
        <f t="shared" si="41"/>
        <v>29.098261763009269</v>
      </c>
      <c r="AX39" s="14">
        <f t="shared" si="29"/>
        <v>2.6766836358894852</v>
      </c>
      <c r="AY39" s="14">
        <f t="shared" si="30"/>
        <v>2.38651065</v>
      </c>
      <c r="AZ39" s="14">
        <f t="shared" si="31"/>
        <v>28.729763884683333</v>
      </c>
      <c r="BA39" s="14">
        <f t="shared" si="42"/>
        <v>29.090572951908189</v>
      </c>
      <c r="BB39" s="14">
        <f t="shared" si="43"/>
        <v>3.8989999999999997E-2</v>
      </c>
      <c r="BC39" s="14">
        <f t="shared" si="44"/>
        <v>1970.7755550000002</v>
      </c>
      <c r="BD39" s="14">
        <f t="shared" si="45"/>
        <v>752.44210689900001</v>
      </c>
      <c r="BE39" s="14">
        <f t="shared" si="46"/>
        <v>157.620384396833</v>
      </c>
      <c r="BF39" s="14">
        <f t="shared" si="32"/>
        <v>1.9246745389448494</v>
      </c>
      <c r="BG39" s="14">
        <f t="shared" si="33"/>
        <v>12439.122217548549</v>
      </c>
    </row>
    <row r="40" spans="3:59" x14ac:dyDescent="0.25">
      <c r="C40" s="1">
        <v>30</v>
      </c>
      <c r="D40" s="15">
        <f t="shared" si="14"/>
        <v>270</v>
      </c>
      <c r="E40" s="1">
        <v>0.25</v>
      </c>
      <c r="F40" s="14">
        <f t="shared" si="15"/>
        <v>2.0291125405405407E-2</v>
      </c>
      <c r="G40" s="14">
        <f t="shared" si="16"/>
        <v>73.048051459459472</v>
      </c>
      <c r="H40" s="1">
        <v>0.5766</v>
      </c>
      <c r="I40" s="1">
        <v>-3.3306730000000062E-2</v>
      </c>
      <c r="J40" s="2">
        <f>0.017656+0.015679</f>
        <v>3.3335000000000004E-2</v>
      </c>
      <c r="K40" s="14">
        <f t="shared" si="17"/>
        <v>2.24E-2</v>
      </c>
      <c r="L40" s="14">
        <f t="shared" si="18"/>
        <v>0.1</v>
      </c>
      <c r="M40" s="14">
        <f t="shared" si="0"/>
        <v>0.19924754697496314</v>
      </c>
      <c r="N40" s="14">
        <f t="shared" si="19"/>
        <v>0.19531000000000001</v>
      </c>
      <c r="P40" s="14">
        <f t="shared" si="20"/>
        <v>5.0000000000000001E-4</v>
      </c>
      <c r="Q40" s="14">
        <f t="shared" ref="Q40:Q103" si="47">F40</f>
        <v>2.0291125405405407E-2</v>
      </c>
      <c r="R40" s="14">
        <f t="shared" si="22"/>
        <v>304.43728906260003</v>
      </c>
      <c r="S40" s="14">
        <f t="shared" si="23"/>
        <v>298.73645404990009</v>
      </c>
      <c r="T40" s="14">
        <f t="shared" si="24"/>
        <v>1.8747834513530961</v>
      </c>
      <c r="U40" s="14">
        <f t="shared" si="25"/>
        <v>1.8245057973997518</v>
      </c>
      <c r="V40" s="14">
        <v>3885</v>
      </c>
      <c r="X40" s="14">
        <v>0.5</v>
      </c>
      <c r="Y40" s="14">
        <f t="shared" si="34"/>
        <v>0.1391613050351545</v>
      </c>
      <c r="AB40" s="14">
        <f>[2]!HeatTransferArea(K40,L40,0.36,P40)</f>
        <v>0.30265450173412117</v>
      </c>
      <c r="AC40" s="14">
        <f>[1]!Convection(K40,Q40,1000,9*10^-4,P40,0.6,0.36,7)</f>
        <v>20807.569345289405</v>
      </c>
      <c r="AD40" s="14">
        <f t="shared" si="35"/>
        <v>33.133644055989173</v>
      </c>
      <c r="AE40" s="14">
        <f t="shared" si="36"/>
        <v>2700.6082579412955</v>
      </c>
      <c r="AF40" s="14">
        <f t="shared" si="26"/>
        <v>21.880104765441956</v>
      </c>
      <c r="AG40" s="14">
        <f t="shared" si="37"/>
        <v>2.6515805684828937</v>
      </c>
      <c r="AM40" s="14">
        <f t="shared" si="27"/>
        <v>5219.6337160115199</v>
      </c>
      <c r="AN40" s="14">
        <f t="shared" si="38"/>
        <v>16.442808810339425</v>
      </c>
      <c r="AQ40" s="14">
        <f t="shared" si="28"/>
        <v>-3.3306730000000062E-2</v>
      </c>
      <c r="AR40" s="14">
        <v>0.38300000000000001</v>
      </c>
      <c r="AU40" s="14">
        <f t="shared" si="39"/>
        <v>79.886120422484368</v>
      </c>
      <c r="AV40" s="14">
        <f t="shared" si="40"/>
        <v>78.831022200000007</v>
      </c>
      <c r="AW40" s="14">
        <f t="shared" si="41"/>
        <v>29.173108420242993</v>
      </c>
      <c r="AX40" s="14">
        <f t="shared" si="29"/>
        <v>2.6515805684828937</v>
      </c>
      <c r="AY40" s="14">
        <f t="shared" si="30"/>
        <v>-3.3306730000000062E-2</v>
      </c>
      <c r="AZ40" s="14">
        <f t="shared" si="31"/>
        <v>27.121117632329725</v>
      </c>
      <c r="BA40" s="14">
        <f t="shared" si="42"/>
        <v>27.346630445400613</v>
      </c>
      <c r="BB40" s="14">
        <f t="shared" si="43"/>
        <v>3.3335000000000004E-2</v>
      </c>
      <c r="BC40" s="14">
        <f t="shared" si="44"/>
        <v>2364.9306660000002</v>
      </c>
      <c r="BD40" s="14">
        <f t="shared" si="45"/>
        <v>905.76844507800013</v>
      </c>
      <c r="BE40" s="14">
        <f t="shared" si="46"/>
        <v>147.79109587380856</v>
      </c>
      <c r="BF40" s="14">
        <f t="shared" si="32"/>
        <v>2.3096094467338193</v>
      </c>
      <c r="BG40" s="14">
        <f t="shared" si="33"/>
        <v>11648.145405518757</v>
      </c>
    </row>
    <row r="41" spans="3:59" x14ac:dyDescent="0.25">
      <c r="C41" s="1">
        <v>35</v>
      </c>
      <c r="D41" s="15">
        <f t="shared" si="14"/>
        <v>265</v>
      </c>
      <c r="E41" s="1">
        <v>0.25</v>
      </c>
      <c r="F41" s="14">
        <f t="shared" si="15"/>
        <v>2.0291125405405407E-2</v>
      </c>
      <c r="G41" s="14">
        <f t="shared" si="16"/>
        <v>73.048051459459472</v>
      </c>
      <c r="H41" s="1">
        <v>0.5766</v>
      </c>
      <c r="I41" s="1">
        <v>-2.3458892899999997</v>
      </c>
      <c r="J41" s="2">
        <f>0.016057+0.014544</f>
        <v>3.0600999999999996E-2</v>
      </c>
      <c r="K41" s="14">
        <f t="shared" si="17"/>
        <v>2.24E-2</v>
      </c>
      <c r="L41" s="14">
        <f t="shared" si="18"/>
        <v>0.1</v>
      </c>
      <c r="M41" s="14">
        <f t="shared" si="0"/>
        <v>0.19924754697496314</v>
      </c>
      <c r="N41" s="14">
        <f t="shared" si="19"/>
        <v>0.19531000000000001</v>
      </c>
      <c r="P41" s="14">
        <f t="shared" si="20"/>
        <v>5.0000000000000001E-4</v>
      </c>
      <c r="Q41" s="14">
        <f t="shared" si="47"/>
        <v>2.0291125405405407E-2</v>
      </c>
      <c r="R41" s="14">
        <f t="shared" si="22"/>
        <v>305.08558412010007</v>
      </c>
      <c r="S41" s="14">
        <f t="shared" si="23"/>
        <v>298.69717096540023</v>
      </c>
      <c r="T41" s="14">
        <f t="shared" si="24"/>
        <v>1.7610279958414594</v>
      </c>
      <c r="U41" s="14">
        <f t="shared" si="25"/>
        <v>1.7293354609005291</v>
      </c>
      <c r="V41" s="14">
        <v>3885</v>
      </c>
      <c r="X41" s="14">
        <v>0.5</v>
      </c>
      <c r="Y41" s="14">
        <f t="shared" si="34"/>
        <v>0.1391613050351545</v>
      </c>
      <c r="AB41" s="14">
        <f>[2]!HeatTransferArea(K41,L41,0.36,P41)</f>
        <v>0.30265450173412117</v>
      </c>
      <c r="AC41" s="14">
        <f>[1]!Convection(K41,Q41,1000,9*10^-4,P41,0.6,0.36,7)</f>
        <v>20807.569345289405</v>
      </c>
      <c r="AD41" s="14">
        <f t="shared" si="35"/>
        <v>33.133644055989173</v>
      </c>
      <c r="AE41" s="14">
        <f t="shared" si="36"/>
        <v>2700.6082579412955</v>
      </c>
      <c r="AF41" s="14">
        <f t="shared" si="26"/>
        <v>21.880104765441956</v>
      </c>
      <c r="AG41" s="14">
        <f t="shared" si="37"/>
        <v>2.6459460624079232</v>
      </c>
      <c r="AM41" s="14">
        <f t="shared" si="27"/>
        <v>5208.5421963980643</v>
      </c>
      <c r="AN41" s="14">
        <f t="shared" si="38"/>
        <v>20.238988207513078</v>
      </c>
      <c r="AQ41" s="14">
        <f t="shared" si="28"/>
        <v>-2.3458892899999997</v>
      </c>
      <c r="AR41" s="14">
        <v>0.38290000000000002</v>
      </c>
      <c r="AU41" s="14">
        <f t="shared" si="39"/>
        <v>79.886120422484368</v>
      </c>
      <c r="AV41" s="14">
        <f t="shared" si="40"/>
        <v>78.831022200000007</v>
      </c>
      <c r="AW41" s="14">
        <f t="shared" si="41"/>
        <v>29.169272230626163</v>
      </c>
      <c r="AX41" s="14">
        <f t="shared" si="29"/>
        <v>2.6459460624079232</v>
      </c>
      <c r="AY41" s="14">
        <f t="shared" si="30"/>
        <v>-2.3458892899999997</v>
      </c>
      <c r="AZ41" s="14">
        <f t="shared" si="31"/>
        <v>25.761160449626676</v>
      </c>
      <c r="BA41" s="14">
        <f t="shared" si="42"/>
        <v>25.683952508226763</v>
      </c>
      <c r="BB41" s="14">
        <f t="shared" si="43"/>
        <v>3.0600999999999996E-2</v>
      </c>
      <c r="BC41" s="14">
        <f t="shared" si="44"/>
        <v>2759.0857770000002</v>
      </c>
      <c r="BD41" s="14">
        <f t="shared" si="45"/>
        <v>1056.4539440133001</v>
      </c>
      <c r="BE41" s="14">
        <f t="shared" si="46"/>
        <v>138.82363703499962</v>
      </c>
      <c r="BF41" s="14">
        <f t="shared" si="32"/>
        <v>2.694544354522789</v>
      </c>
      <c r="BG41" s="14">
        <f t="shared" si="33"/>
        <v>10990.289844446828</v>
      </c>
    </row>
    <row r="42" spans="3:59" x14ac:dyDescent="0.25">
      <c r="C42" s="1">
        <v>0</v>
      </c>
      <c r="D42" s="15">
        <f t="shared" si="14"/>
        <v>300</v>
      </c>
      <c r="E42" s="1">
        <v>0.25</v>
      </c>
      <c r="F42" s="14">
        <f t="shared" si="15"/>
        <v>2.7054833873873876E-2</v>
      </c>
      <c r="G42" s="14">
        <f t="shared" si="16"/>
        <v>97.397401945945958</v>
      </c>
      <c r="H42" s="1">
        <v>0.76880000000000004</v>
      </c>
      <c r="I42" s="1">
        <v>14.67770799</v>
      </c>
      <c r="J42" s="4">
        <f>0.015674+0.014423</f>
        <v>3.0096999999999999E-2</v>
      </c>
      <c r="K42" s="14">
        <f t="shared" si="17"/>
        <v>2.24E-2</v>
      </c>
      <c r="L42" s="14">
        <f t="shared" si="18"/>
        <v>0.1</v>
      </c>
      <c r="M42" s="14">
        <f t="shared" si="0"/>
        <v>0.19924754697496314</v>
      </c>
      <c r="N42" s="14">
        <f t="shared" si="19"/>
        <v>0.19531000000000001</v>
      </c>
      <c r="P42" s="14">
        <f t="shared" si="20"/>
        <v>5.0000000000000001E-4</v>
      </c>
      <c r="Q42" s="14">
        <f t="shared" si="47"/>
        <v>2.7054833873873876E-2</v>
      </c>
      <c r="R42" s="14">
        <f t="shared" si="22"/>
        <v>254.20374925260012</v>
      </c>
      <c r="S42" s="14">
        <f t="shared" si="23"/>
        <v>282.05197659190014</v>
      </c>
      <c r="T42" s="14">
        <f t="shared" si="24"/>
        <v>1.9622436637134797</v>
      </c>
      <c r="U42" s="14">
        <f t="shared" si="25"/>
        <v>2.1038528313999905</v>
      </c>
      <c r="V42" s="14">
        <v>3885</v>
      </c>
      <c r="X42" s="14">
        <v>0.5</v>
      </c>
      <c r="Y42" s="14">
        <f t="shared" si="34"/>
        <v>0.18554840671353934</v>
      </c>
      <c r="AB42" s="14">
        <f>[2]!HeatTransferArea(K42,L42,0.36,P42)</f>
        <v>0.30265450173412117</v>
      </c>
      <c r="AC42" s="14">
        <f>[1]!Convection(K42,Q42,1000,9*10^-4,P42,0.6,0.36,7)</f>
        <v>21060.19760720406</v>
      </c>
      <c r="AD42" s="14">
        <f t="shared" si="35"/>
        <v>44.17819207465223</v>
      </c>
      <c r="AE42" s="14">
        <f t="shared" si="36"/>
        <v>3389.715062820052</v>
      </c>
      <c r="AF42" s="14">
        <f t="shared" si="26"/>
        <v>21.916202209327047</v>
      </c>
      <c r="AG42" s="14">
        <f t="shared" si="37"/>
        <v>4.2340838920139996</v>
      </c>
      <c r="AM42" s="14">
        <f t="shared" si="27"/>
        <v>4745.2410273239284</v>
      </c>
      <c r="AN42" s="14">
        <f t="shared" si="38"/>
        <v>0</v>
      </c>
      <c r="AQ42" s="14">
        <f t="shared" si="28"/>
        <v>14.67770799</v>
      </c>
      <c r="AR42" s="14">
        <v>0.27889999999999998</v>
      </c>
      <c r="AU42" s="14">
        <f t="shared" si="39"/>
        <v>60.642023615962401</v>
      </c>
      <c r="AV42" s="14">
        <f t="shared" si="40"/>
        <v>105.10802960000001</v>
      </c>
      <c r="AW42" s="14">
        <f t="shared" si="41"/>
        <v>27.543785774082011</v>
      </c>
      <c r="AX42" s="14">
        <f t="shared" si="29"/>
        <v>4.2340838920139996</v>
      </c>
      <c r="AY42" s="14">
        <f t="shared" si="30"/>
        <v>14.67770799</v>
      </c>
      <c r="AZ42" s="14">
        <f t="shared" si="31"/>
        <v>26.113302347872192</v>
      </c>
      <c r="BA42" s="14">
        <f t="shared" si="42"/>
        <v>27.023809554936953</v>
      </c>
      <c r="BB42" s="14">
        <f t="shared" si="43"/>
        <v>3.0096999999999999E-2</v>
      </c>
      <c r="BC42" s="14">
        <f t="shared" si="44"/>
        <v>0</v>
      </c>
      <c r="BD42" s="14">
        <f t="shared" si="45"/>
        <v>0</v>
      </c>
      <c r="BE42" s="14">
        <f t="shared" si="46"/>
        <v>206.24756508800888</v>
      </c>
      <c r="BF42" s="14">
        <f t="shared" si="32"/>
        <v>0</v>
      </c>
      <c r="BG42" s="14">
        <f t="shared" si="33"/>
        <v>12958.575553868613</v>
      </c>
    </row>
    <row r="43" spans="3:59" x14ac:dyDescent="0.25">
      <c r="C43" s="1">
        <v>5</v>
      </c>
      <c r="D43" s="15">
        <f t="shared" si="14"/>
        <v>295</v>
      </c>
      <c r="E43" s="1">
        <v>0.25</v>
      </c>
      <c r="F43" s="14">
        <f t="shared" si="15"/>
        <v>2.7054833873873876E-2</v>
      </c>
      <c r="G43" s="14">
        <f t="shared" si="16"/>
        <v>97.397401945945958</v>
      </c>
      <c r="H43" s="1">
        <v>0.76880000000000004</v>
      </c>
      <c r="I43" s="1">
        <v>12.070388710000001</v>
      </c>
      <c r="J43" s="4">
        <f>0.059194+0.050524</f>
        <v>0.109718</v>
      </c>
      <c r="K43" s="14">
        <f t="shared" si="17"/>
        <v>2.24E-2</v>
      </c>
      <c r="L43" s="14">
        <f t="shared" si="18"/>
        <v>0.1</v>
      </c>
      <c r="M43" s="14">
        <f t="shared" si="0"/>
        <v>0.19924754697496314</v>
      </c>
      <c r="N43" s="14">
        <f t="shared" si="19"/>
        <v>0.19531000000000001</v>
      </c>
      <c r="P43" s="14">
        <f t="shared" si="20"/>
        <v>5.0000000000000001E-4</v>
      </c>
      <c r="Q43" s="14">
        <f t="shared" si="47"/>
        <v>2.7054833873873876E-2</v>
      </c>
      <c r="R43" s="14">
        <f t="shared" si="22"/>
        <v>268.09312130010039</v>
      </c>
      <c r="S43" s="14">
        <f t="shared" si="23"/>
        <v>286.84702949740029</v>
      </c>
      <c r="T43" s="14">
        <f t="shared" si="24"/>
        <v>2.1363171513316956</v>
      </c>
      <c r="U43" s="14">
        <f t="shared" si="25"/>
        <v>2.2277205799002786</v>
      </c>
      <c r="V43" s="14">
        <v>3885</v>
      </c>
      <c r="X43" s="14">
        <v>0.5</v>
      </c>
      <c r="Y43" s="14">
        <f t="shared" si="34"/>
        <v>0.18554840671353934</v>
      </c>
      <c r="AB43" s="14">
        <f>[2]!HeatTransferArea(K43,L43,0.36,P43)</f>
        <v>0.30265450173412117</v>
      </c>
      <c r="AC43" s="14">
        <f>[1]!Convection(K43,Q43,1000,9*10^-4,P43,0.6,0.36,7)</f>
        <v>21060.19760720406</v>
      </c>
      <c r="AD43" s="14">
        <f t="shared" si="35"/>
        <v>44.17819207465223</v>
      </c>
      <c r="AE43" s="14">
        <f t="shared" si="36"/>
        <v>3389.715062820052</v>
      </c>
      <c r="AF43" s="14">
        <f t="shared" si="26"/>
        <v>21.916202209327047</v>
      </c>
      <c r="AG43" s="14">
        <f t="shared" si="37"/>
        <v>4.0147244165775504</v>
      </c>
      <c r="AM43" s="14">
        <f t="shared" si="27"/>
        <v>4499.3995161208595</v>
      </c>
      <c r="AN43" s="14">
        <f t="shared" si="38"/>
        <v>2.2444466532799279</v>
      </c>
      <c r="AQ43" s="14">
        <f t="shared" si="28"/>
        <v>12.070388710000001</v>
      </c>
      <c r="AR43" s="14">
        <v>0.28320000000000001</v>
      </c>
      <c r="AU43" s="14">
        <f t="shared" si="39"/>
        <v>60.642023615962401</v>
      </c>
      <c r="AV43" s="14">
        <f t="shared" si="40"/>
        <v>105.10802960000001</v>
      </c>
      <c r="AW43" s="14">
        <f t="shared" si="41"/>
        <v>28.012046665568626</v>
      </c>
      <c r="AX43" s="14">
        <f t="shared" si="29"/>
        <v>4.0147244165775504</v>
      </c>
      <c r="AY43" s="14">
        <f t="shared" si="30"/>
        <v>12.070388710000001</v>
      </c>
      <c r="AZ43" s="14">
        <f t="shared" si="31"/>
        <v>29.161568311617224</v>
      </c>
      <c r="BA43" s="14">
        <f t="shared" si="42"/>
        <v>29.921307867779046</v>
      </c>
      <c r="BB43" s="14">
        <f t="shared" si="43"/>
        <v>0.109718</v>
      </c>
      <c r="BC43" s="14">
        <f t="shared" si="44"/>
        <v>525.54014800000004</v>
      </c>
      <c r="BD43" s="14">
        <f t="shared" si="45"/>
        <v>148.83296991360001</v>
      </c>
      <c r="BE43" s="14">
        <f t="shared" si="46"/>
        <v>224.54408637715957</v>
      </c>
      <c r="BF43" s="14">
        <f t="shared" si="32"/>
        <v>0.3855699671902974</v>
      </c>
      <c r="BG43" s="14">
        <f t="shared" si="33"/>
        <v>13908.108852818741</v>
      </c>
    </row>
    <row r="44" spans="3:59" x14ac:dyDescent="0.25">
      <c r="C44" s="1">
        <v>10</v>
      </c>
      <c r="D44" s="15">
        <f t="shared" si="14"/>
        <v>290</v>
      </c>
      <c r="E44" s="1">
        <v>0.25</v>
      </c>
      <c r="F44" s="14">
        <f t="shared" si="15"/>
        <v>2.7054833873873876E-2</v>
      </c>
      <c r="G44" s="14">
        <f t="shared" si="16"/>
        <v>97.397401945945958</v>
      </c>
      <c r="H44" s="1">
        <v>0.76880000000000004</v>
      </c>
      <c r="I44" s="1">
        <v>9.7222988499999996</v>
      </c>
      <c r="J44" s="4">
        <f>0.050226+0.043638</f>
        <v>9.3864000000000003E-2</v>
      </c>
      <c r="K44" s="14">
        <f t="shared" si="17"/>
        <v>2.24E-2</v>
      </c>
      <c r="L44" s="14">
        <f t="shared" si="18"/>
        <v>0.1</v>
      </c>
      <c r="M44" s="14">
        <f t="shared" si="0"/>
        <v>0.19924754697496314</v>
      </c>
      <c r="N44" s="14">
        <f t="shared" si="19"/>
        <v>0.19531000000000001</v>
      </c>
      <c r="P44" s="14">
        <f t="shared" si="20"/>
        <v>5.0000000000000001E-4</v>
      </c>
      <c r="Q44" s="14">
        <f t="shared" si="47"/>
        <v>2.7054833873873876E-2</v>
      </c>
      <c r="R44" s="14">
        <f t="shared" si="22"/>
        <v>279.7756471826001</v>
      </c>
      <c r="S44" s="14">
        <f t="shared" si="23"/>
        <v>290.83635973790035</v>
      </c>
      <c r="T44" s="14">
        <f t="shared" si="24"/>
        <v>2.2035150369652001</v>
      </c>
      <c r="U44" s="14">
        <f t="shared" si="25"/>
        <v>2.2472307934001492</v>
      </c>
      <c r="V44" s="14">
        <v>3885</v>
      </c>
      <c r="X44" s="14">
        <v>0.5</v>
      </c>
      <c r="Y44" s="14">
        <f t="shared" si="34"/>
        <v>0.18554840671353934</v>
      </c>
      <c r="AB44" s="14">
        <f>[2]!HeatTransferArea(K44,L44,0.36,P44)</f>
        <v>0.30265450173412117</v>
      </c>
      <c r="AC44" s="14">
        <f>[1]!Convection(K44,Q44,1000,9*10^-4,P44,0.6,0.36,7)</f>
        <v>21060.19760720406</v>
      </c>
      <c r="AD44" s="14">
        <f t="shared" si="35"/>
        <v>44.17819207465223</v>
      </c>
      <c r="AE44" s="14">
        <f t="shared" si="36"/>
        <v>3389.715062820052</v>
      </c>
      <c r="AF44" s="14">
        <f t="shared" si="26"/>
        <v>21.916202209327047</v>
      </c>
      <c r="AG44" s="14">
        <f t="shared" si="37"/>
        <v>3.847082513573894</v>
      </c>
      <c r="AM44" s="14">
        <f t="shared" si="27"/>
        <v>4311.519149004841</v>
      </c>
      <c r="AN44" s="14">
        <f t="shared" si="38"/>
        <v>4.4499212227639529</v>
      </c>
      <c r="AQ44" s="14">
        <f t="shared" si="28"/>
        <v>9.7222988499999996</v>
      </c>
      <c r="AR44" s="14">
        <v>0.28660000000000002</v>
      </c>
      <c r="AU44" s="14">
        <f t="shared" si="39"/>
        <v>60.642023615962401</v>
      </c>
      <c r="AV44" s="14">
        <f t="shared" si="40"/>
        <v>105.10802960000001</v>
      </c>
      <c r="AW44" s="14">
        <f t="shared" si="41"/>
        <v>28.401624710204661</v>
      </c>
      <c r="AX44" s="14">
        <f t="shared" si="29"/>
        <v>3.847082513573894</v>
      </c>
      <c r="AY44" s="14">
        <f t="shared" si="30"/>
        <v>9.7222988499999996</v>
      </c>
      <c r="AZ44" s="14">
        <f t="shared" si="31"/>
        <v>30.698847752462886</v>
      </c>
      <c r="BA44" s="14">
        <f t="shared" si="42"/>
        <v>31.291703561589184</v>
      </c>
      <c r="BB44" s="14">
        <f t="shared" si="43"/>
        <v>9.3864000000000003E-2</v>
      </c>
      <c r="BC44" s="14">
        <f t="shared" si="44"/>
        <v>1051.0802960000001</v>
      </c>
      <c r="BD44" s="14">
        <f t="shared" si="45"/>
        <v>301.23961283360006</v>
      </c>
      <c r="BE44" s="14">
        <f t="shared" si="46"/>
        <v>231.60712372938337</v>
      </c>
      <c r="BF44" s="14">
        <f t="shared" si="32"/>
        <v>0.7711399343805948</v>
      </c>
      <c r="BG44" s="14">
        <f t="shared" si="33"/>
        <v>14184.445987242998</v>
      </c>
    </row>
    <row r="45" spans="3:59" x14ac:dyDescent="0.25">
      <c r="C45" s="1">
        <v>15</v>
      </c>
      <c r="D45" s="15">
        <f t="shared" si="14"/>
        <v>285</v>
      </c>
      <c r="E45" s="1">
        <v>0.25</v>
      </c>
      <c r="F45" s="14">
        <f t="shared" si="15"/>
        <v>2.7054833873873876E-2</v>
      </c>
      <c r="G45" s="14">
        <f t="shared" si="16"/>
        <v>97.397401945945958</v>
      </c>
      <c r="H45" s="1">
        <v>0.76880000000000004</v>
      </c>
      <c r="I45" s="1">
        <v>7.7343080799999999</v>
      </c>
      <c r="J45" s="4">
        <f>0.04294+0.03817</f>
        <v>8.1110000000000002E-2</v>
      </c>
      <c r="K45" s="14">
        <f t="shared" si="17"/>
        <v>2.24E-2</v>
      </c>
      <c r="L45" s="14">
        <f t="shared" si="18"/>
        <v>0.1</v>
      </c>
      <c r="M45" s="14">
        <f t="shared" si="0"/>
        <v>0.19924754697496314</v>
      </c>
      <c r="N45" s="14">
        <f t="shared" si="19"/>
        <v>0.19531000000000001</v>
      </c>
      <c r="P45" s="14">
        <f t="shared" si="20"/>
        <v>5.0000000000000001E-4</v>
      </c>
      <c r="Q45" s="14">
        <f t="shared" si="47"/>
        <v>2.7054833873873876E-2</v>
      </c>
      <c r="R45" s="14">
        <f t="shared" si="22"/>
        <v>289.25132690010014</v>
      </c>
      <c r="S45" s="14">
        <f t="shared" si="23"/>
        <v>294.01996731339989</v>
      </c>
      <c r="T45" s="14">
        <f t="shared" si="24"/>
        <v>2.1873989651985539</v>
      </c>
      <c r="U45" s="14">
        <f t="shared" si="25"/>
        <v>2.1895239469001808</v>
      </c>
      <c r="V45" s="14">
        <v>3885</v>
      </c>
      <c r="X45" s="14">
        <v>0.5</v>
      </c>
      <c r="Y45" s="14">
        <f t="shared" si="34"/>
        <v>0.18554840671353934</v>
      </c>
      <c r="AB45" s="14">
        <f>[2]!HeatTransferArea(K45,L45,0.36,P45)</f>
        <v>0.30265450173412117</v>
      </c>
      <c r="AC45" s="14">
        <f>[1]!Convection(K45,Q45,1000,9*10^-4,P45,0.6,0.36,7)</f>
        <v>21060.19760720406</v>
      </c>
      <c r="AD45" s="14">
        <f t="shared" si="35"/>
        <v>44.17819207465223</v>
      </c>
      <c r="AE45" s="14">
        <f t="shared" si="36"/>
        <v>3389.715062820052</v>
      </c>
      <c r="AF45" s="14">
        <f t="shared" si="26"/>
        <v>21.916202209327047</v>
      </c>
      <c r="AG45" s="14">
        <f t="shared" si="37"/>
        <v>3.7210546673541547</v>
      </c>
      <c r="AM45" s="14">
        <f t="shared" si="27"/>
        <v>4170.2766697060388</v>
      </c>
      <c r="AN45" s="14">
        <f t="shared" si="38"/>
        <v>6.8508042678575194</v>
      </c>
      <c r="AQ45" s="14">
        <f t="shared" si="28"/>
        <v>7.7343080799999999</v>
      </c>
      <c r="AR45" s="14">
        <v>0.2893</v>
      </c>
      <c r="AU45" s="14">
        <f t="shared" si="39"/>
        <v>60.642023615962401</v>
      </c>
      <c r="AV45" s="14">
        <f t="shared" si="40"/>
        <v>105.10802960000001</v>
      </c>
      <c r="AW45" s="14">
        <f t="shared" si="41"/>
        <v>28.712519907990067</v>
      </c>
      <c r="AX45" s="14">
        <f t="shared" si="29"/>
        <v>3.7210546673541547</v>
      </c>
      <c r="AY45" s="14">
        <f t="shared" si="30"/>
        <v>7.7343080799999999</v>
      </c>
      <c r="AZ45" s="14">
        <f t="shared" si="31"/>
        <v>30.923564472156894</v>
      </c>
      <c r="BA45" s="14">
        <f t="shared" si="42"/>
        <v>31.402868167490176</v>
      </c>
      <c r="BB45" s="14">
        <f t="shared" si="43"/>
        <v>8.1110000000000002E-2</v>
      </c>
      <c r="BC45" s="14">
        <f t="shared" si="44"/>
        <v>1576.6204440000001</v>
      </c>
      <c r="BD45" s="14">
        <f t="shared" si="45"/>
        <v>456.11629444920004</v>
      </c>
      <c r="BE45" s="14">
        <f t="shared" si="46"/>
        <v>229.91319518109898</v>
      </c>
      <c r="BF45" s="14">
        <f t="shared" si="32"/>
        <v>1.1567099015708922</v>
      </c>
      <c r="BG45" s="14">
        <f t="shared" si="33"/>
        <v>13949.173689816054</v>
      </c>
    </row>
    <row r="46" spans="3:59" x14ac:dyDescent="0.25">
      <c r="C46" s="1">
        <v>20</v>
      </c>
      <c r="D46" s="15">
        <f t="shared" si="14"/>
        <v>280</v>
      </c>
      <c r="E46" s="1">
        <v>0.25</v>
      </c>
      <c r="F46" s="14">
        <f t="shared" si="15"/>
        <v>2.7054833873873876E-2</v>
      </c>
      <c r="G46" s="14">
        <f t="shared" si="16"/>
        <v>97.397401945945958</v>
      </c>
      <c r="H46" s="1">
        <v>0.76880000000000004</v>
      </c>
      <c r="I46" s="1">
        <v>4.7211442200000002</v>
      </c>
      <c r="J46" s="4">
        <f>0.038652+0.035023</f>
        <v>7.367499999999999E-2</v>
      </c>
      <c r="K46" s="14">
        <f t="shared" si="17"/>
        <v>2.24E-2</v>
      </c>
      <c r="L46" s="14">
        <f t="shared" si="18"/>
        <v>0.1</v>
      </c>
      <c r="M46" s="14">
        <f t="shared" si="0"/>
        <v>0.19924754697496314</v>
      </c>
      <c r="N46" s="14">
        <f t="shared" si="19"/>
        <v>0.19531000000000001</v>
      </c>
      <c r="P46" s="14">
        <f t="shared" si="20"/>
        <v>5.0000000000000001E-4</v>
      </c>
      <c r="Q46" s="14">
        <f t="shared" si="47"/>
        <v>2.7054833873873876E-2</v>
      </c>
      <c r="R46" s="14">
        <f t="shared" si="22"/>
        <v>296.52016045260007</v>
      </c>
      <c r="S46" s="14">
        <f t="shared" si="23"/>
        <v>296.39785222390003</v>
      </c>
      <c r="T46" s="14">
        <f t="shared" si="24"/>
        <v>2.1115305806172273</v>
      </c>
      <c r="U46" s="14">
        <f t="shared" si="25"/>
        <v>2.0817405154000426</v>
      </c>
      <c r="V46" s="14">
        <v>3885</v>
      </c>
      <c r="X46" s="14">
        <v>0.5</v>
      </c>
      <c r="Y46" s="14">
        <f t="shared" si="34"/>
        <v>0.18554840671353934</v>
      </c>
      <c r="AB46" s="14">
        <f>[2]!HeatTransferArea(K46,L46,0.36,P46)</f>
        <v>0.30265450173412117</v>
      </c>
      <c r="AC46" s="14">
        <f>[1]!Convection(K46,Q46,1000,9*10^-4,P46,0.6,0.36,7)</f>
        <v>21060.19760720406</v>
      </c>
      <c r="AD46" s="14">
        <f t="shared" si="35"/>
        <v>44.17819207465223</v>
      </c>
      <c r="AE46" s="14">
        <f t="shared" si="36"/>
        <v>3389.715062820052</v>
      </c>
      <c r="AF46" s="14">
        <f t="shared" si="26"/>
        <v>21.916202209327047</v>
      </c>
      <c r="AG46" s="14">
        <f t="shared" si="37"/>
        <v>3.629837507025274</v>
      </c>
      <c r="AM46" s="14">
        <f t="shared" si="27"/>
        <v>4068.0473746264133</v>
      </c>
      <c r="AN46" s="14">
        <f t="shared" si="38"/>
        <v>9.6073453209208708</v>
      </c>
      <c r="AQ46" s="14">
        <f t="shared" si="28"/>
        <v>4.7211442200000002</v>
      </c>
      <c r="AR46" s="14">
        <v>0.29120000000000001</v>
      </c>
      <c r="AU46" s="14">
        <f t="shared" si="39"/>
        <v>60.642023615962401</v>
      </c>
      <c r="AV46" s="14">
        <f t="shared" si="40"/>
        <v>105.10802960000001</v>
      </c>
      <c r="AW46" s="14">
        <f t="shared" si="41"/>
        <v>28.944732258924958</v>
      </c>
      <c r="AX46" s="14">
        <f t="shared" si="29"/>
        <v>3.629837507025274</v>
      </c>
      <c r="AY46" s="14">
        <f t="shared" si="30"/>
        <v>4.7211442200000002</v>
      </c>
      <c r="AZ46" s="14">
        <f t="shared" si="31"/>
        <v>30.140143090248724</v>
      </c>
      <c r="BA46" s="14">
        <f t="shared" si="42"/>
        <v>30.558843656249003</v>
      </c>
      <c r="BB46" s="14">
        <f t="shared" si="43"/>
        <v>7.367499999999999E-2</v>
      </c>
      <c r="BC46" s="14">
        <f t="shared" si="44"/>
        <v>2102.1605920000002</v>
      </c>
      <c r="BD46" s="14">
        <f t="shared" si="45"/>
        <v>612.14916439040007</v>
      </c>
      <c r="BE46" s="14">
        <f t="shared" si="46"/>
        <v>221.93881876882074</v>
      </c>
      <c r="BF46" s="14">
        <f t="shared" si="32"/>
        <v>1.5422798687611896</v>
      </c>
      <c r="BG46" s="14">
        <f t="shared" si="33"/>
        <v>13363.878693212577</v>
      </c>
    </row>
    <row r="47" spans="3:59" x14ac:dyDescent="0.25">
      <c r="C47" s="1">
        <v>25</v>
      </c>
      <c r="D47" s="15">
        <f t="shared" si="14"/>
        <v>275</v>
      </c>
      <c r="E47" s="1">
        <v>0.25</v>
      </c>
      <c r="F47" s="14">
        <f t="shared" si="15"/>
        <v>2.7054833873873876E-2</v>
      </c>
      <c r="G47" s="14">
        <f t="shared" si="16"/>
        <v>97.397401945945958</v>
      </c>
      <c r="H47" s="1">
        <v>0.76880000000000004</v>
      </c>
      <c r="I47" s="1">
        <v>1.31824648</v>
      </c>
      <c r="J47" s="4">
        <f>0.127123+0.106402</f>
        <v>0.23352500000000001</v>
      </c>
      <c r="K47" s="14">
        <f t="shared" si="17"/>
        <v>2.24E-2</v>
      </c>
      <c r="L47" s="14">
        <f t="shared" si="18"/>
        <v>0.1</v>
      </c>
      <c r="M47" s="14">
        <f t="shared" si="0"/>
        <v>0.19924754697496314</v>
      </c>
      <c r="N47" s="14">
        <f t="shared" si="19"/>
        <v>0.19531000000000001</v>
      </c>
      <c r="P47" s="14">
        <f t="shared" si="20"/>
        <v>5.0000000000000001E-4</v>
      </c>
      <c r="Q47" s="14">
        <f t="shared" si="47"/>
        <v>2.7054833873873876E-2</v>
      </c>
      <c r="R47" s="14">
        <f t="shared" si="22"/>
        <v>301.58214784010033</v>
      </c>
      <c r="S47" s="14">
        <f t="shared" si="23"/>
        <v>297.9700144694001</v>
      </c>
      <c r="T47" s="14">
        <f t="shared" si="24"/>
        <v>1.9994715278071453</v>
      </c>
      <c r="U47" s="14">
        <f t="shared" si="25"/>
        <v>1.951020973900313</v>
      </c>
      <c r="V47" s="14">
        <v>3885</v>
      </c>
      <c r="X47" s="14">
        <v>0.5</v>
      </c>
      <c r="Y47" s="14">
        <f t="shared" si="34"/>
        <v>0.18554840671353934</v>
      </c>
      <c r="AB47" s="14">
        <f>[2]!HeatTransferArea(K47,L47,0.36,P47)</f>
        <v>0.30265450173412117</v>
      </c>
      <c r="AC47" s="14">
        <f>[1]!Convection(K47,Q47,1000,9*10^-4,P47,0.6,0.36,7)</f>
        <v>21060.19760720406</v>
      </c>
      <c r="AD47" s="14">
        <f t="shared" si="35"/>
        <v>44.17819207465223</v>
      </c>
      <c r="AE47" s="14">
        <f t="shared" si="36"/>
        <v>3389.715062820052</v>
      </c>
      <c r="AF47" s="14">
        <f t="shared" si="26"/>
        <v>21.916202209327047</v>
      </c>
      <c r="AG47" s="14">
        <f t="shared" si="37"/>
        <v>3.5689115145193138</v>
      </c>
      <c r="AM47" s="14">
        <f t="shared" si="27"/>
        <v>3999.7661296999709</v>
      </c>
      <c r="AN47" s="14">
        <f t="shared" si="38"/>
        <v>12.813803815764294</v>
      </c>
      <c r="AQ47" s="14">
        <f t="shared" si="28"/>
        <v>1.31824648</v>
      </c>
      <c r="AR47" s="14">
        <v>0.29249999999999998</v>
      </c>
      <c r="AU47" s="14">
        <f t="shared" si="39"/>
        <v>60.642023615962401</v>
      </c>
      <c r="AV47" s="14">
        <f t="shared" si="40"/>
        <v>105.10802960000001</v>
      </c>
      <c r="AW47" s="14">
        <f t="shared" si="41"/>
        <v>29.098261763009269</v>
      </c>
      <c r="AX47" s="14">
        <f t="shared" si="29"/>
        <v>3.5689115145193138</v>
      </c>
      <c r="AY47" s="14">
        <f t="shared" si="30"/>
        <v>1.31824648</v>
      </c>
      <c r="AZ47" s="14">
        <f t="shared" si="31"/>
        <v>28.729763884683333</v>
      </c>
      <c r="BA47" s="14">
        <f t="shared" si="42"/>
        <v>29.090572951908189</v>
      </c>
      <c r="BB47" s="14">
        <f t="shared" si="43"/>
        <v>0.23352500000000001</v>
      </c>
      <c r="BC47" s="14">
        <f t="shared" si="44"/>
        <v>2627.7007400000002</v>
      </c>
      <c r="BD47" s="14">
        <f t="shared" si="45"/>
        <v>768.60246645000007</v>
      </c>
      <c r="BE47" s="14">
        <f t="shared" si="46"/>
        <v>210.16051252911066</v>
      </c>
      <c r="BF47" s="14">
        <f t="shared" si="32"/>
        <v>1.9278498359514871</v>
      </c>
      <c r="BG47" s="14">
        <f t="shared" si="33"/>
        <v>12590.147730111586</v>
      </c>
    </row>
    <row r="48" spans="3:59" x14ac:dyDescent="0.25">
      <c r="C48" s="1">
        <v>30</v>
      </c>
      <c r="D48" s="15">
        <f t="shared" si="14"/>
        <v>270</v>
      </c>
      <c r="E48" s="1">
        <v>0.25</v>
      </c>
      <c r="F48" s="14">
        <f t="shared" si="15"/>
        <v>2.7054833873873876E-2</v>
      </c>
      <c r="G48" s="14">
        <f t="shared" si="16"/>
        <v>97.397401945945958</v>
      </c>
      <c r="H48" s="1">
        <v>0.76880000000000004</v>
      </c>
      <c r="I48" s="1">
        <v>-2.0758177299999998</v>
      </c>
      <c r="J48" s="3">
        <f>0.111361+0.094214</f>
        <v>0.20557500000000001</v>
      </c>
      <c r="K48" s="14">
        <f t="shared" si="17"/>
        <v>2.24E-2</v>
      </c>
      <c r="L48" s="14">
        <f t="shared" si="18"/>
        <v>0.1</v>
      </c>
      <c r="M48" s="14">
        <f t="shared" si="0"/>
        <v>0.19924754697496314</v>
      </c>
      <c r="N48" s="14">
        <f t="shared" si="19"/>
        <v>0.19531000000000001</v>
      </c>
      <c r="P48" s="14">
        <f t="shared" si="20"/>
        <v>5.0000000000000001E-4</v>
      </c>
      <c r="Q48" s="14">
        <f t="shared" si="47"/>
        <v>2.7054833873873876E-2</v>
      </c>
      <c r="R48" s="14">
        <f t="shared" si="22"/>
        <v>304.43728906260003</v>
      </c>
      <c r="S48" s="14">
        <f t="shared" si="23"/>
        <v>298.73645404990009</v>
      </c>
      <c r="T48" s="14">
        <f t="shared" si="24"/>
        <v>1.8747834513530961</v>
      </c>
      <c r="U48" s="14">
        <f t="shared" si="25"/>
        <v>1.8245057973997518</v>
      </c>
      <c r="V48" s="14">
        <v>3885</v>
      </c>
      <c r="X48" s="14">
        <v>0.5</v>
      </c>
      <c r="Y48" s="14">
        <f t="shared" si="34"/>
        <v>0.18554840671353934</v>
      </c>
      <c r="AB48" s="14">
        <f>[2]!HeatTransferArea(K48,L48,0.36,P48)</f>
        <v>0.30265450173412117</v>
      </c>
      <c r="AC48" s="14">
        <f>[1]!Convection(K48,Q48,1000,9*10^-4,P48,0.6,0.36,7)</f>
        <v>21060.19760720406</v>
      </c>
      <c r="AD48" s="14">
        <f t="shared" si="35"/>
        <v>44.17819207465223</v>
      </c>
      <c r="AE48" s="14">
        <f t="shared" si="36"/>
        <v>3389.715062820052</v>
      </c>
      <c r="AF48" s="14">
        <f t="shared" si="26"/>
        <v>21.916202209327047</v>
      </c>
      <c r="AG48" s="14">
        <f t="shared" si="37"/>
        <v>3.5354407579771916</v>
      </c>
      <c r="AM48" s="14">
        <f t="shared" si="27"/>
        <v>3962.2546369638876</v>
      </c>
      <c r="AN48" s="14">
        <f t="shared" si="38"/>
        <v>16.442808810339425</v>
      </c>
      <c r="AQ48" s="14">
        <f t="shared" si="28"/>
        <v>-2.0758177299999998</v>
      </c>
      <c r="AR48" s="14">
        <v>0.29310000000000003</v>
      </c>
      <c r="AU48" s="14">
        <f t="shared" si="39"/>
        <v>60.642023615962401</v>
      </c>
      <c r="AV48" s="14">
        <f t="shared" si="40"/>
        <v>105.10802960000001</v>
      </c>
      <c r="AW48" s="14">
        <f t="shared" si="41"/>
        <v>29.173108420242993</v>
      </c>
      <c r="AX48" s="14">
        <f t="shared" si="29"/>
        <v>3.5354407579771916</v>
      </c>
      <c r="AY48" s="14">
        <f t="shared" si="30"/>
        <v>-2.0758177299999998</v>
      </c>
      <c r="AZ48" s="14">
        <f t="shared" si="31"/>
        <v>27.121117632329725</v>
      </c>
      <c r="BA48" s="14">
        <f t="shared" si="42"/>
        <v>27.346630445400613</v>
      </c>
      <c r="BB48" s="14">
        <f t="shared" si="43"/>
        <v>0.20557500000000001</v>
      </c>
      <c r="BC48" s="14">
        <f t="shared" si="44"/>
        <v>3153.2408880000003</v>
      </c>
      <c r="BD48" s="14">
        <f t="shared" si="45"/>
        <v>924.21490427280014</v>
      </c>
      <c r="BE48" s="14">
        <f t="shared" si="46"/>
        <v>197.05479449841141</v>
      </c>
      <c r="BF48" s="14">
        <f t="shared" si="32"/>
        <v>2.3134198031417843</v>
      </c>
      <c r="BG48" s="14">
        <f t="shared" si="33"/>
        <v>11789.567533182677</v>
      </c>
    </row>
    <row r="49" spans="3:59" x14ac:dyDescent="0.25">
      <c r="C49" s="1">
        <v>35</v>
      </c>
      <c r="D49" s="15">
        <f t="shared" si="14"/>
        <v>265</v>
      </c>
      <c r="E49" s="1">
        <v>0.25</v>
      </c>
      <c r="F49" s="14">
        <f t="shared" si="15"/>
        <v>2.7054833873873876E-2</v>
      </c>
      <c r="G49" s="14">
        <f t="shared" si="16"/>
        <v>97.397401945945958</v>
      </c>
      <c r="H49" s="1">
        <v>0.76880000000000004</v>
      </c>
      <c r="I49" s="1">
        <v>-5.3357188099999995</v>
      </c>
      <c r="J49" s="4">
        <f>0.092599+0.079875</f>
        <v>0.17247400000000002</v>
      </c>
      <c r="K49" s="14">
        <f t="shared" si="17"/>
        <v>2.24E-2</v>
      </c>
      <c r="L49" s="14">
        <f t="shared" si="18"/>
        <v>0.1</v>
      </c>
      <c r="M49" s="14">
        <f t="shared" si="0"/>
        <v>0.19924754697496314</v>
      </c>
      <c r="N49" s="14">
        <f t="shared" si="19"/>
        <v>0.19531000000000001</v>
      </c>
      <c r="P49" s="14">
        <f t="shared" si="20"/>
        <v>5.0000000000000001E-4</v>
      </c>
      <c r="Q49" s="14">
        <f t="shared" si="47"/>
        <v>2.7054833873873876E-2</v>
      </c>
      <c r="R49" s="14">
        <f t="shared" si="22"/>
        <v>305.08558412010007</v>
      </c>
      <c r="S49" s="14">
        <f t="shared" si="23"/>
        <v>298.69717096540023</v>
      </c>
      <c r="T49" s="14">
        <f t="shared" si="24"/>
        <v>1.7610279958414594</v>
      </c>
      <c r="U49" s="14">
        <f t="shared" si="25"/>
        <v>1.7293354609005291</v>
      </c>
      <c r="V49" s="14">
        <v>3885</v>
      </c>
      <c r="X49" s="14">
        <v>0.5</v>
      </c>
      <c r="Y49" s="14">
        <f t="shared" si="34"/>
        <v>0.18554840671353934</v>
      </c>
      <c r="AB49" s="14">
        <f>[2]!HeatTransferArea(K49,L49,0.36,P49)</f>
        <v>0.30265450173412117</v>
      </c>
      <c r="AC49" s="14">
        <f>[1]!Convection(K49,Q49,1000,9*10^-4,P49,0.6,0.36,7)</f>
        <v>21060.19760720406</v>
      </c>
      <c r="AD49" s="14">
        <f t="shared" si="35"/>
        <v>44.17819207465223</v>
      </c>
      <c r="AE49" s="14">
        <f t="shared" si="36"/>
        <v>3389.715062820052</v>
      </c>
      <c r="AF49" s="14">
        <f t="shared" si="26"/>
        <v>21.916202209327047</v>
      </c>
      <c r="AG49" s="14">
        <f t="shared" si="37"/>
        <v>3.5279280832105644</v>
      </c>
      <c r="AM49" s="14">
        <f t="shared" si="27"/>
        <v>3953.8349992248295</v>
      </c>
      <c r="AN49" s="14">
        <f t="shared" si="38"/>
        <v>20.238988207513078</v>
      </c>
      <c r="AQ49" s="14">
        <f t="shared" si="28"/>
        <v>-5.3357188099999995</v>
      </c>
      <c r="AR49" s="14">
        <v>0.29310000000000003</v>
      </c>
      <c r="AU49" s="14">
        <f t="shared" si="39"/>
        <v>60.642023615962401</v>
      </c>
      <c r="AV49" s="14">
        <f t="shared" si="40"/>
        <v>105.10802960000001</v>
      </c>
      <c r="AW49" s="14">
        <f t="shared" si="41"/>
        <v>29.169272230626163</v>
      </c>
      <c r="AX49" s="14">
        <f t="shared" si="29"/>
        <v>3.5279280832105644</v>
      </c>
      <c r="AY49" s="14">
        <f t="shared" si="30"/>
        <v>-5.3357188099999995</v>
      </c>
      <c r="AZ49" s="14">
        <f t="shared" si="31"/>
        <v>25.761160449626676</v>
      </c>
      <c r="BA49" s="14">
        <f t="shared" si="42"/>
        <v>25.683952508226763</v>
      </c>
      <c r="BB49" s="14">
        <f t="shared" si="43"/>
        <v>0.17247400000000002</v>
      </c>
      <c r="BC49" s="14">
        <f t="shared" si="44"/>
        <v>3678.7810360000003</v>
      </c>
      <c r="BD49" s="14">
        <f t="shared" si="45"/>
        <v>1078.2507216516001</v>
      </c>
      <c r="BE49" s="14">
        <f t="shared" si="46"/>
        <v>185.09818271333282</v>
      </c>
      <c r="BF49" s="14">
        <f t="shared" si="32"/>
        <v>2.6989897703320818</v>
      </c>
      <c r="BG49" s="14">
        <f t="shared" si="33"/>
        <v>11123.72483511139</v>
      </c>
    </row>
    <row r="50" spans="3:59" x14ac:dyDescent="0.25">
      <c r="C50" s="1">
        <v>0</v>
      </c>
      <c r="D50" s="15">
        <f t="shared" si="14"/>
        <v>300</v>
      </c>
      <c r="E50" s="1">
        <v>0.25</v>
      </c>
      <c r="F50" s="14">
        <f t="shared" si="15"/>
        <v>3.3818542342342342E-2</v>
      </c>
      <c r="G50" s="14">
        <f t="shared" si="16"/>
        <v>121.74675243243243</v>
      </c>
      <c r="H50" s="1">
        <v>0.96099999999999997</v>
      </c>
      <c r="I50" s="1">
        <v>17.91830719</v>
      </c>
      <c r="J50" s="4">
        <f>0.081644+0.071795</f>
        <v>0.15343899999999999</v>
      </c>
      <c r="K50" s="14">
        <f t="shared" si="17"/>
        <v>2.24E-2</v>
      </c>
      <c r="L50" s="14">
        <f t="shared" si="18"/>
        <v>0.1</v>
      </c>
      <c r="M50" s="14">
        <f t="shared" si="0"/>
        <v>0.19924754697496314</v>
      </c>
      <c r="N50" s="14">
        <f t="shared" si="19"/>
        <v>0.19531000000000001</v>
      </c>
      <c r="P50" s="14">
        <f t="shared" si="20"/>
        <v>5.0000000000000001E-4</v>
      </c>
      <c r="Q50" s="14">
        <f t="shared" si="47"/>
        <v>3.3818542342342342E-2</v>
      </c>
      <c r="R50" s="14">
        <f t="shared" si="22"/>
        <v>254.20374925260012</v>
      </c>
      <c r="S50" s="14">
        <f t="shared" si="23"/>
        <v>282.05197659190014</v>
      </c>
      <c r="T50" s="14">
        <f t="shared" si="24"/>
        <v>1.9622436637134797</v>
      </c>
      <c r="U50" s="14">
        <f t="shared" si="25"/>
        <v>2.1038528313999905</v>
      </c>
      <c r="V50" s="14">
        <v>3885</v>
      </c>
      <c r="X50" s="14">
        <v>0.5</v>
      </c>
      <c r="Y50" s="14">
        <f t="shared" si="34"/>
        <v>0.23193550839192414</v>
      </c>
      <c r="AB50" s="14">
        <f>[2]!HeatTransferArea(K50,L50,0.36,P50)</f>
        <v>0.30265450173412117</v>
      </c>
      <c r="AC50" s="14">
        <f>[1]!Convection(K50,Q50,1000,9*10^-4,P50,0.6,0.36,7)</f>
        <v>21288.491040442303</v>
      </c>
      <c r="AD50" s="14">
        <f t="shared" si="35"/>
        <v>55.222740093315281</v>
      </c>
      <c r="AE50" s="14">
        <f t="shared" si="36"/>
        <v>4043.1709435696994</v>
      </c>
      <c r="AF50" s="14">
        <f t="shared" si="26"/>
        <v>21.939127540899669</v>
      </c>
      <c r="AG50" s="14">
        <f t="shared" si="37"/>
        <v>5.2926048650175002</v>
      </c>
      <c r="AM50" s="14">
        <f t="shared" si="27"/>
        <v>3837.3437126864997</v>
      </c>
      <c r="AN50" s="14">
        <f t="shared" si="38"/>
        <v>0</v>
      </c>
      <c r="AQ50" s="14">
        <f t="shared" si="28"/>
        <v>17.91830719</v>
      </c>
      <c r="AR50" s="14">
        <v>0.21529999999999999</v>
      </c>
      <c r="AU50" s="14">
        <f t="shared" si="39"/>
        <v>49.039508574453329</v>
      </c>
      <c r="AV50" s="14">
        <f t="shared" si="40"/>
        <v>131.38503700000001</v>
      </c>
      <c r="AW50" s="14">
        <f t="shared" si="41"/>
        <v>27.543785774082011</v>
      </c>
      <c r="AX50" s="14">
        <f t="shared" si="29"/>
        <v>5.2926048650175002</v>
      </c>
      <c r="AY50" s="14">
        <f t="shared" si="30"/>
        <v>17.91830719</v>
      </c>
      <c r="AZ50" s="14">
        <f t="shared" si="31"/>
        <v>26.113302347872192</v>
      </c>
      <c r="BA50" s="14">
        <f t="shared" si="42"/>
        <v>27.023809554936953</v>
      </c>
      <c r="BB50" s="14">
        <f t="shared" si="43"/>
        <v>0.15343899999999999</v>
      </c>
      <c r="BC50" s="14">
        <f t="shared" si="44"/>
        <v>0</v>
      </c>
      <c r="BD50" s="14">
        <f t="shared" si="45"/>
        <v>0</v>
      </c>
      <c r="BE50" s="14">
        <f t="shared" si="46"/>
        <v>257.8094563600111</v>
      </c>
      <c r="BF50" s="14">
        <f t="shared" si="32"/>
        <v>0</v>
      </c>
      <c r="BG50" s="14">
        <f t="shared" si="33"/>
        <v>13099.04706122322</v>
      </c>
    </row>
    <row r="51" spans="3:59" x14ac:dyDescent="0.25">
      <c r="C51" s="1">
        <v>5</v>
      </c>
      <c r="D51" s="15">
        <f t="shared" si="14"/>
        <v>295</v>
      </c>
      <c r="E51" s="1">
        <v>0.25</v>
      </c>
      <c r="F51" s="14">
        <f t="shared" si="15"/>
        <v>3.3818542342342342E-2</v>
      </c>
      <c r="G51" s="14">
        <f t="shared" si="16"/>
        <v>121.74675243243243</v>
      </c>
      <c r="H51" s="1">
        <v>0.96099999999999997</v>
      </c>
      <c r="I51" s="1">
        <v>14.169540120000001</v>
      </c>
      <c r="J51" s="4">
        <f>0.079268+0.070363</f>
        <v>0.14963100000000001</v>
      </c>
      <c r="K51" s="14">
        <f t="shared" si="17"/>
        <v>2.24E-2</v>
      </c>
      <c r="L51" s="14">
        <f t="shared" si="18"/>
        <v>0.1</v>
      </c>
      <c r="M51" s="14">
        <f t="shared" si="0"/>
        <v>0.19924754697496314</v>
      </c>
      <c r="N51" s="14">
        <f t="shared" si="19"/>
        <v>0.19531000000000001</v>
      </c>
      <c r="P51" s="14">
        <f t="shared" si="20"/>
        <v>5.0000000000000001E-4</v>
      </c>
      <c r="Q51" s="14">
        <f t="shared" si="47"/>
        <v>3.3818542342342342E-2</v>
      </c>
      <c r="R51" s="14">
        <f t="shared" si="22"/>
        <v>268.09312130010039</v>
      </c>
      <c r="S51" s="14">
        <f t="shared" si="23"/>
        <v>286.84702949740029</v>
      </c>
      <c r="T51" s="14">
        <f t="shared" si="24"/>
        <v>2.1363171513316956</v>
      </c>
      <c r="U51" s="14">
        <f t="shared" si="25"/>
        <v>2.2277205799002786</v>
      </c>
      <c r="V51" s="14">
        <v>3885</v>
      </c>
      <c r="X51" s="14">
        <v>0.5</v>
      </c>
      <c r="Y51" s="14">
        <f t="shared" si="34"/>
        <v>0.23193550839192414</v>
      </c>
      <c r="AB51" s="14">
        <f>[2]!HeatTransferArea(K51,L51,0.36,P51)</f>
        <v>0.30265450173412117</v>
      </c>
      <c r="AC51" s="14">
        <f>[1]!Convection(K51,Q51,1000,9*10^-4,P51,0.6,0.36,7)</f>
        <v>21288.491040442303</v>
      </c>
      <c r="AD51" s="14">
        <f t="shared" si="35"/>
        <v>55.222740093315281</v>
      </c>
      <c r="AE51" s="14">
        <f t="shared" si="36"/>
        <v>4043.1709435696994</v>
      </c>
      <c r="AF51" s="14">
        <f t="shared" si="26"/>
        <v>21.939127540899669</v>
      </c>
      <c r="AG51" s="14">
        <f t="shared" si="37"/>
        <v>5.018405520721938</v>
      </c>
      <c r="AM51" s="14">
        <f t="shared" si="27"/>
        <v>3638.5385578165337</v>
      </c>
      <c r="AN51" s="14">
        <f t="shared" si="38"/>
        <v>2.2444466532799279</v>
      </c>
      <c r="AQ51" s="14">
        <f t="shared" si="28"/>
        <v>14.169540120000001</v>
      </c>
      <c r="AR51" s="14">
        <v>0.22059999999999999</v>
      </c>
      <c r="AU51" s="14">
        <f t="shared" si="39"/>
        <v>49.039508574453329</v>
      </c>
      <c r="AV51" s="14">
        <f t="shared" si="40"/>
        <v>131.38503700000001</v>
      </c>
      <c r="AW51" s="14">
        <f t="shared" si="41"/>
        <v>28.012046665568626</v>
      </c>
      <c r="AX51" s="14">
        <f t="shared" si="29"/>
        <v>5.018405520721938</v>
      </c>
      <c r="AY51" s="14">
        <f t="shared" si="30"/>
        <v>14.169540120000001</v>
      </c>
      <c r="AZ51" s="14">
        <f t="shared" si="31"/>
        <v>29.161568311617224</v>
      </c>
      <c r="BA51" s="14">
        <f t="shared" si="42"/>
        <v>29.921307867779046</v>
      </c>
      <c r="BB51" s="14">
        <f t="shared" si="43"/>
        <v>0.14963100000000001</v>
      </c>
      <c r="BC51" s="14">
        <f t="shared" si="44"/>
        <v>656.92518500000006</v>
      </c>
      <c r="BD51" s="14">
        <f t="shared" si="45"/>
        <v>144.91769581100002</v>
      </c>
      <c r="BE51" s="14">
        <f t="shared" si="46"/>
        <v>280.68010797144944</v>
      </c>
      <c r="BF51" s="14">
        <f t="shared" si="32"/>
        <v>0.38597329068849551</v>
      </c>
      <c r="BG51" s="14">
        <f t="shared" si="33"/>
        <v>14058.873341314096</v>
      </c>
    </row>
    <row r="52" spans="3:59" x14ac:dyDescent="0.25">
      <c r="C52" s="1">
        <v>10</v>
      </c>
      <c r="D52" s="15">
        <f t="shared" si="14"/>
        <v>290</v>
      </c>
      <c r="E52" s="1">
        <v>0.25</v>
      </c>
      <c r="F52" s="14">
        <f t="shared" si="15"/>
        <v>3.3818542342342342E-2</v>
      </c>
      <c r="G52" s="14">
        <f t="shared" si="16"/>
        <v>121.74675243243243</v>
      </c>
      <c r="H52" s="1">
        <v>0.96099999999999997</v>
      </c>
      <c r="I52" s="1">
        <v>10.61549363</v>
      </c>
      <c r="J52" s="4">
        <f>0.215556+0.183818</f>
        <v>0.39937400000000001</v>
      </c>
      <c r="K52" s="14">
        <f t="shared" si="17"/>
        <v>2.24E-2</v>
      </c>
      <c r="L52" s="14">
        <f t="shared" si="18"/>
        <v>0.1</v>
      </c>
      <c r="M52" s="14">
        <f t="shared" si="0"/>
        <v>0.19924754697496314</v>
      </c>
      <c r="N52" s="14">
        <f t="shared" si="19"/>
        <v>0.19531000000000001</v>
      </c>
      <c r="P52" s="14">
        <f t="shared" si="20"/>
        <v>5.0000000000000001E-4</v>
      </c>
      <c r="Q52" s="14">
        <f t="shared" si="47"/>
        <v>3.3818542342342342E-2</v>
      </c>
      <c r="R52" s="14">
        <f t="shared" si="22"/>
        <v>279.7756471826001</v>
      </c>
      <c r="S52" s="14">
        <f t="shared" si="23"/>
        <v>290.83635973790035</v>
      </c>
      <c r="T52" s="14">
        <f t="shared" si="24"/>
        <v>2.2035150369652001</v>
      </c>
      <c r="U52" s="14">
        <f t="shared" si="25"/>
        <v>2.2472307934001492</v>
      </c>
      <c r="V52" s="14">
        <v>3885</v>
      </c>
      <c r="X52" s="14">
        <v>0.5</v>
      </c>
      <c r="Y52" s="14">
        <f t="shared" si="34"/>
        <v>0.23193550839192414</v>
      </c>
      <c r="AB52" s="14">
        <f>[2]!HeatTransferArea(K52,L52,0.36,P52)</f>
        <v>0.30265450173412117</v>
      </c>
      <c r="AC52" s="14">
        <f>[1]!Convection(K52,Q52,1000,9*10^-4,P52,0.6,0.36,7)</f>
        <v>21288.491040442303</v>
      </c>
      <c r="AD52" s="14">
        <f t="shared" si="35"/>
        <v>55.222740093315281</v>
      </c>
      <c r="AE52" s="14">
        <f t="shared" si="36"/>
        <v>4043.1709435696994</v>
      </c>
      <c r="AF52" s="14">
        <f t="shared" si="26"/>
        <v>21.939127540899669</v>
      </c>
      <c r="AG52" s="14">
        <f t="shared" si="37"/>
        <v>4.8088531419673677</v>
      </c>
      <c r="AM52" s="14">
        <f t="shared" si="27"/>
        <v>3486.6049592198638</v>
      </c>
      <c r="AN52" s="14">
        <f t="shared" si="38"/>
        <v>4.4499212227639529</v>
      </c>
      <c r="AQ52" s="14">
        <f t="shared" si="28"/>
        <v>10.61549363</v>
      </c>
      <c r="AR52" s="14">
        <v>0.22489999999999999</v>
      </c>
      <c r="AU52" s="14">
        <f t="shared" si="39"/>
        <v>49.039508574453329</v>
      </c>
      <c r="AV52" s="14">
        <f t="shared" si="40"/>
        <v>131.38503700000001</v>
      </c>
      <c r="AW52" s="14">
        <f t="shared" si="41"/>
        <v>28.401624710204661</v>
      </c>
      <c r="AX52" s="14">
        <f t="shared" si="29"/>
        <v>4.8088531419673677</v>
      </c>
      <c r="AY52" s="14">
        <f t="shared" si="30"/>
        <v>10.61549363</v>
      </c>
      <c r="AZ52" s="14">
        <f t="shared" si="31"/>
        <v>30.698847752462886</v>
      </c>
      <c r="BA52" s="14">
        <f t="shared" si="42"/>
        <v>31.291703561589184</v>
      </c>
      <c r="BB52" s="14">
        <f t="shared" si="43"/>
        <v>0.39937400000000001</v>
      </c>
      <c r="BC52" s="14">
        <f t="shared" si="44"/>
        <v>1313.8503700000001</v>
      </c>
      <c r="BD52" s="14">
        <f t="shared" si="45"/>
        <v>295.484948213</v>
      </c>
      <c r="BE52" s="14">
        <f t="shared" si="46"/>
        <v>289.50890466172922</v>
      </c>
      <c r="BF52" s="14">
        <f t="shared" si="32"/>
        <v>0.77194658137699101</v>
      </c>
      <c r="BG52" s="14">
        <f t="shared" si="33"/>
        <v>14338.2059819689</v>
      </c>
    </row>
    <row r="53" spans="3:59" x14ac:dyDescent="0.25">
      <c r="C53" s="1">
        <v>15</v>
      </c>
      <c r="D53" s="15">
        <f t="shared" si="14"/>
        <v>285</v>
      </c>
      <c r="E53" s="1">
        <v>0.25</v>
      </c>
      <c r="F53" s="14">
        <f t="shared" si="15"/>
        <v>3.3818542342342342E-2</v>
      </c>
      <c r="G53" s="14">
        <f t="shared" si="16"/>
        <v>121.74675243243243</v>
      </c>
      <c r="H53" s="1">
        <v>0.96099999999999997</v>
      </c>
      <c r="I53" s="1">
        <v>7.3152809400000001</v>
      </c>
      <c r="J53" s="5">
        <f>0.197333+0.169193</f>
        <v>0.36652600000000002</v>
      </c>
      <c r="K53" s="14">
        <f t="shared" si="17"/>
        <v>2.24E-2</v>
      </c>
      <c r="L53" s="14">
        <f t="shared" si="18"/>
        <v>0.1</v>
      </c>
      <c r="M53" s="14">
        <f t="shared" si="0"/>
        <v>0.19924754697496314</v>
      </c>
      <c r="N53" s="14">
        <f t="shared" si="19"/>
        <v>0.19531000000000001</v>
      </c>
      <c r="P53" s="14">
        <f t="shared" si="20"/>
        <v>5.0000000000000001E-4</v>
      </c>
      <c r="Q53" s="14">
        <f t="shared" si="47"/>
        <v>3.3818542342342342E-2</v>
      </c>
      <c r="R53" s="14">
        <f t="shared" si="22"/>
        <v>289.25132690010014</v>
      </c>
      <c r="S53" s="14">
        <f t="shared" si="23"/>
        <v>294.01996731339989</v>
      </c>
      <c r="T53" s="14">
        <f t="shared" si="24"/>
        <v>2.1873989651985539</v>
      </c>
      <c r="U53" s="14">
        <f t="shared" si="25"/>
        <v>2.1895239469001808</v>
      </c>
      <c r="V53" s="14">
        <v>3885</v>
      </c>
      <c r="X53" s="14">
        <v>0.5</v>
      </c>
      <c r="Y53" s="14">
        <f t="shared" si="34"/>
        <v>0.23193550839192414</v>
      </c>
      <c r="AB53" s="14">
        <f>[2]!HeatTransferArea(K53,L53,0.36,P53)</f>
        <v>0.30265450173412117</v>
      </c>
      <c r="AC53" s="14">
        <f>[1]!Convection(K53,Q53,1000,9*10^-4,P53,0.6,0.36,7)</f>
        <v>21288.491040442303</v>
      </c>
      <c r="AD53" s="14">
        <f t="shared" si="35"/>
        <v>55.222740093315281</v>
      </c>
      <c r="AE53" s="14">
        <f t="shared" si="36"/>
        <v>4043.1709435696994</v>
      </c>
      <c r="AF53" s="14">
        <f t="shared" si="26"/>
        <v>21.939127540899669</v>
      </c>
      <c r="AG53" s="14">
        <f t="shared" si="37"/>
        <v>4.6513183341926938</v>
      </c>
      <c r="AM53" s="14">
        <f t="shared" si="27"/>
        <v>3372.3861162189291</v>
      </c>
      <c r="AN53" s="14">
        <f t="shared" si="38"/>
        <v>6.8508042678575194</v>
      </c>
      <c r="AQ53" s="14">
        <f t="shared" si="28"/>
        <v>7.3152809400000001</v>
      </c>
      <c r="AR53" s="14">
        <v>0.2283</v>
      </c>
      <c r="AU53" s="14">
        <f t="shared" si="39"/>
        <v>49.039508574453329</v>
      </c>
      <c r="AV53" s="14">
        <f t="shared" si="40"/>
        <v>131.38503700000001</v>
      </c>
      <c r="AW53" s="14">
        <f t="shared" si="41"/>
        <v>28.712519907990067</v>
      </c>
      <c r="AX53" s="14">
        <f t="shared" si="29"/>
        <v>4.6513183341926938</v>
      </c>
      <c r="AY53" s="14">
        <f t="shared" si="30"/>
        <v>7.3152809400000001</v>
      </c>
      <c r="AZ53" s="14">
        <f t="shared" si="31"/>
        <v>30.923564472156894</v>
      </c>
      <c r="BA53" s="14">
        <f t="shared" si="42"/>
        <v>31.402868167490176</v>
      </c>
      <c r="BB53" s="14">
        <f t="shared" si="43"/>
        <v>0.36652600000000002</v>
      </c>
      <c r="BC53" s="14">
        <f t="shared" si="44"/>
        <v>1970.7755550000002</v>
      </c>
      <c r="BD53" s="14">
        <f t="shared" si="45"/>
        <v>449.92805920650005</v>
      </c>
      <c r="BE53" s="14">
        <f t="shared" si="46"/>
        <v>287.39149397637374</v>
      </c>
      <c r="BF53" s="14">
        <f t="shared" si="32"/>
        <v>1.1579198720654866</v>
      </c>
      <c r="BG53" s="14">
        <f t="shared" si="33"/>
        <v>14100.383322882144</v>
      </c>
    </row>
    <row r="54" spans="3:59" x14ac:dyDescent="0.25">
      <c r="C54" s="1">
        <v>20</v>
      </c>
      <c r="D54" s="15">
        <f t="shared" si="14"/>
        <v>280</v>
      </c>
      <c r="E54" s="1">
        <v>0.25</v>
      </c>
      <c r="F54" s="14">
        <f t="shared" si="15"/>
        <v>3.3818542342342342E-2</v>
      </c>
      <c r="G54" s="14">
        <f t="shared" si="16"/>
        <v>121.74675243243243</v>
      </c>
      <c r="H54" s="1">
        <v>0.96099999999999997</v>
      </c>
      <c r="I54" s="1">
        <v>2.9981912799999999</v>
      </c>
      <c r="J54" s="4">
        <f>0.177136+0.155122</f>
        <v>0.332258</v>
      </c>
      <c r="K54" s="14">
        <f t="shared" si="17"/>
        <v>2.24E-2</v>
      </c>
      <c r="L54" s="14">
        <f t="shared" si="18"/>
        <v>0.1</v>
      </c>
      <c r="M54" s="14">
        <f t="shared" si="0"/>
        <v>0.19924754697496314</v>
      </c>
      <c r="N54" s="14">
        <f t="shared" si="19"/>
        <v>0.19531000000000001</v>
      </c>
      <c r="P54" s="14">
        <f t="shared" si="20"/>
        <v>5.0000000000000001E-4</v>
      </c>
      <c r="Q54" s="14">
        <f t="shared" si="47"/>
        <v>3.3818542342342342E-2</v>
      </c>
      <c r="R54" s="14">
        <f t="shared" si="22"/>
        <v>296.52016045260007</v>
      </c>
      <c r="S54" s="14">
        <f t="shared" si="23"/>
        <v>296.39785222390003</v>
      </c>
      <c r="T54" s="14">
        <f t="shared" si="24"/>
        <v>2.1115305806172273</v>
      </c>
      <c r="U54" s="14">
        <f t="shared" si="25"/>
        <v>2.0817405154000426</v>
      </c>
      <c r="V54" s="14">
        <v>3885</v>
      </c>
      <c r="X54" s="14">
        <v>0.5</v>
      </c>
      <c r="Y54" s="14">
        <f t="shared" si="34"/>
        <v>0.23193550839192414</v>
      </c>
      <c r="AB54" s="14">
        <f>[2]!HeatTransferArea(K54,L54,0.36,P54)</f>
        <v>0.30265450173412117</v>
      </c>
      <c r="AC54" s="14">
        <f>[1]!Convection(K54,Q54,1000,9*10^-4,P54,0.6,0.36,7)</f>
        <v>21288.491040442303</v>
      </c>
      <c r="AD54" s="14">
        <f t="shared" si="35"/>
        <v>55.222740093315281</v>
      </c>
      <c r="AE54" s="14">
        <f t="shared" si="36"/>
        <v>4043.1709435696994</v>
      </c>
      <c r="AF54" s="14">
        <f t="shared" si="26"/>
        <v>21.939127540899669</v>
      </c>
      <c r="AG54" s="14">
        <f t="shared" si="37"/>
        <v>4.5372968837815923</v>
      </c>
      <c r="AM54" s="14">
        <f t="shared" si="27"/>
        <v>3289.7161442475776</v>
      </c>
      <c r="AN54" s="14">
        <f t="shared" si="38"/>
        <v>9.6073453209208708</v>
      </c>
      <c r="AQ54" s="14">
        <f t="shared" si="28"/>
        <v>2.9981912799999999</v>
      </c>
      <c r="AR54" s="14">
        <v>0.23069999999999999</v>
      </c>
      <c r="AU54" s="14">
        <f t="shared" si="39"/>
        <v>49.039508574453329</v>
      </c>
      <c r="AV54" s="14">
        <f t="shared" si="40"/>
        <v>131.38503700000001</v>
      </c>
      <c r="AW54" s="14">
        <f t="shared" si="41"/>
        <v>28.944732258924958</v>
      </c>
      <c r="AX54" s="14">
        <f t="shared" si="29"/>
        <v>4.5372968837815923</v>
      </c>
      <c r="AY54" s="14">
        <f t="shared" si="30"/>
        <v>2.9981912799999999</v>
      </c>
      <c r="AZ54" s="14">
        <f t="shared" si="31"/>
        <v>30.140143090248724</v>
      </c>
      <c r="BA54" s="14">
        <f t="shared" si="42"/>
        <v>30.558843656249003</v>
      </c>
      <c r="BB54" s="14">
        <f t="shared" si="43"/>
        <v>0.332258</v>
      </c>
      <c r="BC54" s="14">
        <f t="shared" si="44"/>
        <v>2627.7007400000002</v>
      </c>
      <c r="BD54" s="14">
        <f t="shared" si="45"/>
        <v>606.21056071800001</v>
      </c>
      <c r="BE54" s="14">
        <f t="shared" si="46"/>
        <v>277.42352346102592</v>
      </c>
      <c r="BF54" s="14">
        <f t="shared" si="32"/>
        <v>1.543893162753982</v>
      </c>
      <c r="BG54" s="14">
        <f t="shared" si="33"/>
        <v>13508.743703748343</v>
      </c>
    </row>
    <row r="55" spans="3:59" x14ac:dyDescent="0.25">
      <c r="C55" s="1">
        <v>25</v>
      </c>
      <c r="D55" s="15">
        <f t="shared" si="14"/>
        <v>275</v>
      </c>
      <c r="E55" s="1">
        <v>0.25</v>
      </c>
      <c r="F55" s="14">
        <f t="shared" si="15"/>
        <v>3.3818542342342342E-2</v>
      </c>
      <c r="G55" s="14">
        <f t="shared" si="16"/>
        <v>121.74675243243243</v>
      </c>
      <c r="H55" s="1">
        <v>0.96099999999999997</v>
      </c>
      <c r="I55" s="1">
        <v>-1.7376047600000002</v>
      </c>
      <c r="J55" s="4">
        <f>0.154414+0.135973</f>
        <v>0.29038700000000001</v>
      </c>
      <c r="K55" s="14">
        <f t="shared" si="17"/>
        <v>2.24E-2</v>
      </c>
      <c r="L55" s="14">
        <f t="shared" si="18"/>
        <v>0.1</v>
      </c>
      <c r="M55" s="14">
        <f t="shared" si="0"/>
        <v>0.19924754697496314</v>
      </c>
      <c r="N55" s="14">
        <f t="shared" si="19"/>
        <v>0.19531000000000001</v>
      </c>
      <c r="P55" s="14">
        <f t="shared" si="20"/>
        <v>5.0000000000000001E-4</v>
      </c>
      <c r="Q55" s="14">
        <f t="shared" si="47"/>
        <v>3.3818542342342342E-2</v>
      </c>
      <c r="R55" s="14">
        <f t="shared" si="22"/>
        <v>301.58214784010033</v>
      </c>
      <c r="S55" s="14">
        <f t="shared" si="23"/>
        <v>297.9700144694001</v>
      </c>
      <c r="T55" s="14">
        <f t="shared" si="24"/>
        <v>1.9994715278071453</v>
      </c>
      <c r="U55" s="14">
        <f t="shared" si="25"/>
        <v>1.951020973900313</v>
      </c>
      <c r="V55" s="14">
        <v>3885</v>
      </c>
      <c r="X55" s="14">
        <v>0.5</v>
      </c>
      <c r="Y55" s="14">
        <f t="shared" si="34"/>
        <v>0.23193550839192414</v>
      </c>
      <c r="AB55" s="14">
        <f>[2]!HeatTransferArea(K55,L55,0.36,P55)</f>
        <v>0.30265450173412117</v>
      </c>
      <c r="AC55" s="14">
        <f>[1]!Convection(K55,Q55,1000,9*10^-4,P55,0.6,0.36,7)</f>
        <v>21288.491040442303</v>
      </c>
      <c r="AD55" s="14">
        <f t="shared" si="35"/>
        <v>55.222740093315281</v>
      </c>
      <c r="AE55" s="14">
        <f t="shared" si="36"/>
        <v>4043.1709435696994</v>
      </c>
      <c r="AF55" s="14">
        <f t="shared" si="26"/>
        <v>21.939127540899669</v>
      </c>
      <c r="AG55" s="14">
        <f t="shared" si="37"/>
        <v>4.4611393931491419</v>
      </c>
      <c r="AM55" s="14">
        <f t="shared" si="27"/>
        <v>3234.4990110389285</v>
      </c>
      <c r="AN55" s="14">
        <f t="shared" si="38"/>
        <v>12.813803815764294</v>
      </c>
      <c r="AQ55" s="14">
        <f t="shared" si="28"/>
        <v>-1.7376047600000002</v>
      </c>
      <c r="AR55" s="14">
        <v>0.23230000000000001</v>
      </c>
      <c r="AU55" s="14">
        <f t="shared" si="39"/>
        <v>49.039508574453329</v>
      </c>
      <c r="AV55" s="14">
        <f t="shared" si="40"/>
        <v>131.38503700000001</v>
      </c>
      <c r="AW55" s="14">
        <f t="shared" si="41"/>
        <v>29.098261763009269</v>
      </c>
      <c r="AX55" s="14">
        <f t="shared" si="29"/>
        <v>4.4611393931491419</v>
      </c>
      <c r="AY55" s="14">
        <f t="shared" si="30"/>
        <v>-1.7376047600000002</v>
      </c>
      <c r="AZ55" s="14">
        <f t="shared" si="31"/>
        <v>28.729763884683333</v>
      </c>
      <c r="BA55" s="14">
        <f t="shared" si="42"/>
        <v>29.090572951908189</v>
      </c>
      <c r="BB55" s="14">
        <f t="shared" si="43"/>
        <v>0.29038700000000001</v>
      </c>
      <c r="BC55" s="14">
        <f t="shared" si="44"/>
        <v>3284.6259250000003</v>
      </c>
      <c r="BD55" s="14">
        <f t="shared" si="45"/>
        <v>763.01860237750009</v>
      </c>
      <c r="BE55" s="14">
        <f t="shared" si="46"/>
        <v>262.70064066138832</v>
      </c>
      <c r="BF55" s="14">
        <f t="shared" si="32"/>
        <v>1.9298664534424774</v>
      </c>
      <c r="BG55" s="14">
        <f t="shared" si="33"/>
        <v>12726.625464266401</v>
      </c>
    </row>
    <row r="56" spans="3:59" x14ac:dyDescent="0.25">
      <c r="C56" s="1">
        <v>30</v>
      </c>
      <c r="D56" s="15">
        <f t="shared" si="14"/>
        <v>270</v>
      </c>
      <c r="E56" s="1">
        <v>0.25</v>
      </c>
      <c r="F56" s="14">
        <f t="shared" si="15"/>
        <v>3.3818542342342342E-2</v>
      </c>
      <c r="G56" s="14">
        <f t="shared" si="16"/>
        <v>121.74675243243243</v>
      </c>
      <c r="H56" s="1">
        <v>0.96099999999999997</v>
      </c>
      <c r="I56" s="1">
        <v>-6.4435688500000001</v>
      </c>
      <c r="J56" s="4">
        <f>0.141331+0.127957</f>
        <v>0.26928799999999997</v>
      </c>
      <c r="K56" s="14">
        <f t="shared" si="17"/>
        <v>2.24E-2</v>
      </c>
      <c r="L56" s="14">
        <f t="shared" si="18"/>
        <v>0.1</v>
      </c>
      <c r="M56" s="14">
        <f t="shared" si="0"/>
        <v>0.19924754697496314</v>
      </c>
      <c r="N56" s="14">
        <f t="shared" si="19"/>
        <v>0.19531000000000001</v>
      </c>
      <c r="P56" s="14">
        <f t="shared" si="20"/>
        <v>5.0000000000000001E-4</v>
      </c>
      <c r="Q56" s="14">
        <f t="shared" si="47"/>
        <v>3.3818542342342342E-2</v>
      </c>
      <c r="R56" s="14">
        <f t="shared" si="22"/>
        <v>304.43728906260003</v>
      </c>
      <c r="S56" s="14">
        <f t="shared" si="23"/>
        <v>298.73645404990009</v>
      </c>
      <c r="T56" s="14">
        <f t="shared" si="24"/>
        <v>1.8747834513530961</v>
      </c>
      <c r="U56" s="14">
        <f t="shared" si="25"/>
        <v>1.8245057973997518</v>
      </c>
      <c r="V56" s="14">
        <v>3885</v>
      </c>
      <c r="X56" s="14">
        <v>0.5</v>
      </c>
      <c r="Y56" s="14">
        <f t="shared" si="34"/>
        <v>0.23193550839192414</v>
      </c>
      <c r="AB56" s="14">
        <f>[2]!HeatTransferArea(K56,L56,0.36,P56)</f>
        <v>0.30265450173412117</v>
      </c>
      <c r="AC56" s="14">
        <f>[1]!Convection(K56,Q56,1000,9*10^-4,P56,0.6,0.36,7)</f>
        <v>21288.491040442303</v>
      </c>
      <c r="AD56" s="14">
        <f t="shared" si="35"/>
        <v>55.222740093315281</v>
      </c>
      <c r="AE56" s="14">
        <f t="shared" si="36"/>
        <v>4043.1709435696994</v>
      </c>
      <c r="AF56" s="14">
        <f t="shared" si="26"/>
        <v>21.939127540899669</v>
      </c>
      <c r="AG56" s="14">
        <f t="shared" si="37"/>
        <v>4.4193009474714895</v>
      </c>
      <c r="AM56" s="14">
        <f t="shared" si="27"/>
        <v>3204.1645159151958</v>
      </c>
      <c r="AN56" s="14">
        <f t="shared" si="38"/>
        <v>16.442808810339425</v>
      </c>
      <c r="AQ56" s="14">
        <f t="shared" si="28"/>
        <v>-6.4435688500000001</v>
      </c>
      <c r="AR56" s="14">
        <v>0.2331</v>
      </c>
      <c r="AU56" s="14">
        <f t="shared" si="39"/>
        <v>49.039508574453329</v>
      </c>
      <c r="AV56" s="14">
        <f t="shared" si="40"/>
        <v>131.38503700000001</v>
      </c>
      <c r="AW56" s="14">
        <f t="shared" si="41"/>
        <v>29.173108420242993</v>
      </c>
      <c r="AX56" s="14">
        <f t="shared" si="29"/>
        <v>4.4193009474714895</v>
      </c>
      <c r="AY56" s="14">
        <f t="shared" si="30"/>
        <v>-6.4435688500000001</v>
      </c>
      <c r="AZ56" s="14">
        <f t="shared" si="31"/>
        <v>27.121117632329725</v>
      </c>
      <c r="BA56" s="14">
        <f t="shared" si="42"/>
        <v>27.346630445400613</v>
      </c>
      <c r="BB56" s="14">
        <f t="shared" si="43"/>
        <v>0.26928799999999997</v>
      </c>
      <c r="BC56" s="14">
        <f t="shared" si="44"/>
        <v>3941.5511100000003</v>
      </c>
      <c r="BD56" s="14">
        <f t="shared" si="45"/>
        <v>918.77556374100004</v>
      </c>
      <c r="BE56" s="14">
        <f t="shared" si="46"/>
        <v>246.31849312301426</v>
      </c>
      <c r="BF56" s="14">
        <f t="shared" si="32"/>
        <v>2.3158397441309733</v>
      </c>
      <c r="BG56" s="14">
        <f t="shared" si="33"/>
        <v>11917.366944125704</v>
      </c>
    </row>
    <row r="57" spans="3:59" x14ac:dyDescent="0.25">
      <c r="C57" s="1">
        <v>35</v>
      </c>
      <c r="D57" s="15">
        <f t="shared" si="14"/>
        <v>265</v>
      </c>
      <c r="E57" s="1">
        <v>0.25</v>
      </c>
      <c r="F57" s="14">
        <f t="shared" si="15"/>
        <v>3.3818542342342342E-2</v>
      </c>
      <c r="G57" s="14">
        <f t="shared" si="16"/>
        <v>121.74675243243243</v>
      </c>
      <c r="H57" s="1">
        <v>0.96099999999999997</v>
      </c>
      <c r="I57" s="1">
        <v>-10.984151219999999</v>
      </c>
      <c r="J57" s="4">
        <f>0.137153+0.124722</f>
        <v>0.26187499999999997</v>
      </c>
      <c r="K57" s="14">
        <f t="shared" si="17"/>
        <v>2.24E-2</v>
      </c>
      <c r="L57" s="14">
        <f t="shared" si="18"/>
        <v>0.1</v>
      </c>
      <c r="M57" s="14">
        <f t="shared" si="0"/>
        <v>0.19924754697496314</v>
      </c>
      <c r="N57" s="14">
        <f t="shared" si="19"/>
        <v>0.19531000000000001</v>
      </c>
      <c r="P57" s="14">
        <f t="shared" si="20"/>
        <v>5.0000000000000001E-4</v>
      </c>
      <c r="Q57" s="14">
        <f t="shared" si="47"/>
        <v>3.3818542342342342E-2</v>
      </c>
      <c r="R57" s="14">
        <f t="shared" si="22"/>
        <v>305.08558412010007</v>
      </c>
      <c r="S57" s="14">
        <f t="shared" si="23"/>
        <v>298.69717096540023</v>
      </c>
      <c r="T57" s="14">
        <f t="shared" si="24"/>
        <v>1.7610279958414594</v>
      </c>
      <c r="U57" s="14">
        <f t="shared" si="25"/>
        <v>1.7293354609005291</v>
      </c>
      <c r="V57" s="14">
        <v>3885</v>
      </c>
      <c r="X57" s="14">
        <v>0.5</v>
      </c>
      <c r="Y57" s="14">
        <f t="shared" si="34"/>
        <v>0.23193550839192414</v>
      </c>
      <c r="AB57" s="14">
        <f>[2]!HeatTransferArea(K57,L57,0.36,P57)</f>
        <v>0.30265450173412117</v>
      </c>
      <c r="AC57" s="14">
        <f>[1]!Convection(K57,Q57,1000,9*10^-4,P57,0.6,0.36,7)</f>
        <v>21288.491040442303</v>
      </c>
      <c r="AD57" s="14">
        <f t="shared" si="35"/>
        <v>55.222740093315281</v>
      </c>
      <c r="AE57" s="14">
        <f t="shared" si="36"/>
        <v>4043.1709435696994</v>
      </c>
      <c r="AF57" s="14">
        <f t="shared" si="26"/>
        <v>21.939127540899669</v>
      </c>
      <c r="AG57" s="14">
        <f t="shared" si="37"/>
        <v>4.409910104013206</v>
      </c>
      <c r="AM57" s="14">
        <f t="shared" si="27"/>
        <v>3197.3557903404503</v>
      </c>
      <c r="AN57" s="14">
        <f t="shared" si="38"/>
        <v>20.238988207513078</v>
      </c>
      <c r="AQ57" s="14">
        <f t="shared" si="28"/>
        <v>-10.984151219999999</v>
      </c>
      <c r="AR57" s="14">
        <v>0.2331</v>
      </c>
      <c r="AU57" s="14">
        <f t="shared" si="39"/>
        <v>49.039508574453329</v>
      </c>
      <c r="AV57" s="14">
        <f t="shared" si="40"/>
        <v>131.38503700000001</v>
      </c>
      <c r="AW57" s="14">
        <f t="shared" si="41"/>
        <v>29.169272230626163</v>
      </c>
      <c r="AX57" s="14">
        <f t="shared" si="29"/>
        <v>4.409910104013206</v>
      </c>
      <c r="AY57" s="14">
        <f t="shared" si="30"/>
        <v>-10.984151219999999</v>
      </c>
      <c r="AZ57" s="14">
        <f t="shared" si="31"/>
        <v>25.761160449626676</v>
      </c>
      <c r="BA57" s="14">
        <f t="shared" si="42"/>
        <v>25.683952508226763</v>
      </c>
      <c r="BB57" s="14">
        <f t="shared" si="43"/>
        <v>0.26187499999999997</v>
      </c>
      <c r="BC57" s="14">
        <f t="shared" si="44"/>
        <v>4598.4762950000004</v>
      </c>
      <c r="BD57" s="14">
        <f t="shared" si="45"/>
        <v>1071.9048243645002</v>
      </c>
      <c r="BE57" s="14">
        <f t="shared" si="46"/>
        <v>231.37272839166602</v>
      </c>
      <c r="BF57" s="14">
        <f t="shared" si="32"/>
        <v>2.7018130348194687</v>
      </c>
      <c r="BG57" s="14">
        <f t="shared" si="33"/>
        <v>11244.306483031749</v>
      </c>
    </row>
    <row r="58" spans="3:59" x14ac:dyDescent="0.25">
      <c r="C58" s="1">
        <v>0</v>
      </c>
      <c r="D58" s="15">
        <f t="shared" si="14"/>
        <v>300</v>
      </c>
      <c r="E58" s="1">
        <v>0.25</v>
      </c>
      <c r="F58" s="14">
        <f t="shared" si="15"/>
        <v>3.3818542342342342E-2</v>
      </c>
      <c r="G58" s="14">
        <f t="shared" si="16"/>
        <v>121.74675243243243</v>
      </c>
      <c r="H58" s="1">
        <v>0.96099999999999997</v>
      </c>
      <c r="I58" s="1">
        <v>21.02903182</v>
      </c>
      <c r="J58" s="4">
        <f>0.505515+0.419431</f>
        <v>0.92494600000000005</v>
      </c>
      <c r="K58" s="14">
        <f t="shared" si="17"/>
        <v>2.24E-2</v>
      </c>
      <c r="L58" s="14">
        <f t="shared" si="18"/>
        <v>0.1</v>
      </c>
      <c r="M58" s="14">
        <f t="shared" si="0"/>
        <v>0.19924754697496314</v>
      </c>
      <c r="N58" s="14">
        <f t="shared" si="19"/>
        <v>0.19531000000000001</v>
      </c>
      <c r="P58" s="14">
        <f t="shared" si="20"/>
        <v>5.0000000000000001E-4</v>
      </c>
      <c r="Q58" s="14">
        <f t="shared" si="47"/>
        <v>3.3818542342342342E-2</v>
      </c>
      <c r="R58" s="14">
        <f t="shared" si="22"/>
        <v>254.20374925260012</v>
      </c>
      <c r="S58" s="14">
        <f t="shared" si="23"/>
        <v>282.05197659190014</v>
      </c>
      <c r="T58" s="14">
        <f t="shared" si="24"/>
        <v>1.9622436637134797</v>
      </c>
      <c r="U58" s="14">
        <f t="shared" si="25"/>
        <v>2.1038528313999905</v>
      </c>
      <c r="V58" s="14">
        <v>3885</v>
      </c>
      <c r="X58" s="14">
        <v>0.5</v>
      </c>
      <c r="Y58" s="14">
        <f t="shared" si="34"/>
        <v>0.23193550839192414</v>
      </c>
      <c r="AB58" s="14">
        <f>[2]!HeatTransferArea(K58,L58,0.36,P58)</f>
        <v>0.30265450173412117</v>
      </c>
      <c r="AC58" s="14">
        <f>[1]!Convection(K58,Q58,1000,9*10^-4,P58,0.6,0.36,7)</f>
        <v>21288.491040442303</v>
      </c>
      <c r="AD58" s="14">
        <f t="shared" si="35"/>
        <v>55.222740093315281</v>
      </c>
      <c r="AE58" s="14">
        <f t="shared" si="36"/>
        <v>4043.1709435696994</v>
      </c>
      <c r="AF58" s="14">
        <f t="shared" si="26"/>
        <v>21.939127540899669</v>
      </c>
      <c r="AG58" s="14">
        <f t="shared" si="37"/>
        <v>5.2926048650175002</v>
      </c>
      <c r="AM58" s="14">
        <f t="shared" si="27"/>
        <v>3837.3437126864997</v>
      </c>
      <c r="AN58" s="14">
        <f t="shared" si="38"/>
        <v>0</v>
      </c>
      <c r="AQ58" s="14">
        <f t="shared" si="28"/>
        <v>21.02903182</v>
      </c>
      <c r="AR58" s="14">
        <v>0.21529999999999999</v>
      </c>
      <c r="AU58" s="14">
        <f t="shared" si="39"/>
        <v>49.039508574453329</v>
      </c>
      <c r="AV58" s="14">
        <f t="shared" si="40"/>
        <v>131.38503700000001</v>
      </c>
      <c r="AW58" s="14">
        <f t="shared" si="41"/>
        <v>27.543785774082011</v>
      </c>
      <c r="AX58" s="14">
        <f t="shared" si="29"/>
        <v>5.2926048650175002</v>
      </c>
      <c r="AY58" s="14">
        <f t="shared" si="30"/>
        <v>21.02903182</v>
      </c>
      <c r="AZ58" s="14">
        <f t="shared" si="31"/>
        <v>26.113302347872192</v>
      </c>
      <c r="BA58" s="14">
        <f t="shared" si="42"/>
        <v>27.023809554936953</v>
      </c>
      <c r="BB58" s="14">
        <f t="shared" si="43"/>
        <v>0.92494600000000005</v>
      </c>
      <c r="BC58" s="14">
        <f t="shared" si="44"/>
        <v>0</v>
      </c>
      <c r="BD58" s="14">
        <f t="shared" si="45"/>
        <v>0</v>
      </c>
      <c r="BE58" s="14">
        <f t="shared" si="46"/>
        <v>257.8094563600111</v>
      </c>
      <c r="BF58" s="14">
        <f t="shared" si="32"/>
        <v>0</v>
      </c>
      <c r="BG58" s="14">
        <f t="shared" si="33"/>
        <v>13099.04706122322</v>
      </c>
    </row>
    <row r="59" spans="3:59" x14ac:dyDescent="0.25">
      <c r="C59" s="1">
        <v>5</v>
      </c>
      <c r="D59" s="15">
        <f t="shared" si="14"/>
        <v>295</v>
      </c>
      <c r="E59" s="1">
        <v>0.25</v>
      </c>
      <c r="F59" s="14">
        <f t="shared" si="15"/>
        <v>3.3818542342342342E-2</v>
      </c>
      <c r="G59" s="14">
        <f t="shared" si="16"/>
        <v>121.74675243243243</v>
      </c>
      <c r="H59" s="1">
        <v>0.96099999999999997</v>
      </c>
      <c r="I59" s="1">
        <v>15.553106199999998</v>
      </c>
      <c r="J59" s="4">
        <f>0.479586+0.403832</f>
        <v>0.88341800000000004</v>
      </c>
      <c r="K59" s="14">
        <f t="shared" si="17"/>
        <v>2.24E-2</v>
      </c>
      <c r="L59" s="14">
        <f t="shared" si="18"/>
        <v>0.1</v>
      </c>
      <c r="M59" s="14">
        <f t="shared" si="0"/>
        <v>0.19924754697496314</v>
      </c>
      <c r="N59" s="14">
        <f t="shared" si="19"/>
        <v>0.19531000000000001</v>
      </c>
      <c r="P59" s="14">
        <f t="shared" si="20"/>
        <v>5.0000000000000001E-4</v>
      </c>
      <c r="Q59" s="14">
        <f t="shared" si="47"/>
        <v>3.3818542342342342E-2</v>
      </c>
      <c r="R59" s="14">
        <f t="shared" si="22"/>
        <v>268.09312130010039</v>
      </c>
      <c r="S59" s="14">
        <f t="shared" si="23"/>
        <v>286.84702949740029</v>
      </c>
      <c r="T59" s="14">
        <f t="shared" si="24"/>
        <v>2.1363171513316956</v>
      </c>
      <c r="U59" s="14">
        <f t="shared" si="25"/>
        <v>2.2277205799002786</v>
      </c>
      <c r="V59" s="14">
        <v>3885</v>
      </c>
      <c r="X59" s="14">
        <v>0.5</v>
      </c>
      <c r="Y59" s="14">
        <f t="shared" si="34"/>
        <v>0.23193550839192414</v>
      </c>
      <c r="AB59" s="14">
        <f>[2]!HeatTransferArea(K59,L59,0.36,P59)</f>
        <v>0.30265450173412117</v>
      </c>
      <c r="AC59" s="14">
        <f>[1]!Convection(K59,Q59,1000,9*10^-4,P59,0.6,0.36,7)</f>
        <v>21288.491040442303</v>
      </c>
      <c r="AD59" s="14">
        <f t="shared" si="35"/>
        <v>55.222740093315281</v>
      </c>
      <c r="AE59" s="14">
        <f t="shared" si="36"/>
        <v>4043.1709435696994</v>
      </c>
      <c r="AF59" s="14">
        <f t="shared" si="26"/>
        <v>21.939127540899669</v>
      </c>
      <c r="AG59" s="14">
        <f t="shared" si="37"/>
        <v>5.018405520721938</v>
      </c>
      <c r="AM59" s="14">
        <f t="shared" si="27"/>
        <v>3638.5385578165337</v>
      </c>
      <c r="AN59" s="14">
        <f t="shared" si="38"/>
        <v>2.2444466532799279</v>
      </c>
      <c r="AQ59" s="14">
        <f t="shared" si="28"/>
        <v>15.553106199999998</v>
      </c>
      <c r="AR59" s="14">
        <v>0.22059999999999999</v>
      </c>
      <c r="AU59" s="14">
        <f t="shared" si="39"/>
        <v>49.039508574453329</v>
      </c>
      <c r="AV59" s="14">
        <f t="shared" si="40"/>
        <v>131.38503700000001</v>
      </c>
      <c r="AW59" s="14">
        <f t="shared" si="41"/>
        <v>28.012046665568626</v>
      </c>
      <c r="AX59" s="14">
        <f t="shared" si="29"/>
        <v>5.018405520721938</v>
      </c>
      <c r="AY59" s="14">
        <f t="shared" si="30"/>
        <v>15.553106199999998</v>
      </c>
      <c r="AZ59" s="14">
        <f t="shared" si="31"/>
        <v>29.161568311617224</v>
      </c>
      <c r="BA59" s="14">
        <f t="shared" si="42"/>
        <v>29.921307867779046</v>
      </c>
      <c r="BB59" s="14">
        <f t="shared" si="43"/>
        <v>0.88341800000000004</v>
      </c>
      <c r="BC59" s="14">
        <f t="shared" si="44"/>
        <v>656.92518500000006</v>
      </c>
      <c r="BD59" s="14">
        <f t="shared" si="45"/>
        <v>144.91769581100002</v>
      </c>
      <c r="BE59" s="14">
        <f t="shared" si="46"/>
        <v>280.68010797144944</v>
      </c>
      <c r="BF59" s="14">
        <f t="shared" si="32"/>
        <v>0.38597329068849551</v>
      </c>
      <c r="BG59" s="14">
        <f t="shared" si="33"/>
        <v>14058.873341314096</v>
      </c>
    </row>
    <row r="60" spans="3:59" x14ac:dyDescent="0.25">
      <c r="C60" s="1">
        <v>10</v>
      </c>
      <c r="D60" s="15">
        <f t="shared" si="14"/>
        <v>290</v>
      </c>
      <c r="E60" s="1">
        <v>0.25</v>
      </c>
      <c r="F60" s="14">
        <f t="shared" si="15"/>
        <v>3.3818542342342342E-2</v>
      </c>
      <c r="G60" s="14">
        <f t="shared" si="16"/>
        <v>121.74675243243243</v>
      </c>
      <c r="H60" s="1">
        <v>0.96099999999999997</v>
      </c>
      <c r="I60" s="1">
        <v>10.219539960000001</v>
      </c>
      <c r="J60" s="3">
        <f>0.444422+0.378787</f>
        <v>0.82320899999999997</v>
      </c>
      <c r="K60" s="14">
        <f t="shared" si="17"/>
        <v>2.24E-2</v>
      </c>
      <c r="L60" s="14">
        <f t="shared" si="18"/>
        <v>0.1</v>
      </c>
      <c r="M60" s="14">
        <f t="shared" si="0"/>
        <v>0.19924754697496314</v>
      </c>
      <c r="N60" s="14">
        <f t="shared" si="19"/>
        <v>0.19531000000000001</v>
      </c>
      <c r="P60" s="14">
        <f t="shared" si="20"/>
        <v>5.0000000000000001E-4</v>
      </c>
      <c r="Q60" s="14">
        <f t="shared" si="47"/>
        <v>3.3818542342342342E-2</v>
      </c>
      <c r="R60" s="14">
        <f t="shared" si="22"/>
        <v>279.7756471826001</v>
      </c>
      <c r="S60" s="14">
        <f t="shared" si="23"/>
        <v>290.83635973790035</v>
      </c>
      <c r="T60" s="14">
        <f t="shared" si="24"/>
        <v>2.2035150369652001</v>
      </c>
      <c r="U60" s="14">
        <f t="shared" si="25"/>
        <v>2.2472307934001492</v>
      </c>
      <c r="V60" s="14">
        <v>3885</v>
      </c>
      <c r="X60" s="14">
        <v>0.5</v>
      </c>
      <c r="Y60" s="14">
        <f t="shared" si="34"/>
        <v>0.23193550839192414</v>
      </c>
      <c r="AB60" s="14">
        <f>[2]!HeatTransferArea(K60,L60,0.36,P60)</f>
        <v>0.30265450173412117</v>
      </c>
      <c r="AC60" s="14">
        <f>[1]!Convection(K60,Q60,1000,9*10^-4,P60,0.6,0.36,7)</f>
        <v>21288.491040442303</v>
      </c>
      <c r="AD60" s="14">
        <f t="shared" si="35"/>
        <v>55.222740093315281</v>
      </c>
      <c r="AE60" s="14">
        <f t="shared" si="36"/>
        <v>4043.1709435696994</v>
      </c>
      <c r="AF60" s="14">
        <f t="shared" si="26"/>
        <v>21.939127540899669</v>
      </c>
      <c r="AG60" s="14">
        <f t="shared" si="37"/>
        <v>4.8088531419673677</v>
      </c>
      <c r="AM60" s="14">
        <f t="shared" si="27"/>
        <v>3486.6049592198638</v>
      </c>
      <c r="AN60" s="14">
        <f t="shared" si="38"/>
        <v>4.4499212227639529</v>
      </c>
      <c r="AQ60" s="14">
        <f t="shared" si="28"/>
        <v>10.219539960000001</v>
      </c>
      <c r="AR60" s="14">
        <v>0.22489999999999999</v>
      </c>
      <c r="AU60" s="14">
        <f t="shared" si="39"/>
        <v>49.039508574453329</v>
      </c>
      <c r="AV60" s="14">
        <f t="shared" si="40"/>
        <v>131.38503700000001</v>
      </c>
      <c r="AW60" s="14">
        <f t="shared" si="41"/>
        <v>28.401624710204661</v>
      </c>
      <c r="AX60" s="14">
        <f t="shared" si="29"/>
        <v>4.8088531419673677</v>
      </c>
      <c r="AY60" s="14">
        <f t="shared" si="30"/>
        <v>10.219539960000001</v>
      </c>
      <c r="AZ60" s="14">
        <f t="shared" si="31"/>
        <v>30.698847752462886</v>
      </c>
      <c r="BA60" s="14">
        <f t="shared" si="42"/>
        <v>31.291703561589184</v>
      </c>
      <c r="BB60" s="14">
        <f t="shared" si="43"/>
        <v>0.82320899999999997</v>
      </c>
      <c r="BC60" s="14">
        <f t="shared" si="44"/>
        <v>1313.8503700000001</v>
      </c>
      <c r="BD60" s="14">
        <f t="shared" si="45"/>
        <v>295.484948213</v>
      </c>
      <c r="BE60" s="14">
        <f t="shared" si="46"/>
        <v>289.50890466172922</v>
      </c>
      <c r="BF60" s="14">
        <f t="shared" si="32"/>
        <v>0.77194658137699101</v>
      </c>
      <c r="BG60" s="14">
        <f t="shared" si="33"/>
        <v>14338.2059819689</v>
      </c>
    </row>
    <row r="61" spans="3:59" x14ac:dyDescent="0.25">
      <c r="C61" s="1">
        <v>15</v>
      </c>
      <c r="D61" s="15">
        <f t="shared" si="14"/>
        <v>285</v>
      </c>
      <c r="E61" s="1">
        <v>0.25</v>
      </c>
      <c r="F61" s="14">
        <f t="shared" si="15"/>
        <v>3.3818542342342342E-2</v>
      </c>
      <c r="G61" s="14">
        <f t="shared" si="16"/>
        <v>121.74675243243243</v>
      </c>
      <c r="H61" s="1">
        <v>0.96099999999999997</v>
      </c>
      <c r="I61" s="1">
        <v>5.0466665100000005</v>
      </c>
      <c r="J61" s="3">
        <f>0.374723+0.326043</f>
        <v>0.700766</v>
      </c>
      <c r="K61" s="14">
        <f t="shared" si="17"/>
        <v>2.24E-2</v>
      </c>
      <c r="L61" s="14">
        <f t="shared" si="18"/>
        <v>0.1</v>
      </c>
      <c r="M61" s="14">
        <f t="shared" si="0"/>
        <v>0.19924754697496314</v>
      </c>
      <c r="N61" s="14">
        <f t="shared" si="19"/>
        <v>0.19531000000000001</v>
      </c>
      <c r="P61" s="14">
        <f t="shared" si="20"/>
        <v>5.0000000000000001E-4</v>
      </c>
      <c r="Q61" s="14">
        <f t="shared" si="47"/>
        <v>3.3818542342342342E-2</v>
      </c>
      <c r="R61" s="14">
        <f t="shared" si="22"/>
        <v>289.25132690010014</v>
      </c>
      <c r="S61" s="14">
        <f t="shared" si="23"/>
        <v>294.01996731339989</v>
      </c>
      <c r="T61" s="14">
        <f t="shared" si="24"/>
        <v>2.1873989651985539</v>
      </c>
      <c r="U61" s="14">
        <f t="shared" si="25"/>
        <v>2.1895239469001808</v>
      </c>
      <c r="V61" s="14">
        <v>3885</v>
      </c>
      <c r="X61" s="14">
        <v>0.5</v>
      </c>
      <c r="Y61" s="14">
        <f t="shared" si="34"/>
        <v>0.23193550839192414</v>
      </c>
      <c r="AB61" s="14">
        <f>[2]!HeatTransferArea(K61,L61,0.36,P61)</f>
        <v>0.30265450173412117</v>
      </c>
      <c r="AC61" s="14">
        <f>[1]!Convection(K61,Q61,1000,9*10^-4,P61,0.6,0.36,7)</f>
        <v>21288.491040442303</v>
      </c>
      <c r="AD61" s="14">
        <f t="shared" si="35"/>
        <v>55.222740093315281</v>
      </c>
      <c r="AE61" s="14">
        <f t="shared" si="36"/>
        <v>4043.1709435696994</v>
      </c>
      <c r="AF61" s="14">
        <f t="shared" si="26"/>
        <v>21.939127540899669</v>
      </c>
      <c r="AG61" s="14">
        <f t="shared" si="37"/>
        <v>4.6513183341926938</v>
      </c>
      <c r="AM61" s="14">
        <f t="shared" si="27"/>
        <v>3372.3861162189291</v>
      </c>
      <c r="AN61" s="14">
        <f t="shared" si="38"/>
        <v>6.8508042678575194</v>
      </c>
      <c r="AQ61" s="14">
        <f t="shared" si="28"/>
        <v>5.0466665100000005</v>
      </c>
      <c r="AR61" s="14">
        <v>0.2283</v>
      </c>
      <c r="AU61" s="14">
        <f t="shared" si="39"/>
        <v>49.039508574453329</v>
      </c>
      <c r="AV61" s="14">
        <f t="shared" si="40"/>
        <v>131.38503700000001</v>
      </c>
      <c r="AW61" s="14">
        <f t="shared" si="41"/>
        <v>28.712519907990067</v>
      </c>
      <c r="AX61" s="14">
        <f t="shared" si="29"/>
        <v>4.6513183341926938</v>
      </c>
      <c r="AY61" s="14">
        <f t="shared" si="30"/>
        <v>5.0466665100000005</v>
      </c>
      <c r="AZ61" s="14">
        <f t="shared" si="31"/>
        <v>30.923564472156894</v>
      </c>
      <c r="BA61" s="14">
        <f t="shared" si="42"/>
        <v>31.402868167490176</v>
      </c>
      <c r="BB61" s="14">
        <f t="shared" si="43"/>
        <v>0.700766</v>
      </c>
      <c r="BC61" s="14">
        <f t="shared" si="44"/>
        <v>1970.7755550000002</v>
      </c>
      <c r="BD61" s="14">
        <f t="shared" si="45"/>
        <v>449.92805920650005</v>
      </c>
      <c r="BE61" s="14">
        <f t="shared" si="46"/>
        <v>287.39149397637374</v>
      </c>
      <c r="BF61" s="14">
        <f t="shared" si="32"/>
        <v>1.1579198720654866</v>
      </c>
      <c r="BG61" s="14">
        <f t="shared" si="33"/>
        <v>14100.383322882144</v>
      </c>
    </row>
    <row r="62" spans="3:59" x14ac:dyDescent="0.25">
      <c r="C62" s="1">
        <v>20</v>
      </c>
      <c r="D62" s="15">
        <f t="shared" si="14"/>
        <v>280</v>
      </c>
      <c r="E62" s="1">
        <v>0.25</v>
      </c>
      <c r="F62" s="14">
        <f t="shared" si="15"/>
        <v>3.3818542342342342E-2</v>
      </c>
      <c r="G62" s="14">
        <f t="shared" si="16"/>
        <v>121.74675243243243</v>
      </c>
      <c r="H62" s="1">
        <v>0.96099999999999997</v>
      </c>
      <c r="I62" s="1">
        <v>-1.02429763</v>
      </c>
      <c r="J62" s="3">
        <f>0.351974+0.309866</f>
        <v>0.66183999999999998</v>
      </c>
      <c r="K62" s="14">
        <f t="shared" si="17"/>
        <v>2.24E-2</v>
      </c>
      <c r="L62" s="14">
        <f t="shared" si="18"/>
        <v>0.1</v>
      </c>
      <c r="M62" s="14">
        <f t="shared" si="0"/>
        <v>0.19924754697496314</v>
      </c>
      <c r="N62" s="14">
        <f t="shared" si="19"/>
        <v>0.19531000000000001</v>
      </c>
      <c r="P62" s="14">
        <f t="shared" si="20"/>
        <v>5.0000000000000001E-4</v>
      </c>
      <c r="Q62" s="14">
        <f t="shared" si="47"/>
        <v>3.3818542342342342E-2</v>
      </c>
      <c r="R62" s="14">
        <f t="shared" si="22"/>
        <v>296.52016045260007</v>
      </c>
      <c r="S62" s="14">
        <f t="shared" si="23"/>
        <v>296.39785222390003</v>
      </c>
      <c r="T62" s="14">
        <f t="shared" si="24"/>
        <v>2.1115305806172273</v>
      </c>
      <c r="U62" s="14">
        <f t="shared" si="25"/>
        <v>2.0817405154000426</v>
      </c>
      <c r="V62" s="14">
        <v>3885</v>
      </c>
      <c r="X62" s="14">
        <v>0.5</v>
      </c>
      <c r="Y62" s="14">
        <f t="shared" si="34"/>
        <v>0.23193550839192414</v>
      </c>
      <c r="AB62" s="14">
        <f>[2]!HeatTransferArea(K62,L62,0.36,P62)</f>
        <v>0.30265450173412117</v>
      </c>
      <c r="AC62" s="14">
        <f>[1]!Convection(K62,Q62,1000,9*10^-4,P62,0.6,0.36,7)</f>
        <v>21288.491040442303</v>
      </c>
      <c r="AD62" s="14">
        <f t="shared" si="35"/>
        <v>55.222740093315281</v>
      </c>
      <c r="AE62" s="14">
        <f t="shared" si="36"/>
        <v>4043.1709435696994</v>
      </c>
      <c r="AF62" s="14">
        <f t="shared" si="26"/>
        <v>21.939127540899669</v>
      </c>
      <c r="AG62" s="14">
        <f t="shared" si="37"/>
        <v>4.5372968837815923</v>
      </c>
      <c r="AM62" s="14">
        <f t="shared" si="27"/>
        <v>3289.7161442475776</v>
      </c>
      <c r="AN62" s="14">
        <f t="shared" si="38"/>
        <v>9.6073453209208708</v>
      </c>
      <c r="AQ62" s="14">
        <f t="shared" si="28"/>
        <v>-1.02429763</v>
      </c>
      <c r="AR62" s="14">
        <v>0.23069999999999999</v>
      </c>
      <c r="AU62" s="14">
        <f t="shared" si="39"/>
        <v>49.039508574453329</v>
      </c>
      <c r="AV62" s="14">
        <f t="shared" si="40"/>
        <v>131.38503700000001</v>
      </c>
      <c r="AW62" s="14">
        <f t="shared" si="41"/>
        <v>28.944732258924958</v>
      </c>
      <c r="AX62" s="14">
        <f t="shared" si="29"/>
        <v>4.5372968837815923</v>
      </c>
      <c r="AY62" s="14">
        <f t="shared" si="30"/>
        <v>-1.02429763</v>
      </c>
      <c r="AZ62" s="14">
        <f t="shared" si="31"/>
        <v>30.140143090248724</v>
      </c>
      <c r="BA62" s="14">
        <f t="shared" si="42"/>
        <v>30.558843656249003</v>
      </c>
      <c r="BB62" s="14">
        <f t="shared" si="43"/>
        <v>0.66183999999999998</v>
      </c>
      <c r="BC62" s="14">
        <f t="shared" si="44"/>
        <v>2627.7007400000002</v>
      </c>
      <c r="BD62" s="14">
        <f t="shared" si="45"/>
        <v>606.21056071800001</v>
      </c>
      <c r="BE62" s="14">
        <f t="shared" si="46"/>
        <v>277.42352346102592</v>
      </c>
      <c r="BF62" s="14">
        <f t="shared" si="32"/>
        <v>1.543893162753982</v>
      </c>
      <c r="BG62" s="14">
        <f t="shared" si="33"/>
        <v>13508.743703748343</v>
      </c>
    </row>
    <row r="63" spans="3:59" x14ac:dyDescent="0.25">
      <c r="C63" s="1">
        <v>25</v>
      </c>
      <c r="D63" s="15">
        <f t="shared" si="14"/>
        <v>275</v>
      </c>
      <c r="E63" s="1">
        <v>0.25</v>
      </c>
      <c r="F63" s="14">
        <f t="shared" si="15"/>
        <v>3.3818542342342342E-2</v>
      </c>
      <c r="G63" s="14">
        <f t="shared" si="16"/>
        <v>121.74675243243243</v>
      </c>
      <c r="H63" s="1">
        <v>0.96099999999999997</v>
      </c>
      <c r="I63" s="1">
        <v>-7.5620021299999998</v>
      </c>
      <c r="J63" s="4">
        <f>0.917574+0.755859</f>
        <v>1.6734329999999999</v>
      </c>
      <c r="K63" s="14">
        <f t="shared" si="17"/>
        <v>2.24E-2</v>
      </c>
      <c r="L63" s="14">
        <f t="shared" si="18"/>
        <v>0.1</v>
      </c>
      <c r="M63" s="14">
        <f t="shared" si="0"/>
        <v>0.19924754697496314</v>
      </c>
      <c r="N63" s="14">
        <f t="shared" si="19"/>
        <v>0.19531000000000001</v>
      </c>
      <c r="P63" s="14">
        <f t="shared" si="20"/>
        <v>5.0000000000000001E-4</v>
      </c>
      <c r="Q63" s="14">
        <f t="shared" si="47"/>
        <v>3.3818542342342342E-2</v>
      </c>
      <c r="R63" s="14">
        <f t="shared" si="22"/>
        <v>301.58214784010033</v>
      </c>
      <c r="S63" s="14">
        <f t="shared" si="23"/>
        <v>297.9700144694001</v>
      </c>
      <c r="T63" s="14">
        <f t="shared" si="24"/>
        <v>1.9994715278071453</v>
      </c>
      <c r="U63" s="14">
        <f t="shared" si="25"/>
        <v>1.951020973900313</v>
      </c>
      <c r="V63" s="14">
        <v>3885</v>
      </c>
      <c r="X63" s="14">
        <v>0.5</v>
      </c>
      <c r="Y63" s="14">
        <f t="shared" si="34"/>
        <v>0.23193550839192414</v>
      </c>
      <c r="AB63" s="14">
        <f>[2]!HeatTransferArea(K63,L63,0.36,P63)</f>
        <v>0.30265450173412117</v>
      </c>
      <c r="AC63" s="14">
        <f>[1]!Convection(K63,Q63,1000,9*10^-4,P63,0.6,0.36,7)</f>
        <v>21288.491040442303</v>
      </c>
      <c r="AD63" s="14">
        <f t="shared" si="35"/>
        <v>55.222740093315281</v>
      </c>
      <c r="AE63" s="14">
        <f t="shared" si="36"/>
        <v>4043.1709435696994</v>
      </c>
      <c r="AF63" s="14">
        <f t="shared" si="26"/>
        <v>21.939127540899669</v>
      </c>
      <c r="AG63" s="14">
        <f t="shared" si="37"/>
        <v>4.4611393931491419</v>
      </c>
      <c r="AM63" s="14">
        <f t="shared" si="27"/>
        <v>3234.4990110389285</v>
      </c>
      <c r="AN63" s="14">
        <f t="shared" si="38"/>
        <v>12.813803815764294</v>
      </c>
      <c r="AQ63" s="14">
        <f t="shared" si="28"/>
        <v>-7.5620021299999998</v>
      </c>
      <c r="AR63" s="14">
        <v>0.23230000000000001</v>
      </c>
      <c r="AU63" s="14">
        <f t="shared" si="39"/>
        <v>49.039508574453329</v>
      </c>
      <c r="AV63" s="14">
        <f t="shared" si="40"/>
        <v>131.38503700000001</v>
      </c>
      <c r="AW63" s="14">
        <f t="shared" si="41"/>
        <v>29.098261763009269</v>
      </c>
      <c r="AX63" s="14">
        <f t="shared" si="29"/>
        <v>4.4611393931491419</v>
      </c>
      <c r="AY63" s="14">
        <f t="shared" si="30"/>
        <v>-7.5620021299999998</v>
      </c>
      <c r="AZ63" s="14">
        <f t="shared" si="31"/>
        <v>28.729763884683333</v>
      </c>
      <c r="BA63" s="14">
        <f t="shared" si="42"/>
        <v>29.090572951908189</v>
      </c>
      <c r="BB63" s="14">
        <f t="shared" si="43"/>
        <v>1.6734329999999999</v>
      </c>
      <c r="BC63" s="14">
        <f t="shared" si="44"/>
        <v>3284.6259250000003</v>
      </c>
      <c r="BD63" s="14">
        <f t="shared" si="45"/>
        <v>763.01860237750009</v>
      </c>
      <c r="BE63" s="14">
        <f t="shared" si="46"/>
        <v>262.70064066138832</v>
      </c>
      <c r="BF63" s="14">
        <f t="shared" si="32"/>
        <v>1.9298664534424774</v>
      </c>
      <c r="BG63" s="14">
        <f t="shared" si="33"/>
        <v>12726.625464266401</v>
      </c>
    </row>
    <row r="64" spans="3:59" x14ac:dyDescent="0.25">
      <c r="C64" s="1">
        <v>30</v>
      </c>
      <c r="D64" s="15">
        <f t="shared" si="14"/>
        <v>270</v>
      </c>
      <c r="E64" s="1">
        <v>0.25</v>
      </c>
      <c r="F64" s="14">
        <f t="shared" si="15"/>
        <v>3.3818542342342342E-2</v>
      </c>
      <c r="G64" s="14">
        <f t="shared" si="16"/>
        <v>121.74675243243243</v>
      </c>
      <c r="H64" s="1">
        <v>0.96099999999999997</v>
      </c>
      <c r="I64" s="1">
        <v>-14.04740689</v>
      </c>
      <c r="J64" s="4">
        <f>0.876354+0.717754</f>
        <v>1.5941079999999999</v>
      </c>
      <c r="K64" s="14">
        <f t="shared" si="17"/>
        <v>2.24E-2</v>
      </c>
      <c r="L64" s="14">
        <f t="shared" si="18"/>
        <v>0.1</v>
      </c>
      <c r="M64" s="14">
        <f t="shared" si="0"/>
        <v>0.19924754697496314</v>
      </c>
      <c r="N64" s="14">
        <f t="shared" si="19"/>
        <v>0.19531000000000001</v>
      </c>
      <c r="P64" s="14">
        <f t="shared" si="20"/>
        <v>5.0000000000000001E-4</v>
      </c>
      <c r="Q64" s="14">
        <f t="shared" si="47"/>
        <v>3.3818542342342342E-2</v>
      </c>
      <c r="R64" s="14">
        <f t="shared" si="22"/>
        <v>304.43728906260003</v>
      </c>
      <c r="S64" s="14">
        <f t="shared" si="23"/>
        <v>298.73645404990009</v>
      </c>
      <c r="T64" s="14">
        <f t="shared" si="24"/>
        <v>1.8747834513530961</v>
      </c>
      <c r="U64" s="14">
        <f t="shared" si="25"/>
        <v>1.8245057973997518</v>
      </c>
      <c r="V64" s="14">
        <v>3885</v>
      </c>
      <c r="X64" s="14">
        <v>0.5</v>
      </c>
      <c r="Y64" s="14">
        <f t="shared" si="34"/>
        <v>0.23193550839192414</v>
      </c>
      <c r="AB64" s="14">
        <f>[2]!HeatTransferArea(K64,L64,0.36,P64)</f>
        <v>0.30265450173412117</v>
      </c>
      <c r="AC64" s="14">
        <f>[1]!Convection(K64,Q64,1000,9*10^-4,P64,0.6,0.36,7)</f>
        <v>21288.491040442303</v>
      </c>
      <c r="AD64" s="14">
        <f t="shared" si="35"/>
        <v>55.222740093315281</v>
      </c>
      <c r="AE64" s="14">
        <f t="shared" si="36"/>
        <v>4043.1709435696994</v>
      </c>
      <c r="AF64" s="14">
        <f t="shared" si="26"/>
        <v>21.939127540899669</v>
      </c>
      <c r="AG64" s="14">
        <f t="shared" si="37"/>
        <v>4.4193009474714895</v>
      </c>
      <c r="AM64" s="14">
        <f t="shared" si="27"/>
        <v>3204.1645159151958</v>
      </c>
      <c r="AN64" s="14">
        <f t="shared" si="38"/>
        <v>16.442808810339425</v>
      </c>
      <c r="AQ64" s="14">
        <f t="shared" si="28"/>
        <v>-14.04740689</v>
      </c>
      <c r="AR64" s="14">
        <v>0.2331</v>
      </c>
      <c r="AU64" s="14">
        <f t="shared" si="39"/>
        <v>49.039508574453329</v>
      </c>
      <c r="AV64" s="14">
        <f t="shared" si="40"/>
        <v>131.38503700000001</v>
      </c>
      <c r="AW64" s="14">
        <f t="shared" si="41"/>
        <v>29.173108420242993</v>
      </c>
      <c r="AX64" s="14">
        <f t="shared" si="29"/>
        <v>4.4193009474714895</v>
      </c>
      <c r="AY64" s="14">
        <f t="shared" si="30"/>
        <v>-14.04740689</v>
      </c>
      <c r="AZ64" s="14">
        <f t="shared" si="31"/>
        <v>27.121117632329725</v>
      </c>
      <c r="BA64" s="14">
        <f t="shared" si="42"/>
        <v>27.346630445400613</v>
      </c>
      <c r="BB64" s="14">
        <f t="shared" si="43"/>
        <v>1.5941079999999999</v>
      </c>
      <c r="BC64" s="14">
        <f t="shared" si="44"/>
        <v>3941.5511100000003</v>
      </c>
      <c r="BD64" s="14">
        <f t="shared" si="45"/>
        <v>918.77556374100004</v>
      </c>
      <c r="BE64" s="14">
        <f t="shared" si="46"/>
        <v>246.31849312301426</v>
      </c>
      <c r="BF64" s="14">
        <f t="shared" si="32"/>
        <v>2.3158397441309733</v>
      </c>
      <c r="BG64" s="14">
        <f t="shared" si="33"/>
        <v>11917.366944125704</v>
      </c>
    </row>
    <row r="65" spans="3:59" x14ac:dyDescent="0.25">
      <c r="C65" s="1">
        <v>35</v>
      </c>
      <c r="D65" s="15">
        <f t="shared" si="14"/>
        <v>265</v>
      </c>
      <c r="E65" s="1">
        <v>0.25</v>
      </c>
      <c r="F65" s="14">
        <f t="shared" si="15"/>
        <v>3.3818542342342342E-2</v>
      </c>
      <c r="G65" s="14">
        <f t="shared" si="16"/>
        <v>121.74675243243243</v>
      </c>
      <c r="H65" s="1">
        <v>0.96099999999999997</v>
      </c>
      <c r="I65" s="1">
        <v>-20.303576830000001</v>
      </c>
      <c r="J65" s="5">
        <f>0.836559+0.698733</f>
        <v>1.5352920000000001</v>
      </c>
      <c r="K65" s="14">
        <f t="shared" si="17"/>
        <v>2.24E-2</v>
      </c>
      <c r="L65" s="14">
        <f t="shared" si="18"/>
        <v>0.1</v>
      </c>
      <c r="M65" s="14">
        <f t="shared" si="0"/>
        <v>0.19924754697496314</v>
      </c>
      <c r="N65" s="14">
        <f t="shared" si="19"/>
        <v>0.19531000000000001</v>
      </c>
      <c r="P65" s="14">
        <f t="shared" si="20"/>
        <v>5.0000000000000001E-4</v>
      </c>
      <c r="Q65" s="14">
        <f t="shared" si="47"/>
        <v>3.3818542342342342E-2</v>
      </c>
      <c r="R65" s="14">
        <f t="shared" si="22"/>
        <v>305.08558412010007</v>
      </c>
      <c r="S65" s="14">
        <f t="shared" si="23"/>
        <v>298.69717096540023</v>
      </c>
      <c r="T65" s="14">
        <f t="shared" si="24"/>
        <v>1.7610279958414594</v>
      </c>
      <c r="U65" s="14">
        <f t="shared" si="25"/>
        <v>1.7293354609005291</v>
      </c>
      <c r="V65" s="14">
        <v>3885</v>
      </c>
      <c r="X65" s="14">
        <v>0.5</v>
      </c>
      <c r="Y65" s="14">
        <f t="shared" si="34"/>
        <v>0.23193550839192414</v>
      </c>
      <c r="AB65" s="14">
        <f>[2]!HeatTransferArea(K65,L65,0.36,P65)</f>
        <v>0.30265450173412117</v>
      </c>
      <c r="AC65" s="14">
        <f>[1]!Convection(K65,Q65,1000,9*10^-4,P65,0.6,0.36,7)</f>
        <v>21288.491040442303</v>
      </c>
      <c r="AD65" s="14">
        <f t="shared" si="35"/>
        <v>55.222740093315281</v>
      </c>
      <c r="AE65" s="14">
        <f t="shared" si="36"/>
        <v>4043.1709435696994</v>
      </c>
      <c r="AF65" s="14">
        <f t="shared" si="26"/>
        <v>21.939127540899669</v>
      </c>
      <c r="AG65" s="14">
        <f t="shared" si="37"/>
        <v>4.409910104013206</v>
      </c>
      <c r="AM65" s="14">
        <f t="shared" si="27"/>
        <v>3197.3557903404503</v>
      </c>
      <c r="AN65" s="14">
        <f t="shared" si="38"/>
        <v>20.238988207513078</v>
      </c>
      <c r="AQ65" s="14">
        <f t="shared" si="28"/>
        <v>-20.303576830000001</v>
      </c>
      <c r="AR65" s="14">
        <v>0.2331</v>
      </c>
      <c r="AU65" s="14">
        <f t="shared" si="39"/>
        <v>49.039508574453329</v>
      </c>
      <c r="AV65" s="14">
        <f t="shared" si="40"/>
        <v>131.38503700000001</v>
      </c>
      <c r="AW65" s="14">
        <f t="shared" si="41"/>
        <v>29.169272230626163</v>
      </c>
      <c r="AX65" s="14">
        <f t="shared" si="29"/>
        <v>4.409910104013206</v>
      </c>
      <c r="AY65" s="14">
        <f t="shared" si="30"/>
        <v>-20.303576830000001</v>
      </c>
      <c r="AZ65" s="14">
        <f t="shared" si="31"/>
        <v>25.761160449626676</v>
      </c>
      <c r="BA65" s="14">
        <f t="shared" si="42"/>
        <v>25.683952508226763</v>
      </c>
      <c r="BB65" s="14">
        <f t="shared" si="43"/>
        <v>1.5352920000000001</v>
      </c>
      <c r="BC65" s="14">
        <f t="shared" si="44"/>
        <v>4598.4762950000004</v>
      </c>
      <c r="BD65" s="14">
        <f t="shared" si="45"/>
        <v>1071.9048243645002</v>
      </c>
      <c r="BE65" s="14">
        <f t="shared" si="46"/>
        <v>231.37272839166602</v>
      </c>
      <c r="BF65" s="14">
        <f t="shared" si="32"/>
        <v>2.7018130348194687</v>
      </c>
      <c r="BG65" s="14">
        <f t="shared" si="33"/>
        <v>11244.306483031749</v>
      </c>
    </row>
    <row r="66" spans="3:59" x14ac:dyDescent="0.25">
      <c r="C66" s="1">
        <v>0</v>
      </c>
      <c r="D66" s="15">
        <f t="shared" si="14"/>
        <v>300</v>
      </c>
      <c r="E66" s="1">
        <v>0.5</v>
      </c>
      <c r="F66" s="14">
        <f t="shared" si="15"/>
        <v>4.9372960360360369E-3</v>
      </c>
      <c r="G66" s="14">
        <f t="shared" si="16"/>
        <v>17.774265729729734</v>
      </c>
      <c r="H66" s="1">
        <v>0.14030000000000001</v>
      </c>
      <c r="I66" s="1">
        <v>9.5672302900000012</v>
      </c>
      <c r="J66" s="3">
        <f>0.754883+0.647273</f>
        <v>1.402156</v>
      </c>
      <c r="K66" s="14">
        <f t="shared" si="17"/>
        <v>2.24E-2</v>
      </c>
      <c r="L66" s="14">
        <f t="shared" si="18"/>
        <v>0.1</v>
      </c>
      <c r="M66" s="14">
        <f t="shared" ref="M66:M112" si="48">PI()*K66^2*L66*(1-0.36)*7900/4</f>
        <v>0.19924754697496314</v>
      </c>
      <c r="N66" s="14">
        <f t="shared" si="19"/>
        <v>0.19531000000000001</v>
      </c>
      <c r="P66" s="14">
        <f t="shared" si="20"/>
        <v>5.0000000000000001E-4</v>
      </c>
      <c r="Q66" s="14">
        <f t="shared" si="47"/>
        <v>4.9372960360360369E-3</v>
      </c>
      <c r="R66" s="14">
        <f t="shared" si="22"/>
        <v>254.20374925260012</v>
      </c>
      <c r="S66" s="14">
        <f t="shared" si="23"/>
        <v>282.05197659190014</v>
      </c>
      <c r="T66" s="14">
        <f t="shared" si="24"/>
        <v>1.9622436637134797</v>
      </c>
      <c r="U66" s="14">
        <f t="shared" si="25"/>
        <v>2.1038528313999905</v>
      </c>
      <c r="V66" s="14">
        <v>3885</v>
      </c>
      <c r="X66" s="14">
        <v>0.5</v>
      </c>
      <c r="Y66" s="14">
        <f t="shared" ref="Y66:Y97" si="49">G66/3600/1000/(PI()*K66^2/4)/0.37</f>
        <v>3.3861136136719004E-2</v>
      </c>
      <c r="AB66" s="14">
        <f>[2]!HeatTransferArea(K66,L66,0.36,P66)</f>
        <v>0.30265450173412117</v>
      </c>
      <c r="AC66" s="14">
        <f>[1]!Convection(K66,Q66,1000,9*10^-4,P66,0.6,0.36,7)</f>
        <v>20040.924698463201</v>
      </c>
      <c r="AD66" s="14">
        <f t="shared" ref="AD66:AD97" si="50">Y66*P66/(2.1*10^-6)</f>
        <v>8.0621752706473835</v>
      </c>
      <c r="AE66" s="14">
        <f t="shared" ref="AE66:AE97" si="51">0.17*AD66^0.79*X66/P66</f>
        <v>884.1911982321443</v>
      </c>
      <c r="AF66" s="14">
        <f t="shared" si="26"/>
        <v>21.521894774854715</v>
      </c>
      <c r="AG66" s="14">
        <f t="shared" ref="AG66:AG97" si="52">V66*Q66/(2*E66*R66*N66)</f>
        <v>0.38634363296667812</v>
      </c>
      <c r="AM66" s="14">
        <f t="shared" si="27"/>
        <v>24743.965112737566</v>
      </c>
      <c r="AN66" s="14">
        <f t="shared" ref="AN66:AN97" si="53">C66/U66</f>
        <v>0</v>
      </c>
      <c r="AQ66" s="14">
        <f t="shared" si="28"/>
        <v>9.5672302900000012</v>
      </c>
      <c r="AR66" s="14">
        <v>0.99080000000000001</v>
      </c>
      <c r="AU66" s="14">
        <f t="shared" ref="AU66:AU97" si="54">AC66*AB66/(Q66*V66)</f>
        <v>316.21662800243462</v>
      </c>
      <c r="AV66" s="14">
        <f t="shared" ref="AV66:AV97" si="55">Q66*V66</f>
        <v>19.181395100000003</v>
      </c>
      <c r="AW66" s="14">
        <f t="shared" ref="AW66:AW97" si="56">2*N66*S66*E66</f>
        <v>55.087571548164021</v>
      </c>
      <c r="AX66" s="14">
        <f t="shared" si="29"/>
        <v>0.38634363296667812</v>
      </c>
      <c r="AY66" s="14">
        <f t="shared" si="30"/>
        <v>9.5672302900000012</v>
      </c>
      <c r="AZ66" s="14">
        <f t="shared" si="31"/>
        <v>52.226604695744385</v>
      </c>
      <c r="BA66" s="14">
        <f t="shared" ref="BA66:BA97" si="57">E66*N66*S66*T66</f>
        <v>54.047619109873906</v>
      </c>
      <c r="BB66" s="14">
        <f t="shared" ref="BB66:BB97" si="58">J66</f>
        <v>1.402156</v>
      </c>
      <c r="BC66" s="14">
        <f t="shared" ref="BC66:BC97" si="59">F66*V66*C66</f>
        <v>0</v>
      </c>
      <c r="BD66" s="14">
        <f t="shared" ref="BD66:BD97" si="60">F66*V66*C66*AR66</f>
        <v>0</v>
      </c>
      <c r="BE66" s="14">
        <f t="shared" ref="BE66:BE97" si="61">F66*V66*T66</f>
        <v>37.638570996159793</v>
      </c>
      <c r="BF66" s="14">
        <f t="shared" si="32"/>
        <v>0</v>
      </c>
      <c r="BG66" s="14">
        <f t="shared" si="33"/>
        <v>12331.405512813933</v>
      </c>
    </row>
    <row r="67" spans="3:59" x14ac:dyDescent="0.25">
      <c r="C67" s="1">
        <v>5</v>
      </c>
      <c r="D67" s="15">
        <f t="shared" ref="D67:D130" si="62">300-C67</f>
        <v>295</v>
      </c>
      <c r="E67" s="1">
        <v>0.5</v>
      </c>
      <c r="F67" s="14">
        <f t="shared" ref="F67:F112" si="63">2*350*N67*H67/V67</f>
        <v>4.9372960360360369E-3</v>
      </c>
      <c r="G67" s="14">
        <f t="shared" ref="G67:G130" si="64">F67*3600</f>
        <v>17.774265729729734</v>
      </c>
      <c r="H67" s="1">
        <v>0.14030000000000001</v>
      </c>
      <c r="I67" s="1">
        <v>7.9066844700000001</v>
      </c>
      <c r="J67" s="5">
        <f>0.719408+0.620865</f>
        <v>1.340273</v>
      </c>
      <c r="K67" s="14">
        <f t="shared" ref="K67:K130" si="65">22.4/1000</f>
        <v>2.24E-2</v>
      </c>
      <c r="L67" s="14">
        <f t="shared" ref="L67:L130" si="66">100/1000</f>
        <v>0.1</v>
      </c>
      <c r="M67" s="14">
        <f t="shared" si="48"/>
        <v>0.19924754697496314</v>
      </c>
      <c r="N67" s="14">
        <f t="shared" ref="N67:N130" si="67">0.19531</f>
        <v>0.19531000000000001</v>
      </c>
      <c r="P67" s="14">
        <f t="shared" ref="P67:P130" si="68">0.5/1000</f>
        <v>5.0000000000000001E-4</v>
      </c>
      <c r="Q67" s="14">
        <f t="shared" si="47"/>
        <v>4.9372960360360369E-3</v>
      </c>
      <c r="R67" s="14">
        <f t="shared" ref="R67:R112" si="69">-0.0441369233*D67^2 + 23.483594954*D67 - 2818.5516399474</f>
        <v>268.09312130010039</v>
      </c>
      <c r="S67" s="14">
        <f t="shared" ref="S67:S112" si="70" xml:space="preserve"> -0.0161144533*D67^2 + 8.6290891324*D67 - 856.3739661281</f>
        <v>286.84702949740029</v>
      </c>
      <c r="T67" s="14">
        <f t="shared" ref="T67:T112" si="71" xml:space="preserve"> -0.000031415526114*D67^3 + 0.02566522857118*D67^2 - 6.964018125956*D67 + 629.516315122313</f>
        <v>2.1363171513316956</v>
      </c>
      <c r="U67" s="14">
        <f t="shared" ref="U67:U112" si="72" xml:space="preserve"> -0.0000361873*D67^3 + 0.0299386098*D67^2 - 8.2296135482*D67+ 753.5701352914</f>
        <v>2.2277205799002786</v>
      </c>
      <c r="V67" s="14">
        <v>3885</v>
      </c>
      <c r="X67" s="14">
        <v>0.5</v>
      </c>
      <c r="Y67" s="14">
        <f t="shared" si="49"/>
        <v>3.3861136136719004E-2</v>
      </c>
      <c r="AB67" s="14">
        <f>[2]!HeatTransferArea(K67,L67,0.36,P67)</f>
        <v>0.30265450173412117</v>
      </c>
      <c r="AC67" s="14">
        <f>[1]!Convection(K67,Q67,1000,9*10^-4,P67,0.6,0.36,7)</f>
        <v>20040.924698463201</v>
      </c>
      <c r="AD67" s="14">
        <f t="shared" si="50"/>
        <v>8.0621752706473835</v>
      </c>
      <c r="AE67" s="14">
        <f t="shared" si="51"/>
        <v>884.1911982321443</v>
      </c>
      <c r="AF67" s="14">
        <f t="shared" ref="AF67:AF130" si="73">(1/AE67+1.6/1000/0.3+0.8/1000/0.02)^-1</f>
        <v>21.521894774854715</v>
      </c>
      <c r="AG67" s="14">
        <f t="shared" si="52"/>
        <v>0.36632793681440579</v>
      </c>
      <c r="AM67" s="14">
        <f t="shared" ref="AM67:AM112" si="74">AC67*AB67/(R67*N67*F67)</f>
        <v>23462.029434140019</v>
      </c>
      <c r="AN67" s="14">
        <f t="shared" si="53"/>
        <v>2.2444466532799279</v>
      </c>
      <c r="AQ67" s="14">
        <f t="shared" ref="AQ67:AQ130" si="75">I67</f>
        <v>7.9066844700000001</v>
      </c>
      <c r="AR67" s="14">
        <v>0.9909</v>
      </c>
      <c r="AU67" s="14">
        <f t="shared" si="54"/>
        <v>316.21662800243462</v>
      </c>
      <c r="AV67" s="14">
        <f t="shared" si="55"/>
        <v>19.181395100000003</v>
      </c>
      <c r="AW67" s="14">
        <f t="shared" si="56"/>
        <v>56.024093331137252</v>
      </c>
      <c r="AX67" s="14">
        <f t="shared" ref="AX67:AX130" si="76">F67*V67/(2*E67*R67*N67)</f>
        <v>0.36632793681440579</v>
      </c>
      <c r="AY67" s="14">
        <f t="shared" ref="AY67:AY130" si="77">AQ67</f>
        <v>7.9066844700000001</v>
      </c>
      <c r="AZ67" s="14">
        <f t="shared" ref="AZ67:AZ130" si="78">N67*R67*U67*E67</f>
        <v>58.323136623234447</v>
      </c>
      <c r="BA67" s="14">
        <f t="shared" si="57"/>
        <v>59.842615735558091</v>
      </c>
      <c r="BB67" s="14">
        <f t="shared" si="58"/>
        <v>1.340273</v>
      </c>
      <c r="BC67" s="14">
        <f t="shared" si="59"/>
        <v>95.906975500000016</v>
      </c>
      <c r="BD67" s="14">
        <f t="shared" si="60"/>
        <v>95.034222022950019</v>
      </c>
      <c r="BE67" s="14">
        <f t="shared" si="61"/>
        <v>40.977543338599752</v>
      </c>
      <c r="BF67" s="14">
        <f t="shared" ref="BF67:BF130" si="79">AF67*(PI()*K67*L67)*(C67/2)</f>
        <v>0.37863294848969031</v>
      </c>
      <c r="BG67" s="14">
        <f t="shared" ref="BG67:BG112" si="80">AB67*AC67*(T67+U67)/2</f>
        <v>13234.983233111934</v>
      </c>
    </row>
    <row r="68" spans="3:59" x14ac:dyDescent="0.25">
      <c r="C68" s="1">
        <v>10</v>
      </c>
      <c r="D68" s="15">
        <f t="shared" si="62"/>
        <v>290</v>
      </c>
      <c r="E68" s="1">
        <v>0.5</v>
      </c>
      <c r="F68" s="14">
        <f t="shared" si="63"/>
        <v>4.9372960360360369E-3</v>
      </c>
      <c r="G68" s="14">
        <f t="shared" si="64"/>
        <v>17.774265729729734</v>
      </c>
      <c r="H68" s="1">
        <v>0.14030000000000001</v>
      </c>
      <c r="I68" s="1">
        <v>6.8282768199999992</v>
      </c>
      <c r="J68" s="5">
        <f>0.701463+0.608065</f>
        <v>1.3095279999999998</v>
      </c>
      <c r="K68" s="14">
        <f t="shared" si="65"/>
        <v>2.24E-2</v>
      </c>
      <c r="L68" s="14">
        <f t="shared" si="66"/>
        <v>0.1</v>
      </c>
      <c r="M68" s="14">
        <f t="shared" si="48"/>
        <v>0.19924754697496314</v>
      </c>
      <c r="N68" s="14">
        <f t="shared" si="67"/>
        <v>0.19531000000000001</v>
      </c>
      <c r="P68" s="14">
        <f t="shared" si="68"/>
        <v>5.0000000000000001E-4</v>
      </c>
      <c r="Q68" s="14">
        <f t="shared" si="47"/>
        <v>4.9372960360360369E-3</v>
      </c>
      <c r="R68" s="14">
        <f t="shared" si="69"/>
        <v>279.7756471826001</v>
      </c>
      <c r="S68" s="14">
        <f t="shared" si="70"/>
        <v>290.83635973790035</v>
      </c>
      <c r="T68" s="14">
        <f t="shared" si="71"/>
        <v>2.2035150369652001</v>
      </c>
      <c r="U68" s="14">
        <f t="shared" si="72"/>
        <v>2.2472307934001492</v>
      </c>
      <c r="V68" s="14">
        <v>3885</v>
      </c>
      <c r="X68" s="14">
        <v>0.5</v>
      </c>
      <c r="Y68" s="14">
        <f t="shared" si="49"/>
        <v>3.3861136136719004E-2</v>
      </c>
      <c r="AB68" s="14">
        <f>[2]!HeatTransferArea(K68,L68,0.36,P68)</f>
        <v>0.30265450173412117</v>
      </c>
      <c r="AC68" s="14">
        <f>[1]!Convection(K68,Q68,1000,9*10^-4,P68,0.6,0.36,7)</f>
        <v>20040.924698463201</v>
      </c>
      <c r="AD68" s="14">
        <f t="shared" si="50"/>
        <v>8.0621752706473835</v>
      </c>
      <c r="AE68" s="14">
        <f t="shared" si="51"/>
        <v>884.1911982321443</v>
      </c>
      <c r="AF68" s="14">
        <f t="shared" si="73"/>
        <v>21.521894774854715</v>
      </c>
      <c r="AG68" s="14">
        <f t="shared" si="52"/>
        <v>0.35103126733507894</v>
      </c>
      <c r="AM68" s="14">
        <f t="shared" si="74"/>
        <v>22482.330990474486</v>
      </c>
      <c r="AN68" s="14">
        <f t="shared" si="53"/>
        <v>4.4499212227639529</v>
      </c>
      <c r="AQ68" s="14">
        <f t="shared" si="75"/>
        <v>6.8282768199999992</v>
      </c>
      <c r="AR68" s="14">
        <v>0.9909</v>
      </c>
      <c r="AU68" s="14">
        <f t="shared" si="54"/>
        <v>316.21662800243462</v>
      </c>
      <c r="AV68" s="14">
        <f t="shared" si="55"/>
        <v>19.181395100000003</v>
      </c>
      <c r="AW68" s="14">
        <f t="shared" si="56"/>
        <v>56.803249420409323</v>
      </c>
      <c r="AX68" s="14">
        <f t="shared" si="76"/>
        <v>0.35103126733507894</v>
      </c>
      <c r="AY68" s="14">
        <f t="shared" si="77"/>
        <v>6.8282768199999992</v>
      </c>
      <c r="AZ68" s="14">
        <f t="shared" si="78"/>
        <v>61.397695504925771</v>
      </c>
      <c r="BA68" s="14">
        <f t="shared" si="57"/>
        <v>62.583407123178368</v>
      </c>
      <c r="BB68" s="14">
        <f t="shared" si="58"/>
        <v>1.3095279999999998</v>
      </c>
      <c r="BC68" s="14">
        <f t="shared" si="59"/>
        <v>191.81395100000003</v>
      </c>
      <c r="BD68" s="14">
        <f t="shared" si="60"/>
        <v>190.06844404590004</v>
      </c>
      <c r="BE68" s="14">
        <f t="shared" si="61"/>
        <v>42.266492532820614</v>
      </c>
      <c r="BF68" s="14">
        <f t="shared" si="79"/>
        <v>0.75726589697938063</v>
      </c>
      <c r="BG68" s="14">
        <f t="shared" si="80"/>
        <v>13497.946183682314</v>
      </c>
    </row>
    <row r="69" spans="3:59" x14ac:dyDescent="0.25">
      <c r="C69" s="1">
        <v>15</v>
      </c>
      <c r="D69" s="15">
        <f t="shared" si="62"/>
        <v>285</v>
      </c>
      <c r="E69" s="1">
        <v>0.5</v>
      </c>
      <c r="F69" s="14">
        <f t="shared" si="63"/>
        <v>4.9372960360360369E-3</v>
      </c>
      <c r="G69" s="14">
        <f t="shared" si="64"/>
        <v>17.774265729729734</v>
      </c>
      <c r="H69" s="1">
        <v>0.14030000000000001</v>
      </c>
      <c r="I69" s="1">
        <v>6.0680161200000002</v>
      </c>
      <c r="J69" s="4">
        <f>1.406641+1.136237</f>
        <v>2.542878</v>
      </c>
      <c r="K69" s="14">
        <f t="shared" si="65"/>
        <v>2.24E-2</v>
      </c>
      <c r="L69" s="14">
        <f t="shared" si="66"/>
        <v>0.1</v>
      </c>
      <c r="M69" s="14">
        <f t="shared" si="48"/>
        <v>0.19924754697496314</v>
      </c>
      <c r="N69" s="14">
        <f t="shared" si="67"/>
        <v>0.19531000000000001</v>
      </c>
      <c r="P69" s="14">
        <f t="shared" si="68"/>
        <v>5.0000000000000001E-4</v>
      </c>
      <c r="Q69" s="14">
        <f t="shared" si="47"/>
        <v>4.9372960360360369E-3</v>
      </c>
      <c r="R69" s="14">
        <f t="shared" si="69"/>
        <v>289.25132690010014</v>
      </c>
      <c r="S69" s="14">
        <f t="shared" si="70"/>
        <v>294.01996731339989</v>
      </c>
      <c r="T69" s="14">
        <f t="shared" si="71"/>
        <v>2.1873989651985539</v>
      </c>
      <c r="U69" s="14">
        <f t="shared" si="72"/>
        <v>2.1895239469001808</v>
      </c>
      <c r="V69" s="14">
        <v>3885</v>
      </c>
      <c r="X69" s="14">
        <v>0.5</v>
      </c>
      <c r="Y69" s="14">
        <f t="shared" si="49"/>
        <v>3.3861136136719004E-2</v>
      </c>
      <c r="AB69" s="14">
        <f>[2]!HeatTransferArea(K69,L69,0.36,P69)</f>
        <v>0.30265450173412117</v>
      </c>
      <c r="AC69" s="14">
        <f>[1]!Convection(K69,Q69,1000,9*10^-4,P69,0.6,0.36,7)</f>
        <v>20040.924698463201</v>
      </c>
      <c r="AD69" s="14">
        <f t="shared" si="50"/>
        <v>8.0621752706473835</v>
      </c>
      <c r="AE69" s="14">
        <f t="shared" si="51"/>
        <v>884.1911982321443</v>
      </c>
      <c r="AF69" s="14">
        <f t="shared" si="73"/>
        <v>21.521894774854715</v>
      </c>
      <c r="AG69" s="14">
        <f t="shared" si="52"/>
        <v>0.33953171815152705</v>
      </c>
      <c r="AM69" s="14">
        <f t="shared" si="74"/>
        <v>21745.824886763032</v>
      </c>
      <c r="AN69" s="14">
        <f t="shared" si="53"/>
        <v>6.8508042678575194</v>
      </c>
      <c r="AQ69" s="14">
        <f t="shared" si="75"/>
        <v>6.0680161200000002</v>
      </c>
      <c r="AR69" s="14">
        <v>0.99099999999999999</v>
      </c>
      <c r="AU69" s="14">
        <f t="shared" si="54"/>
        <v>316.21662800243462</v>
      </c>
      <c r="AV69" s="14">
        <f t="shared" si="55"/>
        <v>19.181395100000003</v>
      </c>
      <c r="AW69" s="14">
        <f t="shared" si="56"/>
        <v>57.425039815980135</v>
      </c>
      <c r="AX69" s="14">
        <f t="shared" si="76"/>
        <v>0.33953171815152705</v>
      </c>
      <c r="AY69" s="14">
        <f t="shared" si="77"/>
        <v>6.0680161200000002</v>
      </c>
      <c r="AZ69" s="14">
        <f t="shared" si="78"/>
        <v>61.847128944313788</v>
      </c>
      <c r="BA69" s="14">
        <f t="shared" si="57"/>
        <v>62.805736334980352</v>
      </c>
      <c r="BB69" s="14">
        <f t="shared" si="58"/>
        <v>2.542878</v>
      </c>
      <c r="BC69" s="14">
        <f t="shared" si="59"/>
        <v>287.72092650000002</v>
      </c>
      <c r="BD69" s="14">
        <f t="shared" si="60"/>
        <v>285.1314381615</v>
      </c>
      <c r="BE69" s="14">
        <f t="shared" si="61"/>
        <v>41.957363792804621</v>
      </c>
      <c r="BF69" s="14">
        <f t="shared" si="79"/>
        <v>1.1358988454690711</v>
      </c>
      <c r="BG69" s="14">
        <f t="shared" si="80"/>
        <v>13274.060611271781</v>
      </c>
    </row>
    <row r="70" spans="3:59" x14ac:dyDescent="0.25">
      <c r="C70" s="1">
        <v>20</v>
      </c>
      <c r="D70" s="15">
        <f t="shared" si="62"/>
        <v>280</v>
      </c>
      <c r="E70" s="1">
        <v>0.5</v>
      </c>
      <c r="F70" s="14">
        <f t="shared" si="63"/>
        <v>4.9372960360360369E-3</v>
      </c>
      <c r="G70" s="14">
        <f t="shared" si="64"/>
        <v>17.774265729729734</v>
      </c>
      <c r="H70" s="1">
        <v>0.14030000000000001</v>
      </c>
      <c r="I70" s="1">
        <v>4.5028562499999998</v>
      </c>
      <c r="J70" s="4">
        <f>1.362734+1.108949</f>
        <v>2.4716829999999996</v>
      </c>
      <c r="K70" s="14">
        <f t="shared" si="65"/>
        <v>2.24E-2</v>
      </c>
      <c r="L70" s="14">
        <f t="shared" si="66"/>
        <v>0.1</v>
      </c>
      <c r="M70" s="14">
        <f t="shared" si="48"/>
        <v>0.19924754697496314</v>
      </c>
      <c r="N70" s="14">
        <f t="shared" si="67"/>
        <v>0.19531000000000001</v>
      </c>
      <c r="P70" s="14">
        <f t="shared" si="68"/>
        <v>5.0000000000000001E-4</v>
      </c>
      <c r="Q70" s="14">
        <f t="shared" si="47"/>
        <v>4.9372960360360369E-3</v>
      </c>
      <c r="R70" s="14">
        <f t="shared" si="69"/>
        <v>296.52016045260007</v>
      </c>
      <c r="S70" s="14">
        <f t="shared" si="70"/>
        <v>296.39785222390003</v>
      </c>
      <c r="T70" s="14">
        <f t="shared" si="71"/>
        <v>2.1115305806172273</v>
      </c>
      <c r="U70" s="14">
        <f t="shared" si="72"/>
        <v>2.0817405154000426</v>
      </c>
      <c r="V70" s="14">
        <v>3885</v>
      </c>
      <c r="X70" s="14">
        <v>0.5</v>
      </c>
      <c r="Y70" s="14">
        <f t="shared" si="49"/>
        <v>3.3861136136719004E-2</v>
      </c>
      <c r="AB70" s="14">
        <f>[2]!HeatTransferArea(K70,L70,0.36,P70)</f>
        <v>0.30265450173412117</v>
      </c>
      <c r="AC70" s="14">
        <f>[1]!Convection(K70,Q70,1000,9*10^-4,P70,0.6,0.36,7)</f>
        <v>20040.924698463201</v>
      </c>
      <c r="AD70" s="14">
        <f t="shared" si="50"/>
        <v>8.0621752706473835</v>
      </c>
      <c r="AE70" s="14">
        <f t="shared" si="51"/>
        <v>884.1911982321443</v>
      </c>
      <c r="AF70" s="14">
        <f t="shared" si="73"/>
        <v>21.521894774854715</v>
      </c>
      <c r="AG70" s="14">
        <f t="shared" si="52"/>
        <v>0.33120850821777187</v>
      </c>
      <c r="AM70" s="14">
        <f t="shared" si="74"/>
        <v>21212.752257494172</v>
      </c>
      <c r="AN70" s="14">
        <f t="shared" si="53"/>
        <v>9.6073453209208708</v>
      </c>
      <c r="AQ70" s="14">
        <f t="shared" si="75"/>
        <v>4.5028562499999998</v>
      </c>
      <c r="AR70" s="14">
        <v>0.99099999999999999</v>
      </c>
      <c r="AU70" s="14">
        <f t="shared" si="54"/>
        <v>316.21662800243462</v>
      </c>
      <c r="AV70" s="14">
        <f t="shared" si="55"/>
        <v>19.181395100000003</v>
      </c>
      <c r="AW70" s="14">
        <f t="shared" si="56"/>
        <v>57.889464517849916</v>
      </c>
      <c r="AX70" s="14">
        <f t="shared" si="76"/>
        <v>0.33120850821777187</v>
      </c>
      <c r="AY70" s="14">
        <f t="shared" si="77"/>
        <v>4.5028562499999998</v>
      </c>
      <c r="AZ70" s="14">
        <f t="shared" si="78"/>
        <v>60.280286180497448</v>
      </c>
      <c r="BA70" s="14">
        <f t="shared" si="57"/>
        <v>61.117687312498006</v>
      </c>
      <c r="BB70" s="14">
        <f t="shared" si="58"/>
        <v>2.4716829999999996</v>
      </c>
      <c r="BC70" s="14">
        <f t="shared" si="59"/>
        <v>383.62790200000006</v>
      </c>
      <c r="BD70" s="14">
        <f t="shared" si="60"/>
        <v>380.17525088200006</v>
      </c>
      <c r="BE70" s="14">
        <f t="shared" si="61"/>
        <v>40.502102332551445</v>
      </c>
      <c r="BF70" s="14">
        <f t="shared" si="79"/>
        <v>1.5145317939587613</v>
      </c>
      <c r="BG70" s="14">
        <f t="shared" si="80"/>
        <v>12717.09276262704</v>
      </c>
    </row>
    <row r="71" spans="3:59" x14ac:dyDescent="0.25">
      <c r="C71" s="1">
        <v>25</v>
      </c>
      <c r="D71" s="15">
        <f t="shared" si="62"/>
        <v>275</v>
      </c>
      <c r="E71" s="1">
        <v>0.5</v>
      </c>
      <c r="F71" s="14">
        <f t="shared" si="63"/>
        <v>4.9372960360360369E-3</v>
      </c>
      <c r="G71" s="14">
        <f t="shared" si="64"/>
        <v>17.774265729729734</v>
      </c>
      <c r="H71" s="1">
        <v>0.14030000000000001</v>
      </c>
      <c r="I71" s="1">
        <v>2.65703786</v>
      </c>
      <c r="J71" s="3">
        <f>1.312893+1.094104</f>
        <v>2.4069970000000001</v>
      </c>
      <c r="K71" s="14">
        <f t="shared" si="65"/>
        <v>2.24E-2</v>
      </c>
      <c r="L71" s="14">
        <f t="shared" si="66"/>
        <v>0.1</v>
      </c>
      <c r="M71" s="14">
        <f t="shared" si="48"/>
        <v>0.19924754697496314</v>
      </c>
      <c r="N71" s="14">
        <f t="shared" si="67"/>
        <v>0.19531000000000001</v>
      </c>
      <c r="P71" s="14">
        <f t="shared" si="68"/>
        <v>5.0000000000000001E-4</v>
      </c>
      <c r="Q71" s="14">
        <f t="shared" si="47"/>
        <v>4.9372960360360369E-3</v>
      </c>
      <c r="R71" s="14">
        <f t="shared" si="69"/>
        <v>301.58214784010033</v>
      </c>
      <c r="S71" s="14">
        <f t="shared" si="70"/>
        <v>297.9700144694001</v>
      </c>
      <c r="T71" s="14">
        <f t="shared" si="71"/>
        <v>1.9994715278071453</v>
      </c>
      <c r="U71" s="14">
        <f t="shared" si="72"/>
        <v>1.951020973900313</v>
      </c>
      <c r="V71" s="14">
        <v>3885</v>
      </c>
      <c r="X71" s="14">
        <v>0.5</v>
      </c>
      <c r="Y71" s="14">
        <f t="shared" si="49"/>
        <v>3.3861136136719004E-2</v>
      </c>
      <c r="AB71" s="14">
        <f>[2]!HeatTransferArea(K71,L71,0.36,P71)</f>
        <v>0.30265450173412117</v>
      </c>
      <c r="AC71" s="14">
        <f>[1]!Convection(K71,Q71,1000,9*10^-4,P71,0.6,0.36,7)</f>
        <v>20040.924698463201</v>
      </c>
      <c r="AD71" s="14">
        <f t="shared" si="50"/>
        <v>8.0621752706473835</v>
      </c>
      <c r="AE71" s="14">
        <f t="shared" si="51"/>
        <v>884.1911982321443</v>
      </c>
      <c r="AF71" s="14">
        <f t="shared" si="73"/>
        <v>21.521894774854715</v>
      </c>
      <c r="AG71" s="14">
        <f t="shared" si="52"/>
        <v>0.32564924914611065</v>
      </c>
      <c r="AM71" s="14">
        <f t="shared" si="74"/>
        <v>20856.701061657022</v>
      </c>
      <c r="AN71" s="14">
        <f t="shared" si="53"/>
        <v>12.813803815764294</v>
      </c>
      <c r="AQ71" s="14">
        <f t="shared" si="75"/>
        <v>2.65703786</v>
      </c>
      <c r="AR71" s="14">
        <v>0.99099999999999999</v>
      </c>
      <c r="AU71" s="14">
        <f t="shared" si="54"/>
        <v>316.21662800243462</v>
      </c>
      <c r="AV71" s="14">
        <f t="shared" si="55"/>
        <v>19.181395100000003</v>
      </c>
      <c r="AW71" s="14">
        <f t="shared" si="56"/>
        <v>58.196523526018538</v>
      </c>
      <c r="AX71" s="14">
        <f t="shared" si="76"/>
        <v>0.32564924914611065</v>
      </c>
      <c r="AY71" s="14">
        <f t="shared" si="77"/>
        <v>2.65703786</v>
      </c>
      <c r="AZ71" s="14">
        <f t="shared" si="78"/>
        <v>57.459527769366666</v>
      </c>
      <c r="BA71" s="14">
        <f t="shared" si="57"/>
        <v>58.181145903816379</v>
      </c>
      <c r="BB71" s="14">
        <f t="shared" si="58"/>
        <v>2.4069970000000001</v>
      </c>
      <c r="BC71" s="14">
        <f t="shared" si="59"/>
        <v>479.53487750000011</v>
      </c>
      <c r="BD71" s="14">
        <f t="shared" si="60"/>
        <v>475.21906360250011</v>
      </c>
      <c r="BE71" s="14">
        <f t="shared" si="61"/>
        <v>38.352653366069497</v>
      </c>
      <c r="BF71" s="14">
        <f t="shared" si="79"/>
        <v>1.8931647424484517</v>
      </c>
      <c r="BG71" s="14">
        <f t="shared" si="80"/>
        <v>11980.80888449894</v>
      </c>
    </row>
    <row r="72" spans="3:59" x14ac:dyDescent="0.25">
      <c r="C72" s="1">
        <v>30</v>
      </c>
      <c r="D72" s="15">
        <f t="shared" si="62"/>
        <v>270</v>
      </c>
      <c r="E72" s="1">
        <v>0.5</v>
      </c>
      <c r="F72" s="14">
        <f t="shared" si="63"/>
        <v>4.9372960360360369E-3</v>
      </c>
      <c r="G72" s="14">
        <f t="shared" si="64"/>
        <v>17.774265729729734</v>
      </c>
      <c r="H72" s="1">
        <v>0.14030000000000001</v>
      </c>
      <c r="I72" s="1">
        <v>0.80260763000000002</v>
      </c>
      <c r="J72" s="5">
        <f>1.247136+1.042964</f>
        <v>2.2900999999999998</v>
      </c>
      <c r="K72" s="14">
        <f t="shared" si="65"/>
        <v>2.24E-2</v>
      </c>
      <c r="L72" s="14">
        <f t="shared" si="66"/>
        <v>0.1</v>
      </c>
      <c r="M72" s="14">
        <f t="shared" si="48"/>
        <v>0.19924754697496314</v>
      </c>
      <c r="N72" s="14">
        <f t="shared" si="67"/>
        <v>0.19531000000000001</v>
      </c>
      <c r="P72" s="14">
        <f t="shared" si="68"/>
        <v>5.0000000000000001E-4</v>
      </c>
      <c r="Q72" s="14">
        <f t="shared" si="47"/>
        <v>4.9372960360360369E-3</v>
      </c>
      <c r="R72" s="14">
        <f t="shared" si="69"/>
        <v>304.43728906260003</v>
      </c>
      <c r="S72" s="14">
        <f t="shared" si="70"/>
        <v>298.73645404990009</v>
      </c>
      <c r="T72" s="14">
        <f t="shared" si="71"/>
        <v>1.8747834513530961</v>
      </c>
      <c r="U72" s="14">
        <f t="shared" si="72"/>
        <v>1.8245057973997518</v>
      </c>
      <c r="V72" s="14">
        <v>3885</v>
      </c>
      <c r="X72" s="14">
        <v>0.5</v>
      </c>
      <c r="Y72" s="14">
        <f t="shared" si="49"/>
        <v>3.3861136136719004E-2</v>
      </c>
      <c r="AB72" s="14">
        <f>[2]!HeatTransferArea(K72,L72,0.36,P72)</f>
        <v>0.30265450173412117</v>
      </c>
      <c r="AC72" s="14">
        <f>[1]!Convection(K72,Q72,1000,9*10^-4,P72,0.6,0.36,7)</f>
        <v>20040.924698463201</v>
      </c>
      <c r="AD72" s="14">
        <f t="shared" si="50"/>
        <v>8.0621752706473835</v>
      </c>
      <c r="AE72" s="14">
        <f t="shared" si="51"/>
        <v>884.1911982321443</v>
      </c>
      <c r="AF72" s="14">
        <f t="shared" si="73"/>
        <v>21.521894774854715</v>
      </c>
      <c r="AG72" s="14">
        <f t="shared" si="52"/>
        <v>0.32259517322073361</v>
      </c>
      <c r="AM72" s="14">
        <f t="shared" si="74"/>
        <v>20661.098127634556</v>
      </c>
      <c r="AN72" s="14">
        <f t="shared" si="53"/>
        <v>16.442808810339425</v>
      </c>
      <c r="AQ72" s="14">
        <f t="shared" si="75"/>
        <v>0.80260763000000002</v>
      </c>
      <c r="AR72" s="14">
        <v>0.99099999999999999</v>
      </c>
      <c r="AU72" s="14">
        <f t="shared" si="54"/>
        <v>316.21662800243462</v>
      </c>
      <c r="AV72" s="14">
        <f t="shared" si="55"/>
        <v>19.181395100000003</v>
      </c>
      <c r="AW72" s="14">
        <f t="shared" si="56"/>
        <v>58.346216840485987</v>
      </c>
      <c r="AX72" s="14">
        <f t="shared" si="76"/>
        <v>0.32259517322073361</v>
      </c>
      <c r="AY72" s="14">
        <f t="shared" si="77"/>
        <v>0.80260763000000002</v>
      </c>
      <c r="AZ72" s="14">
        <f t="shared" si="78"/>
        <v>54.242235264659449</v>
      </c>
      <c r="BA72" s="14">
        <f t="shared" si="57"/>
        <v>54.693260890801227</v>
      </c>
      <c r="BB72" s="14">
        <f t="shared" si="58"/>
        <v>2.2900999999999998</v>
      </c>
      <c r="BC72" s="14">
        <f t="shared" si="59"/>
        <v>575.44185300000004</v>
      </c>
      <c r="BD72" s="14">
        <f t="shared" si="60"/>
        <v>570.262876323</v>
      </c>
      <c r="BE72" s="14">
        <f t="shared" si="61"/>
        <v>35.960962107345374</v>
      </c>
      <c r="BF72" s="14">
        <f t="shared" si="79"/>
        <v>2.2717976909381421</v>
      </c>
      <c r="BG72" s="14">
        <f t="shared" si="80"/>
        <v>11218.975223629357</v>
      </c>
    </row>
    <row r="73" spans="3:59" x14ac:dyDescent="0.25">
      <c r="C73" s="1">
        <v>35</v>
      </c>
      <c r="D73" s="15">
        <f t="shared" si="62"/>
        <v>265</v>
      </c>
      <c r="E73" s="1">
        <v>0.5</v>
      </c>
      <c r="F73" s="14">
        <f t="shared" si="63"/>
        <v>4.9372960360360369E-3</v>
      </c>
      <c r="G73" s="14">
        <f t="shared" si="64"/>
        <v>17.774265729729734</v>
      </c>
      <c r="H73" s="1">
        <v>0.14030000000000001</v>
      </c>
      <c r="I73" s="1">
        <v>-0.97257024000000003</v>
      </c>
      <c r="J73" s="4">
        <f>1.214523+1.02175</f>
        <v>2.2362729999999997</v>
      </c>
      <c r="K73" s="14">
        <f t="shared" si="65"/>
        <v>2.24E-2</v>
      </c>
      <c r="L73" s="14">
        <f t="shared" si="66"/>
        <v>0.1</v>
      </c>
      <c r="M73" s="14">
        <f t="shared" si="48"/>
        <v>0.19924754697496314</v>
      </c>
      <c r="N73" s="14">
        <f t="shared" si="67"/>
        <v>0.19531000000000001</v>
      </c>
      <c r="P73" s="14">
        <f t="shared" si="68"/>
        <v>5.0000000000000001E-4</v>
      </c>
      <c r="Q73" s="14">
        <f t="shared" si="47"/>
        <v>4.9372960360360369E-3</v>
      </c>
      <c r="R73" s="14">
        <f t="shared" si="69"/>
        <v>305.08558412010007</v>
      </c>
      <c r="S73" s="14">
        <f t="shared" si="70"/>
        <v>298.69717096540023</v>
      </c>
      <c r="T73" s="14">
        <f t="shared" si="71"/>
        <v>1.7610279958414594</v>
      </c>
      <c r="U73" s="14">
        <f t="shared" si="72"/>
        <v>1.7293354609005291</v>
      </c>
      <c r="V73" s="14">
        <v>3885</v>
      </c>
      <c r="X73" s="14">
        <v>0.5</v>
      </c>
      <c r="Y73" s="14">
        <f t="shared" si="49"/>
        <v>3.3861136136719004E-2</v>
      </c>
      <c r="AB73" s="14">
        <f>[2]!HeatTransferArea(K73,L73,0.36,P73)</f>
        <v>0.30265450173412117</v>
      </c>
      <c r="AC73" s="14">
        <f>[1]!Convection(K73,Q73,1000,9*10^-4,P73,0.6,0.36,7)</f>
        <v>20040.924698463201</v>
      </c>
      <c r="AD73" s="14">
        <f t="shared" si="50"/>
        <v>8.0621752706473835</v>
      </c>
      <c r="AE73" s="14">
        <f t="shared" si="51"/>
        <v>884.1911982321443</v>
      </c>
      <c r="AF73" s="14">
        <f t="shared" si="73"/>
        <v>21.521894774854715</v>
      </c>
      <c r="AG73" s="14">
        <f t="shared" si="52"/>
        <v>0.32190967096412737</v>
      </c>
      <c r="AM73" s="14">
        <f t="shared" si="74"/>
        <v>20617.194093829421</v>
      </c>
      <c r="AN73" s="14">
        <f t="shared" si="53"/>
        <v>20.238988207513078</v>
      </c>
      <c r="AQ73" s="14">
        <f t="shared" si="75"/>
        <v>-0.97257024000000003</v>
      </c>
      <c r="AR73" s="14">
        <v>0.99099999999999999</v>
      </c>
      <c r="AU73" s="14">
        <f t="shared" si="54"/>
        <v>316.21662800243462</v>
      </c>
      <c r="AV73" s="14">
        <f t="shared" si="55"/>
        <v>19.181395100000003</v>
      </c>
      <c r="AW73" s="14">
        <f t="shared" si="56"/>
        <v>58.338544461252326</v>
      </c>
      <c r="AX73" s="14">
        <f t="shared" si="76"/>
        <v>0.32190967096412737</v>
      </c>
      <c r="AY73" s="14">
        <f t="shared" si="77"/>
        <v>-0.97257024000000003</v>
      </c>
      <c r="AZ73" s="14">
        <f t="shared" si="78"/>
        <v>51.522320899253351</v>
      </c>
      <c r="BA73" s="14">
        <f t="shared" si="57"/>
        <v>51.367905016453527</v>
      </c>
      <c r="BB73" s="14">
        <f t="shared" si="58"/>
        <v>2.2362729999999997</v>
      </c>
      <c r="BC73" s="14">
        <f t="shared" si="59"/>
        <v>671.34882850000008</v>
      </c>
      <c r="BD73" s="14">
        <f t="shared" si="60"/>
        <v>665.30668904350011</v>
      </c>
      <c r="BE73" s="14">
        <f t="shared" si="61"/>
        <v>33.778973770396199</v>
      </c>
      <c r="BF73" s="14">
        <f t="shared" si="79"/>
        <v>2.6504306394278321</v>
      </c>
      <c r="BG73" s="14">
        <f t="shared" si="80"/>
        <v>10585.358026775342</v>
      </c>
    </row>
    <row r="74" spans="3:59" x14ac:dyDescent="0.25">
      <c r="C74" s="1">
        <v>0</v>
      </c>
      <c r="D74" s="15">
        <f t="shared" si="62"/>
        <v>300</v>
      </c>
      <c r="E74" s="1">
        <v>0.5</v>
      </c>
      <c r="F74" s="14">
        <f t="shared" si="63"/>
        <v>7.397146306306307E-3</v>
      </c>
      <c r="G74" s="14">
        <f t="shared" si="64"/>
        <v>26.629726702702705</v>
      </c>
      <c r="H74" s="1">
        <v>0.2102</v>
      </c>
      <c r="I74" s="1">
        <v>10.899802189999999</v>
      </c>
      <c r="J74" s="4">
        <f>1.19572+1.011657</f>
        <v>2.2073770000000001</v>
      </c>
      <c r="K74" s="14">
        <f t="shared" si="65"/>
        <v>2.24E-2</v>
      </c>
      <c r="L74" s="14">
        <f t="shared" si="66"/>
        <v>0.1</v>
      </c>
      <c r="M74" s="14">
        <f t="shared" si="48"/>
        <v>0.19924754697496314</v>
      </c>
      <c r="N74" s="14">
        <f t="shared" si="67"/>
        <v>0.19531000000000001</v>
      </c>
      <c r="P74" s="14">
        <f t="shared" si="68"/>
        <v>5.0000000000000001E-4</v>
      </c>
      <c r="Q74" s="14">
        <f t="shared" si="47"/>
        <v>7.397146306306307E-3</v>
      </c>
      <c r="R74" s="14">
        <f t="shared" si="69"/>
        <v>254.20374925260012</v>
      </c>
      <c r="S74" s="14">
        <f t="shared" si="70"/>
        <v>282.05197659190014</v>
      </c>
      <c r="T74" s="14">
        <f t="shared" si="71"/>
        <v>1.9622436637134797</v>
      </c>
      <c r="U74" s="14">
        <f t="shared" si="72"/>
        <v>2.1038528313999905</v>
      </c>
      <c r="V74" s="14">
        <v>3885</v>
      </c>
      <c r="X74" s="14">
        <v>0.5</v>
      </c>
      <c r="Y74" s="14">
        <f t="shared" si="49"/>
        <v>5.0731367184164891E-2</v>
      </c>
      <c r="AB74" s="14">
        <f>[2]!HeatTransferArea(K74,L74,0.36,P74)</f>
        <v>0.30265450173412117</v>
      </c>
      <c r="AC74" s="14">
        <f>[1]!Convection(K74,Q74,1000,9*10^-4,P74,0.6,0.36,7)</f>
        <v>20198.567265544123</v>
      </c>
      <c r="AD74" s="14">
        <f t="shared" si="50"/>
        <v>12.078896948610691</v>
      </c>
      <c r="AE74" s="14">
        <f t="shared" si="51"/>
        <v>1216.8876106279959</v>
      </c>
      <c r="AF74" s="14">
        <f t="shared" si="73"/>
        <v>21.666077174858788</v>
      </c>
      <c r="AG74" s="14">
        <f t="shared" si="52"/>
        <v>0.57882702530004082</v>
      </c>
      <c r="AM74" s="14">
        <f t="shared" si="74"/>
        <v>16645.508341827081</v>
      </c>
      <c r="AN74" s="14">
        <f t="shared" si="53"/>
        <v>0</v>
      </c>
      <c r="AQ74" s="14">
        <f t="shared" si="75"/>
        <v>10.899802189999999</v>
      </c>
      <c r="AR74" s="14">
        <v>0.98360000000000003</v>
      </c>
      <c r="AU74" s="14">
        <f t="shared" si="54"/>
        <v>212.72203122083272</v>
      </c>
      <c r="AV74" s="14">
        <f t="shared" si="55"/>
        <v>28.737913400000004</v>
      </c>
      <c r="AW74" s="14">
        <f t="shared" si="56"/>
        <v>55.087571548164021</v>
      </c>
      <c r="AX74" s="14">
        <f t="shared" si="76"/>
        <v>0.57882702530004082</v>
      </c>
      <c r="AY74" s="14">
        <f t="shared" si="77"/>
        <v>10.899802189999999</v>
      </c>
      <c r="AZ74" s="14">
        <f t="shared" si="78"/>
        <v>52.226604695744385</v>
      </c>
      <c r="BA74" s="14">
        <f t="shared" si="57"/>
        <v>54.047619109873906</v>
      </c>
      <c r="BB74" s="14">
        <f t="shared" si="58"/>
        <v>2.2073770000000001</v>
      </c>
      <c r="BC74" s="14">
        <f t="shared" si="59"/>
        <v>0</v>
      </c>
      <c r="BD74" s="14">
        <f t="shared" si="60"/>
        <v>0</v>
      </c>
      <c r="BE74" s="14">
        <f t="shared" si="61"/>
        <v>56.390788477496706</v>
      </c>
      <c r="BF74" s="14">
        <f t="shared" si="79"/>
        <v>0</v>
      </c>
      <c r="BG74" s="14">
        <f t="shared" si="80"/>
        <v>12428.404750623798</v>
      </c>
    </row>
    <row r="75" spans="3:59" x14ac:dyDescent="0.25">
      <c r="C75" s="1">
        <v>5</v>
      </c>
      <c r="D75" s="15">
        <f t="shared" si="62"/>
        <v>295</v>
      </c>
      <c r="E75" s="1">
        <v>0.5</v>
      </c>
      <c r="F75" s="14">
        <f t="shared" si="63"/>
        <v>7.397146306306307E-3</v>
      </c>
      <c r="G75" s="14">
        <f t="shared" si="64"/>
        <v>26.629726702702705</v>
      </c>
      <c r="H75" s="1">
        <v>0.2102</v>
      </c>
      <c r="I75" s="1">
        <v>9.007898410000001</v>
      </c>
      <c r="J75" s="4">
        <f>1.869017+1.553193</f>
        <v>3.4222099999999998</v>
      </c>
      <c r="K75" s="14">
        <f t="shared" si="65"/>
        <v>2.24E-2</v>
      </c>
      <c r="L75" s="14">
        <f t="shared" si="66"/>
        <v>0.1</v>
      </c>
      <c r="M75" s="14">
        <f t="shared" si="48"/>
        <v>0.19924754697496314</v>
      </c>
      <c r="N75" s="14">
        <f t="shared" si="67"/>
        <v>0.19531000000000001</v>
      </c>
      <c r="P75" s="14">
        <f t="shared" si="68"/>
        <v>5.0000000000000001E-4</v>
      </c>
      <c r="Q75" s="14">
        <f t="shared" si="47"/>
        <v>7.397146306306307E-3</v>
      </c>
      <c r="R75" s="14">
        <f t="shared" si="69"/>
        <v>268.09312130010039</v>
      </c>
      <c r="S75" s="14">
        <f t="shared" si="70"/>
        <v>286.84702949740029</v>
      </c>
      <c r="T75" s="14">
        <f t="shared" si="71"/>
        <v>2.1363171513316956</v>
      </c>
      <c r="U75" s="14">
        <f t="shared" si="72"/>
        <v>2.2277205799002786</v>
      </c>
      <c r="V75" s="14">
        <v>3885</v>
      </c>
      <c r="X75" s="14">
        <v>0.5</v>
      </c>
      <c r="Y75" s="14">
        <f t="shared" si="49"/>
        <v>5.0731367184164891E-2</v>
      </c>
      <c r="AB75" s="14">
        <f>[2]!HeatTransferArea(K75,L75,0.36,P75)</f>
        <v>0.30265450173412117</v>
      </c>
      <c r="AC75" s="14">
        <f>[1]!Convection(K75,Q75,1000,9*10^-4,P75,0.6,0.36,7)</f>
        <v>20198.567265544123</v>
      </c>
      <c r="AD75" s="14">
        <f t="shared" si="50"/>
        <v>12.078896948610691</v>
      </c>
      <c r="AE75" s="14">
        <f t="shared" si="51"/>
        <v>1216.8876106279959</v>
      </c>
      <c r="AF75" s="14">
        <f t="shared" si="73"/>
        <v>21.666077174858788</v>
      </c>
      <c r="AG75" s="14">
        <f t="shared" si="52"/>
        <v>0.54883914695928793</v>
      </c>
      <c r="AM75" s="14">
        <f t="shared" si="74"/>
        <v>15783.137620943839</v>
      </c>
      <c r="AN75" s="14">
        <f t="shared" si="53"/>
        <v>2.2444466532799279</v>
      </c>
      <c r="AQ75" s="14">
        <f t="shared" si="75"/>
        <v>9.007898410000001</v>
      </c>
      <c r="AR75" s="14">
        <v>0.98380000000000001</v>
      </c>
      <c r="AU75" s="14">
        <f t="shared" si="54"/>
        <v>212.72203122083272</v>
      </c>
      <c r="AV75" s="14">
        <f t="shared" si="55"/>
        <v>28.737913400000004</v>
      </c>
      <c r="AW75" s="14">
        <f t="shared" si="56"/>
        <v>56.024093331137252</v>
      </c>
      <c r="AX75" s="14">
        <f t="shared" si="76"/>
        <v>0.54883914695928793</v>
      </c>
      <c r="AY75" s="14">
        <f t="shared" si="77"/>
        <v>9.007898410000001</v>
      </c>
      <c r="AZ75" s="14">
        <f t="shared" si="78"/>
        <v>58.323136623234447</v>
      </c>
      <c r="BA75" s="14">
        <f t="shared" si="57"/>
        <v>59.842615735558091</v>
      </c>
      <c r="BB75" s="14">
        <f t="shared" si="58"/>
        <v>3.4222099999999998</v>
      </c>
      <c r="BC75" s="14">
        <f t="shared" si="59"/>
        <v>143.68956700000001</v>
      </c>
      <c r="BD75" s="14">
        <f t="shared" si="60"/>
        <v>141.3617960146</v>
      </c>
      <c r="BE75" s="14">
        <f t="shared" si="61"/>
        <v>61.393297289904972</v>
      </c>
      <c r="BF75" s="14">
        <f t="shared" si="79"/>
        <v>0.38116953775401691</v>
      </c>
      <c r="BG75" s="14">
        <f t="shared" si="80"/>
        <v>13339.090042729393</v>
      </c>
    </row>
    <row r="76" spans="3:59" x14ac:dyDescent="0.25">
      <c r="C76" s="1">
        <v>10</v>
      </c>
      <c r="D76" s="15">
        <f t="shared" si="62"/>
        <v>290</v>
      </c>
      <c r="E76" s="1">
        <v>0.5</v>
      </c>
      <c r="F76" s="14">
        <f t="shared" si="63"/>
        <v>7.397146306306307E-3</v>
      </c>
      <c r="G76" s="14">
        <f t="shared" si="64"/>
        <v>26.629726702702705</v>
      </c>
      <c r="H76" s="1">
        <v>0.2102</v>
      </c>
      <c r="I76" s="1">
        <v>7.8405880699999999</v>
      </c>
      <c r="J76" s="4">
        <f>1.853238+1.545733</f>
        <v>3.398971</v>
      </c>
      <c r="K76" s="14">
        <f t="shared" si="65"/>
        <v>2.24E-2</v>
      </c>
      <c r="L76" s="14">
        <f t="shared" si="66"/>
        <v>0.1</v>
      </c>
      <c r="M76" s="14">
        <f t="shared" si="48"/>
        <v>0.19924754697496314</v>
      </c>
      <c r="N76" s="14">
        <f t="shared" si="67"/>
        <v>0.19531000000000001</v>
      </c>
      <c r="P76" s="14">
        <f t="shared" si="68"/>
        <v>5.0000000000000001E-4</v>
      </c>
      <c r="Q76" s="14">
        <f t="shared" si="47"/>
        <v>7.397146306306307E-3</v>
      </c>
      <c r="R76" s="14">
        <f t="shared" si="69"/>
        <v>279.7756471826001</v>
      </c>
      <c r="S76" s="14">
        <f t="shared" si="70"/>
        <v>290.83635973790035</v>
      </c>
      <c r="T76" s="14">
        <f t="shared" si="71"/>
        <v>2.2035150369652001</v>
      </c>
      <c r="U76" s="14">
        <f t="shared" si="72"/>
        <v>2.2472307934001492</v>
      </c>
      <c r="V76" s="14">
        <v>3885</v>
      </c>
      <c r="X76" s="14">
        <v>0.5</v>
      </c>
      <c r="Y76" s="14">
        <f t="shared" si="49"/>
        <v>5.0731367184164891E-2</v>
      </c>
      <c r="AB76" s="14">
        <f>[2]!HeatTransferArea(K76,L76,0.36,P76)</f>
        <v>0.30265450173412117</v>
      </c>
      <c r="AC76" s="14">
        <f>[1]!Convection(K76,Q76,1000,9*10^-4,P76,0.6,0.36,7)</f>
        <v>20198.567265544123</v>
      </c>
      <c r="AD76" s="14">
        <f t="shared" si="50"/>
        <v>12.078896948610691</v>
      </c>
      <c r="AE76" s="14">
        <f t="shared" si="51"/>
        <v>1216.8876106279959</v>
      </c>
      <c r="AF76" s="14">
        <f t="shared" si="73"/>
        <v>21.666077174858788</v>
      </c>
      <c r="AG76" s="14">
        <f t="shared" si="52"/>
        <v>0.52592139981349673</v>
      </c>
      <c r="AM76" s="14">
        <f t="shared" si="74"/>
        <v>15124.084856271338</v>
      </c>
      <c r="AN76" s="14">
        <f t="shared" si="53"/>
        <v>4.4499212227639529</v>
      </c>
      <c r="AQ76" s="14">
        <f t="shared" si="75"/>
        <v>7.8405880699999999</v>
      </c>
      <c r="AR76" s="14">
        <v>0.98399999999999999</v>
      </c>
      <c r="AU76" s="14">
        <f t="shared" si="54"/>
        <v>212.72203122083272</v>
      </c>
      <c r="AV76" s="14">
        <f t="shared" si="55"/>
        <v>28.737913400000004</v>
      </c>
      <c r="AW76" s="14">
        <f t="shared" si="56"/>
        <v>56.803249420409323</v>
      </c>
      <c r="AX76" s="14">
        <f t="shared" si="76"/>
        <v>0.52592139981349673</v>
      </c>
      <c r="AY76" s="14">
        <f t="shared" si="77"/>
        <v>7.8405880699999999</v>
      </c>
      <c r="AZ76" s="14">
        <f t="shared" si="78"/>
        <v>61.397695504925771</v>
      </c>
      <c r="BA76" s="14">
        <f t="shared" si="57"/>
        <v>62.583407123178368</v>
      </c>
      <c r="BB76" s="14">
        <f t="shared" si="58"/>
        <v>3.398971</v>
      </c>
      <c r="BC76" s="14">
        <f t="shared" si="59"/>
        <v>287.37913400000002</v>
      </c>
      <c r="BD76" s="14">
        <f t="shared" si="60"/>
        <v>282.78106785599999</v>
      </c>
      <c r="BE76" s="14">
        <f t="shared" si="61"/>
        <v>63.324424307903726</v>
      </c>
      <c r="BF76" s="14">
        <f t="shared" si="79"/>
        <v>0.76233907550803381</v>
      </c>
      <c r="BG76" s="14">
        <f t="shared" si="80"/>
        <v>13604.121468442452</v>
      </c>
    </row>
    <row r="77" spans="3:59" x14ac:dyDescent="0.25">
      <c r="C77" s="1">
        <v>15</v>
      </c>
      <c r="D77" s="15">
        <f t="shared" si="62"/>
        <v>285</v>
      </c>
      <c r="E77" s="1">
        <v>0.5</v>
      </c>
      <c r="F77" s="14">
        <f t="shared" si="63"/>
        <v>7.397146306306307E-3</v>
      </c>
      <c r="G77" s="14">
        <f t="shared" si="64"/>
        <v>26.629726702702705</v>
      </c>
      <c r="H77" s="1">
        <v>0.2102</v>
      </c>
      <c r="I77" s="1">
        <v>7.4767764299999993</v>
      </c>
      <c r="J77" s="5">
        <f>1.80225+1.528036</f>
        <v>3.3302860000000001</v>
      </c>
      <c r="K77" s="14">
        <f t="shared" si="65"/>
        <v>2.24E-2</v>
      </c>
      <c r="L77" s="14">
        <f t="shared" si="66"/>
        <v>0.1</v>
      </c>
      <c r="M77" s="14">
        <f t="shared" si="48"/>
        <v>0.19924754697496314</v>
      </c>
      <c r="N77" s="14">
        <f t="shared" si="67"/>
        <v>0.19531000000000001</v>
      </c>
      <c r="P77" s="14">
        <f t="shared" si="68"/>
        <v>5.0000000000000001E-4</v>
      </c>
      <c r="Q77" s="14">
        <f t="shared" si="47"/>
        <v>7.397146306306307E-3</v>
      </c>
      <c r="R77" s="14">
        <f t="shared" si="69"/>
        <v>289.25132690010014</v>
      </c>
      <c r="S77" s="14">
        <f t="shared" si="70"/>
        <v>294.01996731339989</v>
      </c>
      <c r="T77" s="14">
        <f t="shared" si="71"/>
        <v>2.1873989651985539</v>
      </c>
      <c r="U77" s="14">
        <f t="shared" si="72"/>
        <v>2.1895239469001808</v>
      </c>
      <c r="V77" s="14">
        <v>3885</v>
      </c>
      <c r="X77" s="14">
        <v>0.5</v>
      </c>
      <c r="Y77" s="14">
        <f t="shared" si="49"/>
        <v>5.0731367184164891E-2</v>
      </c>
      <c r="AB77" s="14">
        <f>[2]!HeatTransferArea(K77,L77,0.36,P77)</f>
        <v>0.30265450173412117</v>
      </c>
      <c r="AC77" s="14">
        <f>[1]!Convection(K77,Q77,1000,9*10^-4,P77,0.6,0.36,7)</f>
        <v>20198.567265544123</v>
      </c>
      <c r="AD77" s="14">
        <f t="shared" si="50"/>
        <v>12.078896948610691</v>
      </c>
      <c r="AE77" s="14">
        <f t="shared" si="51"/>
        <v>1216.8876106279959</v>
      </c>
      <c r="AF77" s="14">
        <f t="shared" si="73"/>
        <v>21.666077174858788</v>
      </c>
      <c r="AG77" s="14">
        <f t="shared" si="52"/>
        <v>0.50869256703813959</v>
      </c>
      <c r="AM77" s="14">
        <f t="shared" si="74"/>
        <v>14628.629967077984</v>
      </c>
      <c r="AN77" s="14">
        <f t="shared" si="53"/>
        <v>6.8508042678575194</v>
      </c>
      <c r="AQ77" s="14">
        <f t="shared" si="75"/>
        <v>7.4767764299999993</v>
      </c>
      <c r="AR77" s="14">
        <v>0.98409999999999997</v>
      </c>
      <c r="AU77" s="14">
        <f t="shared" si="54"/>
        <v>212.72203122083272</v>
      </c>
      <c r="AV77" s="14">
        <f t="shared" si="55"/>
        <v>28.737913400000004</v>
      </c>
      <c r="AW77" s="14">
        <f t="shared" si="56"/>
        <v>57.425039815980135</v>
      </c>
      <c r="AX77" s="14">
        <f t="shared" si="76"/>
        <v>0.50869256703813959</v>
      </c>
      <c r="AY77" s="14">
        <f t="shared" si="77"/>
        <v>7.4767764299999993</v>
      </c>
      <c r="AZ77" s="14">
        <f t="shared" si="78"/>
        <v>61.847128944313788</v>
      </c>
      <c r="BA77" s="14">
        <f t="shared" si="57"/>
        <v>62.805736334980352</v>
      </c>
      <c r="BB77" s="14">
        <f t="shared" si="58"/>
        <v>3.3302860000000001</v>
      </c>
      <c r="BC77" s="14">
        <f t="shared" si="59"/>
        <v>431.06870100000003</v>
      </c>
      <c r="BD77" s="14">
        <f t="shared" si="60"/>
        <v>424.21470865410004</v>
      </c>
      <c r="BE77" s="14">
        <f t="shared" si="61"/>
        <v>62.861282033125661</v>
      </c>
      <c r="BF77" s="14">
        <f t="shared" si="79"/>
        <v>1.1435086132620507</v>
      </c>
      <c r="BG77" s="14">
        <f t="shared" si="80"/>
        <v>13378.474804819902</v>
      </c>
    </row>
    <row r="78" spans="3:59" x14ac:dyDescent="0.25">
      <c r="C78" s="1">
        <v>20</v>
      </c>
      <c r="D78" s="15">
        <f t="shared" si="62"/>
        <v>280</v>
      </c>
      <c r="E78" s="1">
        <v>0.5</v>
      </c>
      <c r="F78" s="14">
        <f t="shared" si="63"/>
        <v>7.397146306306307E-3</v>
      </c>
      <c r="G78" s="14">
        <f t="shared" si="64"/>
        <v>26.629726702702705</v>
      </c>
      <c r="H78" s="1">
        <v>0.2102</v>
      </c>
      <c r="I78" s="1">
        <v>5.8647116800000001</v>
      </c>
      <c r="J78" s="4">
        <f>1.758026+1.479449</f>
        <v>3.2374749999999999</v>
      </c>
      <c r="K78" s="14">
        <f t="shared" si="65"/>
        <v>2.24E-2</v>
      </c>
      <c r="L78" s="14">
        <f t="shared" si="66"/>
        <v>0.1</v>
      </c>
      <c r="M78" s="14">
        <f t="shared" si="48"/>
        <v>0.19924754697496314</v>
      </c>
      <c r="N78" s="14">
        <f t="shared" si="67"/>
        <v>0.19531000000000001</v>
      </c>
      <c r="P78" s="14">
        <f t="shared" si="68"/>
        <v>5.0000000000000001E-4</v>
      </c>
      <c r="Q78" s="14">
        <f t="shared" si="47"/>
        <v>7.397146306306307E-3</v>
      </c>
      <c r="R78" s="14">
        <f t="shared" si="69"/>
        <v>296.52016045260007</v>
      </c>
      <c r="S78" s="14">
        <f t="shared" si="70"/>
        <v>296.39785222390003</v>
      </c>
      <c r="T78" s="14">
        <f t="shared" si="71"/>
        <v>2.1115305806172273</v>
      </c>
      <c r="U78" s="14">
        <f t="shared" si="72"/>
        <v>2.0817405154000426</v>
      </c>
      <c r="V78" s="14">
        <v>3885</v>
      </c>
      <c r="X78" s="14">
        <v>0.5</v>
      </c>
      <c r="Y78" s="14">
        <f t="shared" si="49"/>
        <v>5.0731367184164891E-2</v>
      </c>
      <c r="AB78" s="14">
        <f>[2]!HeatTransferArea(K78,L78,0.36,P78)</f>
        <v>0.30265450173412117</v>
      </c>
      <c r="AC78" s="14">
        <f>[1]!Convection(K78,Q78,1000,9*10^-4,P78,0.6,0.36,7)</f>
        <v>20198.567265544123</v>
      </c>
      <c r="AD78" s="14">
        <f t="shared" si="50"/>
        <v>12.078896948610691</v>
      </c>
      <c r="AE78" s="14">
        <f t="shared" si="51"/>
        <v>1216.8876106279959</v>
      </c>
      <c r="AF78" s="14">
        <f t="shared" si="73"/>
        <v>21.666077174858788</v>
      </c>
      <c r="AG78" s="14">
        <f t="shared" si="52"/>
        <v>0.49622258323147284</v>
      </c>
      <c r="AM78" s="14">
        <f t="shared" si="74"/>
        <v>14270.026774062377</v>
      </c>
      <c r="AN78" s="14">
        <f t="shared" si="53"/>
        <v>9.6073453209208708</v>
      </c>
      <c r="AQ78" s="14">
        <f t="shared" si="75"/>
        <v>5.8647116800000001</v>
      </c>
      <c r="AR78" s="14">
        <v>0.98419999999999996</v>
      </c>
      <c r="AU78" s="14">
        <f t="shared" si="54"/>
        <v>212.72203122083272</v>
      </c>
      <c r="AV78" s="14">
        <f t="shared" si="55"/>
        <v>28.737913400000004</v>
      </c>
      <c r="AW78" s="14">
        <f t="shared" si="56"/>
        <v>57.889464517849916</v>
      </c>
      <c r="AX78" s="14">
        <f t="shared" si="76"/>
        <v>0.49622258323147284</v>
      </c>
      <c r="AY78" s="14">
        <f t="shared" si="77"/>
        <v>5.8647116800000001</v>
      </c>
      <c r="AZ78" s="14">
        <f t="shared" si="78"/>
        <v>60.280286180497448</v>
      </c>
      <c r="BA78" s="14">
        <f t="shared" si="57"/>
        <v>61.117687312498006</v>
      </c>
      <c r="BB78" s="14">
        <f t="shared" si="58"/>
        <v>3.2374749999999999</v>
      </c>
      <c r="BC78" s="14">
        <f t="shared" si="59"/>
        <v>574.75826800000004</v>
      </c>
      <c r="BD78" s="14">
        <f t="shared" si="60"/>
        <v>565.67708736560007</v>
      </c>
      <c r="BE78" s="14">
        <f t="shared" si="61"/>
        <v>60.680982967229603</v>
      </c>
      <c r="BF78" s="14">
        <f t="shared" si="79"/>
        <v>1.5246781510160676</v>
      </c>
      <c r="BG78" s="14">
        <f t="shared" si="80"/>
        <v>12817.125828918663</v>
      </c>
    </row>
    <row r="79" spans="3:59" x14ac:dyDescent="0.25">
      <c r="C79" s="1">
        <v>25</v>
      </c>
      <c r="D79" s="15">
        <f t="shared" si="62"/>
        <v>275</v>
      </c>
      <c r="E79" s="1">
        <v>0.5</v>
      </c>
      <c r="F79" s="14">
        <f t="shared" si="63"/>
        <v>7.397146306306307E-3</v>
      </c>
      <c r="G79" s="14">
        <f t="shared" si="64"/>
        <v>26.629726702702705</v>
      </c>
      <c r="H79" s="1">
        <v>0.2102</v>
      </c>
      <c r="I79" s="1">
        <v>3.79062885</v>
      </c>
      <c r="J79" s="4">
        <f>1.744311+1.469635</f>
        <v>3.213946</v>
      </c>
      <c r="K79" s="14">
        <f t="shared" si="65"/>
        <v>2.24E-2</v>
      </c>
      <c r="L79" s="14">
        <f t="shared" si="66"/>
        <v>0.1</v>
      </c>
      <c r="M79" s="14">
        <f t="shared" si="48"/>
        <v>0.19924754697496314</v>
      </c>
      <c r="N79" s="14">
        <f t="shared" si="67"/>
        <v>0.19531000000000001</v>
      </c>
      <c r="P79" s="14">
        <f t="shared" si="68"/>
        <v>5.0000000000000001E-4</v>
      </c>
      <c r="Q79" s="14">
        <f t="shared" si="47"/>
        <v>7.397146306306307E-3</v>
      </c>
      <c r="R79" s="14">
        <f t="shared" si="69"/>
        <v>301.58214784010033</v>
      </c>
      <c r="S79" s="14">
        <f t="shared" si="70"/>
        <v>297.9700144694001</v>
      </c>
      <c r="T79" s="14">
        <f t="shared" si="71"/>
        <v>1.9994715278071453</v>
      </c>
      <c r="U79" s="14">
        <f t="shared" si="72"/>
        <v>1.951020973900313</v>
      </c>
      <c r="V79" s="14">
        <v>3885</v>
      </c>
      <c r="X79" s="14">
        <v>0.5</v>
      </c>
      <c r="Y79" s="14">
        <f t="shared" si="49"/>
        <v>5.0731367184164891E-2</v>
      </c>
      <c r="AB79" s="14">
        <f>[2]!HeatTransferArea(K79,L79,0.36,P79)</f>
        <v>0.30265450173412117</v>
      </c>
      <c r="AC79" s="14">
        <f>[1]!Convection(K79,Q79,1000,9*10^-4,P79,0.6,0.36,7)</f>
        <v>20198.567265544123</v>
      </c>
      <c r="AD79" s="14">
        <f t="shared" si="50"/>
        <v>12.078896948610691</v>
      </c>
      <c r="AE79" s="14">
        <f t="shared" si="51"/>
        <v>1216.8876106279959</v>
      </c>
      <c r="AF79" s="14">
        <f t="shared" si="73"/>
        <v>21.666077174858788</v>
      </c>
      <c r="AG79" s="14">
        <f t="shared" si="52"/>
        <v>0.48789360064513509</v>
      </c>
      <c r="AM79" s="14">
        <f t="shared" si="74"/>
        <v>14030.50763784383</v>
      </c>
      <c r="AN79" s="14">
        <f t="shared" si="53"/>
        <v>12.813803815764294</v>
      </c>
      <c r="AQ79" s="14">
        <f t="shared" si="75"/>
        <v>3.79062885</v>
      </c>
      <c r="AR79" s="14">
        <v>0.98419999999999996</v>
      </c>
      <c r="AU79" s="14">
        <f t="shared" si="54"/>
        <v>212.72203122083272</v>
      </c>
      <c r="AV79" s="14">
        <f t="shared" si="55"/>
        <v>28.737913400000004</v>
      </c>
      <c r="AW79" s="14">
        <f t="shared" si="56"/>
        <v>58.196523526018538</v>
      </c>
      <c r="AX79" s="14">
        <f t="shared" si="76"/>
        <v>0.48789360064513509</v>
      </c>
      <c r="AY79" s="14">
        <f t="shared" si="77"/>
        <v>3.79062885</v>
      </c>
      <c r="AZ79" s="14">
        <f t="shared" si="78"/>
        <v>57.459527769366666</v>
      </c>
      <c r="BA79" s="14">
        <f t="shared" si="57"/>
        <v>58.181145903816379</v>
      </c>
      <c r="BB79" s="14">
        <f t="shared" si="58"/>
        <v>3.213946</v>
      </c>
      <c r="BC79" s="14">
        <f t="shared" si="59"/>
        <v>718.44783500000005</v>
      </c>
      <c r="BD79" s="14">
        <f t="shared" si="60"/>
        <v>707.09635920699998</v>
      </c>
      <c r="BE79" s="14">
        <f t="shared" si="61"/>
        <v>57.460639611887444</v>
      </c>
      <c r="BF79" s="14">
        <f t="shared" si="79"/>
        <v>1.9058476887700844</v>
      </c>
      <c r="BG79" s="14">
        <f t="shared" si="80"/>
        <v>12075.050317799827</v>
      </c>
    </row>
    <row r="80" spans="3:59" x14ac:dyDescent="0.25">
      <c r="C80" s="1">
        <v>30</v>
      </c>
      <c r="D80" s="15">
        <f t="shared" si="62"/>
        <v>270</v>
      </c>
      <c r="E80" s="1">
        <v>0.5</v>
      </c>
      <c r="F80" s="14">
        <f t="shared" si="63"/>
        <v>7.397146306306307E-3</v>
      </c>
      <c r="G80" s="14">
        <f t="shared" si="64"/>
        <v>26.629726702702705</v>
      </c>
      <c r="H80" s="1">
        <v>0.2102</v>
      </c>
      <c r="I80" s="1">
        <v>1.6971311999999998</v>
      </c>
      <c r="J80" s="4">
        <f>1.714978+1.430677</f>
        <v>3.1456549999999996</v>
      </c>
      <c r="K80" s="14">
        <f t="shared" si="65"/>
        <v>2.24E-2</v>
      </c>
      <c r="L80" s="14">
        <f t="shared" si="66"/>
        <v>0.1</v>
      </c>
      <c r="M80" s="14">
        <f t="shared" si="48"/>
        <v>0.19924754697496314</v>
      </c>
      <c r="N80" s="14">
        <f t="shared" si="67"/>
        <v>0.19531000000000001</v>
      </c>
      <c r="P80" s="14">
        <f t="shared" si="68"/>
        <v>5.0000000000000001E-4</v>
      </c>
      <c r="Q80" s="14">
        <f t="shared" si="47"/>
        <v>7.397146306306307E-3</v>
      </c>
      <c r="R80" s="14">
        <f t="shared" si="69"/>
        <v>304.43728906260003</v>
      </c>
      <c r="S80" s="14">
        <f t="shared" si="70"/>
        <v>298.73645404990009</v>
      </c>
      <c r="T80" s="14">
        <f t="shared" si="71"/>
        <v>1.8747834513530961</v>
      </c>
      <c r="U80" s="14">
        <f t="shared" si="72"/>
        <v>1.8245057973997518</v>
      </c>
      <c r="V80" s="14">
        <v>3885</v>
      </c>
      <c r="X80" s="14">
        <v>0.5</v>
      </c>
      <c r="Y80" s="14">
        <f t="shared" si="49"/>
        <v>5.0731367184164891E-2</v>
      </c>
      <c r="AB80" s="14">
        <f>[2]!HeatTransferArea(K80,L80,0.36,P80)</f>
        <v>0.30265450173412117</v>
      </c>
      <c r="AC80" s="14">
        <f>[1]!Convection(K80,Q80,1000,9*10^-4,P80,0.6,0.36,7)</f>
        <v>20198.567265544123</v>
      </c>
      <c r="AD80" s="14">
        <f t="shared" si="50"/>
        <v>12.078896948610691</v>
      </c>
      <c r="AE80" s="14">
        <f t="shared" si="51"/>
        <v>1216.8876106279959</v>
      </c>
      <c r="AF80" s="14">
        <f t="shared" si="73"/>
        <v>21.666077174858788</v>
      </c>
      <c r="AG80" s="14">
        <f t="shared" si="52"/>
        <v>0.48331792880255309</v>
      </c>
      <c r="AM80" s="14">
        <f t="shared" si="74"/>
        <v>13898.923623110446</v>
      </c>
      <c r="AN80" s="14">
        <f t="shared" si="53"/>
        <v>16.442808810339425</v>
      </c>
      <c r="AQ80" s="14">
        <f t="shared" si="75"/>
        <v>1.6971311999999998</v>
      </c>
      <c r="AR80" s="14">
        <v>0.98429999999999995</v>
      </c>
      <c r="AU80" s="14">
        <f t="shared" si="54"/>
        <v>212.72203122083272</v>
      </c>
      <c r="AV80" s="14">
        <f t="shared" si="55"/>
        <v>28.737913400000004</v>
      </c>
      <c r="AW80" s="14">
        <f t="shared" si="56"/>
        <v>58.346216840485987</v>
      </c>
      <c r="AX80" s="14">
        <f t="shared" si="76"/>
        <v>0.48331792880255309</v>
      </c>
      <c r="AY80" s="14">
        <f t="shared" si="77"/>
        <v>1.6971311999999998</v>
      </c>
      <c r="AZ80" s="14">
        <f t="shared" si="78"/>
        <v>54.242235264659449</v>
      </c>
      <c r="BA80" s="14">
        <f t="shared" si="57"/>
        <v>54.693260890801227</v>
      </c>
      <c r="BB80" s="14">
        <f t="shared" si="58"/>
        <v>3.1456549999999996</v>
      </c>
      <c r="BC80" s="14">
        <f t="shared" si="59"/>
        <v>862.13740200000007</v>
      </c>
      <c r="BD80" s="14">
        <f t="shared" si="60"/>
        <v>848.60184478860003</v>
      </c>
      <c r="BE80" s="14">
        <f t="shared" si="61"/>
        <v>53.877364468738392</v>
      </c>
      <c r="BF80" s="14">
        <f t="shared" si="79"/>
        <v>2.2870172265241013</v>
      </c>
      <c r="BG80" s="14">
        <f t="shared" si="80"/>
        <v>11307.224048515456</v>
      </c>
    </row>
    <row r="81" spans="3:59" x14ac:dyDescent="0.25">
      <c r="C81" s="1">
        <v>35</v>
      </c>
      <c r="D81" s="15">
        <f t="shared" si="62"/>
        <v>265</v>
      </c>
      <c r="E81" s="1">
        <v>0.5</v>
      </c>
      <c r="F81" s="14">
        <f t="shared" si="63"/>
        <v>7.397146306306307E-3</v>
      </c>
      <c r="G81" s="14">
        <f t="shared" si="64"/>
        <v>26.629726702702705</v>
      </c>
      <c r="H81" s="1">
        <v>0.2102</v>
      </c>
      <c r="I81" s="1">
        <v>-0.3028342100000001</v>
      </c>
      <c r="J81" s="4">
        <f>1.725808+1.449596</f>
        <v>3.1754040000000003</v>
      </c>
      <c r="K81" s="14">
        <f t="shared" si="65"/>
        <v>2.24E-2</v>
      </c>
      <c r="L81" s="14">
        <f t="shared" si="66"/>
        <v>0.1</v>
      </c>
      <c r="M81" s="14">
        <f t="shared" si="48"/>
        <v>0.19924754697496314</v>
      </c>
      <c r="N81" s="14">
        <f t="shared" si="67"/>
        <v>0.19531000000000001</v>
      </c>
      <c r="P81" s="14">
        <f t="shared" si="68"/>
        <v>5.0000000000000001E-4</v>
      </c>
      <c r="Q81" s="14">
        <f t="shared" si="47"/>
        <v>7.397146306306307E-3</v>
      </c>
      <c r="R81" s="14">
        <f t="shared" si="69"/>
        <v>305.08558412010007</v>
      </c>
      <c r="S81" s="14">
        <f t="shared" si="70"/>
        <v>298.69717096540023</v>
      </c>
      <c r="T81" s="14">
        <f t="shared" si="71"/>
        <v>1.7610279958414594</v>
      </c>
      <c r="U81" s="14">
        <f t="shared" si="72"/>
        <v>1.7293354609005291</v>
      </c>
      <c r="V81" s="14">
        <v>3885</v>
      </c>
      <c r="X81" s="14">
        <v>0.5</v>
      </c>
      <c r="Y81" s="14">
        <f t="shared" si="49"/>
        <v>5.0731367184164891E-2</v>
      </c>
      <c r="AB81" s="14">
        <f>[2]!HeatTransferArea(K81,L81,0.36,P81)</f>
        <v>0.30265450173412117</v>
      </c>
      <c r="AC81" s="14">
        <f>[1]!Convection(K81,Q81,1000,9*10^-4,P81,0.6,0.36,7)</f>
        <v>20198.567265544123</v>
      </c>
      <c r="AD81" s="14">
        <f t="shared" si="50"/>
        <v>12.078896948610691</v>
      </c>
      <c r="AE81" s="14">
        <f t="shared" si="51"/>
        <v>1216.8876106279959</v>
      </c>
      <c r="AF81" s="14">
        <f t="shared" si="73"/>
        <v>21.666077174858788</v>
      </c>
      <c r="AG81" s="14">
        <f t="shared" si="52"/>
        <v>0.48229089691132981</v>
      </c>
      <c r="AM81" s="14">
        <f t="shared" si="74"/>
        <v>13869.388948388201</v>
      </c>
      <c r="AN81" s="14">
        <f t="shared" si="53"/>
        <v>20.238988207513078</v>
      </c>
      <c r="AQ81" s="14">
        <f t="shared" si="75"/>
        <v>-0.3028342100000001</v>
      </c>
      <c r="AR81" s="14">
        <v>0.98429999999999995</v>
      </c>
      <c r="AU81" s="14">
        <f t="shared" si="54"/>
        <v>212.72203122083272</v>
      </c>
      <c r="AV81" s="14">
        <f t="shared" si="55"/>
        <v>28.737913400000004</v>
      </c>
      <c r="AW81" s="14">
        <f t="shared" si="56"/>
        <v>58.338544461252326</v>
      </c>
      <c r="AX81" s="14">
        <f t="shared" si="76"/>
        <v>0.48229089691132981</v>
      </c>
      <c r="AY81" s="14">
        <f t="shared" si="77"/>
        <v>-0.3028342100000001</v>
      </c>
      <c r="AZ81" s="14">
        <f t="shared" si="78"/>
        <v>51.522320899253351</v>
      </c>
      <c r="BA81" s="14">
        <f t="shared" si="57"/>
        <v>51.367905016453527</v>
      </c>
      <c r="BB81" s="14">
        <f t="shared" si="58"/>
        <v>3.1754040000000003</v>
      </c>
      <c r="BC81" s="14">
        <f t="shared" si="59"/>
        <v>1005.8269690000001</v>
      </c>
      <c r="BD81" s="14">
        <f t="shared" si="60"/>
        <v>990.03548558670002</v>
      </c>
      <c r="BE81" s="14">
        <f t="shared" si="61"/>
        <v>50.608270039467428</v>
      </c>
      <c r="BF81" s="14">
        <f t="shared" si="79"/>
        <v>2.6681867642781181</v>
      </c>
      <c r="BG81" s="14">
        <f t="shared" si="80"/>
        <v>10668.622798132898</v>
      </c>
    </row>
    <row r="82" spans="3:59" x14ac:dyDescent="0.25">
      <c r="C82" s="1">
        <v>0</v>
      </c>
      <c r="D82" s="15">
        <f t="shared" si="62"/>
        <v>300</v>
      </c>
      <c r="E82" s="1">
        <v>0.5</v>
      </c>
      <c r="F82" s="14">
        <f t="shared" si="63"/>
        <v>9.8605156756756771E-3</v>
      </c>
      <c r="G82" s="14">
        <f t="shared" si="64"/>
        <v>35.497856432432435</v>
      </c>
      <c r="H82" s="1">
        <v>0.2802</v>
      </c>
      <c r="I82" s="1">
        <v>12.8358229</v>
      </c>
      <c r="J82" s="15">
        <f>0.0042+0.0037</f>
        <v>7.9000000000000008E-3</v>
      </c>
      <c r="K82" s="14">
        <f t="shared" si="65"/>
        <v>2.24E-2</v>
      </c>
      <c r="L82" s="14">
        <f t="shared" si="66"/>
        <v>0.1</v>
      </c>
      <c r="M82" s="14">
        <f t="shared" si="48"/>
        <v>0.19924754697496314</v>
      </c>
      <c r="N82" s="14">
        <f t="shared" si="67"/>
        <v>0.19531000000000001</v>
      </c>
      <c r="P82" s="14">
        <f t="shared" si="68"/>
        <v>5.0000000000000001E-4</v>
      </c>
      <c r="Q82" s="14">
        <f t="shared" si="47"/>
        <v>9.8605156756756771E-3</v>
      </c>
      <c r="R82" s="14">
        <f t="shared" si="69"/>
        <v>254.20374925260012</v>
      </c>
      <c r="S82" s="14">
        <f t="shared" si="70"/>
        <v>282.05197659190014</v>
      </c>
      <c r="T82" s="14">
        <f t="shared" si="71"/>
        <v>1.9622436637134797</v>
      </c>
      <c r="U82" s="14">
        <f t="shared" si="72"/>
        <v>2.1038528313999905</v>
      </c>
      <c r="V82" s="14">
        <v>3885</v>
      </c>
      <c r="X82" s="14">
        <v>0.5</v>
      </c>
      <c r="Y82" s="14">
        <f t="shared" si="49"/>
        <v>6.7625733039976224E-2</v>
      </c>
      <c r="AB82" s="14">
        <f>[2]!HeatTransferArea(K82,L82,0.36,P82)</f>
        <v>0.30265450173412117</v>
      </c>
      <c r="AC82" s="14">
        <f>[1]!Convection(K82,Q82,1000,9*10^-4,P82,0.6,0.36,7)</f>
        <v>20336.334394035668</v>
      </c>
      <c r="AD82" s="14">
        <f t="shared" si="50"/>
        <v>16.101365009518151</v>
      </c>
      <c r="AE82" s="14">
        <f t="shared" si="51"/>
        <v>1527.110455863927</v>
      </c>
      <c r="AF82" s="14">
        <f t="shared" si="73"/>
        <v>21.744725062592</v>
      </c>
      <c r="AG82" s="14">
        <f t="shared" si="52"/>
        <v>0.77158578729339422</v>
      </c>
      <c r="AM82" s="14">
        <f t="shared" si="74"/>
        <v>12572.271554329582</v>
      </c>
      <c r="AN82" s="14">
        <f t="shared" si="53"/>
        <v>0</v>
      </c>
      <c r="AQ82" s="14">
        <f t="shared" si="75"/>
        <v>12.8358229</v>
      </c>
      <c r="AR82" s="14">
        <v>0.97240000000000004</v>
      </c>
      <c r="AU82" s="14">
        <f t="shared" si="54"/>
        <v>160.66791636375649</v>
      </c>
      <c r="AV82" s="14">
        <f t="shared" si="55"/>
        <v>38.308103400000007</v>
      </c>
      <c r="AW82" s="14">
        <f t="shared" si="56"/>
        <v>55.087571548164021</v>
      </c>
      <c r="AX82" s="14">
        <f t="shared" si="76"/>
        <v>0.77158578729339422</v>
      </c>
      <c r="AY82" s="14">
        <f t="shared" si="77"/>
        <v>12.8358229</v>
      </c>
      <c r="AZ82" s="14">
        <f t="shared" si="78"/>
        <v>52.226604695744385</v>
      </c>
      <c r="BA82" s="14">
        <f t="shared" si="57"/>
        <v>54.047619109873906</v>
      </c>
      <c r="BB82" s="14">
        <f t="shared" si="58"/>
        <v>7.9000000000000008E-3</v>
      </c>
      <c r="BC82" s="14">
        <f t="shared" si="59"/>
        <v>0</v>
      </c>
      <c r="BD82" s="14">
        <f t="shared" si="60"/>
        <v>0</v>
      </c>
      <c r="BE82" s="14">
        <f t="shared" si="61"/>
        <v>75.169833165530818</v>
      </c>
      <c r="BF82" s="14">
        <f t="shared" si="79"/>
        <v>0</v>
      </c>
      <c r="BG82" s="14">
        <f t="shared" si="80"/>
        <v>12513.174408377938</v>
      </c>
    </row>
    <row r="83" spans="3:59" x14ac:dyDescent="0.25">
      <c r="C83" s="1">
        <v>5</v>
      </c>
      <c r="D83" s="15">
        <f t="shared" si="62"/>
        <v>295</v>
      </c>
      <c r="E83" s="1">
        <v>0.5</v>
      </c>
      <c r="F83" s="14">
        <f t="shared" si="63"/>
        <v>9.8605156756756771E-3</v>
      </c>
      <c r="G83" s="14">
        <f t="shared" si="64"/>
        <v>35.497856432432435</v>
      </c>
      <c r="H83" s="1">
        <v>0.2802</v>
      </c>
      <c r="I83" s="1">
        <v>10.750396520000001</v>
      </c>
      <c r="J83" s="15">
        <f>0.0038+0.0034</f>
        <v>7.1999999999999998E-3</v>
      </c>
      <c r="K83" s="14">
        <f t="shared" si="65"/>
        <v>2.24E-2</v>
      </c>
      <c r="L83" s="14">
        <f t="shared" si="66"/>
        <v>0.1</v>
      </c>
      <c r="M83" s="14">
        <f t="shared" si="48"/>
        <v>0.19924754697496314</v>
      </c>
      <c r="N83" s="14">
        <f t="shared" si="67"/>
        <v>0.19531000000000001</v>
      </c>
      <c r="P83" s="14">
        <f t="shared" si="68"/>
        <v>5.0000000000000001E-4</v>
      </c>
      <c r="Q83" s="14">
        <f t="shared" si="47"/>
        <v>9.8605156756756771E-3</v>
      </c>
      <c r="R83" s="14">
        <f t="shared" si="69"/>
        <v>268.09312130010039</v>
      </c>
      <c r="S83" s="14">
        <f t="shared" si="70"/>
        <v>286.84702949740029</v>
      </c>
      <c r="T83" s="14">
        <f t="shared" si="71"/>
        <v>2.1363171513316956</v>
      </c>
      <c r="U83" s="14">
        <f t="shared" si="72"/>
        <v>2.2277205799002786</v>
      </c>
      <c r="V83" s="14">
        <v>3885</v>
      </c>
      <c r="X83" s="14">
        <v>0.5</v>
      </c>
      <c r="Y83" s="14">
        <f t="shared" si="49"/>
        <v>6.7625733039976224E-2</v>
      </c>
      <c r="AB83" s="14">
        <f>[2]!HeatTransferArea(K83,L83,0.36,P83)</f>
        <v>0.30265450173412117</v>
      </c>
      <c r="AC83" s="14">
        <f>[1]!Convection(K83,Q83,1000,9*10^-4,P83,0.6,0.36,7)</f>
        <v>20336.334394035668</v>
      </c>
      <c r="AD83" s="14">
        <f t="shared" si="50"/>
        <v>16.101365009518151</v>
      </c>
      <c r="AE83" s="14">
        <f t="shared" si="51"/>
        <v>1527.110455863927</v>
      </c>
      <c r="AF83" s="14">
        <f t="shared" si="73"/>
        <v>21.744725062592</v>
      </c>
      <c r="AG83" s="14">
        <f t="shared" si="52"/>
        <v>0.73161146040909841</v>
      </c>
      <c r="AM83" s="14">
        <f t="shared" si="74"/>
        <v>11920.927139920606</v>
      </c>
      <c r="AN83" s="14">
        <f t="shared" si="53"/>
        <v>2.2444466532799279</v>
      </c>
      <c r="AQ83" s="14">
        <f t="shared" si="75"/>
        <v>10.750396520000001</v>
      </c>
      <c r="AR83" s="14">
        <v>0.97289999999999999</v>
      </c>
      <c r="AU83" s="14">
        <f t="shared" si="54"/>
        <v>160.66791636375649</v>
      </c>
      <c r="AV83" s="14">
        <f t="shared" si="55"/>
        <v>38.308103400000007</v>
      </c>
      <c r="AW83" s="14">
        <f t="shared" si="56"/>
        <v>56.024093331137252</v>
      </c>
      <c r="AX83" s="14">
        <f t="shared" si="76"/>
        <v>0.73161146040909841</v>
      </c>
      <c r="AY83" s="14">
        <f t="shared" si="77"/>
        <v>10.750396520000001</v>
      </c>
      <c r="AZ83" s="14">
        <f t="shared" si="78"/>
        <v>58.323136623234447</v>
      </c>
      <c r="BA83" s="14">
        <f t="shared" si="57"/>
        <v>59.842615735558091</v>
      </c>
      <c r="BB83" s="14">
        <f t="shared" si="58"/>
        <v>7.1999999999999998E-3</v>
      </c>
      <c r="BC83" s="14">
        <f t="shared" si="59"/>
        <v>191.54051700000002</v>
      </c>
      <c r="BD83" s="14">
        <f t="shared" si="60"/>
        <v>186.34976898930003</v>
      </c>
      <c r="BE83" s="14">
        <f t="shared" si="61"/>
        <v>81.83825832840806</v>
      </c>
      <c r="BF83" s="14">
        <f t="shared" si="79"/>
        <v>0.38255318366142577</v>
      </c>
      <c r="BG83" s="14">
        <f t="shared" si="80"/>
        <v>13430.071155781496</v>
      </c>
    </row>
    <row r="84" spans="3:59" x14ac:dyDescent="0.25">
      <c r="C84" s="1">
        <v>10</v>
      </c>
      <c r="D84" s="15">
        <f t="shared" si="62"/>
        <v>290</v>
      </c>
      <c r="E84" s="1">
        <v>0.5</v>
      </c>
      <c r="F84" s="14">
        <f t="shared" si="63"/>
        <v>9.8605156756756771E-3</v>
      </c>
      <c r="G84" s="14">
        <f t="shared" si="64"/>
        <v>35.497856432432435</v>
      </c>
      <c r="H84" s="1">
        <v>0.2802</v>
      </c>
      <c r="I84" s="1">
        <v>9.4170628700000005</v>
      </c>
      <c r="J84" s="15">
        <f>0.0115+0.0099</f>
        <v>2.1400000000000002E-2</v>
      </c>
      <c r="K84" s="14">
        <f t="shared" si="65"/>
        <v>2.24E-2</v>
      </c>
      <c r="L84" s="14">
        <f t="shared" si="66"/>
        <v>0.1</v>
      </c>
      <c r="M84" s="14">
        <f t="shared" si="48"/>
        <v>0.19924754697496314</v>
      </c>
      <c r="N84" s="14">
        <f t="shared" si="67"/>
        <v>0.19531000000000001</v>
      </c>
      <c r="P84" s="14">
        <f t="shared" si="68"/>
        <v>5.0000000000000001E-4</v>
      </c>
      <c r="Q84" s="14">
        <f t="shared" si="47"/>
        <v>9.8605156756756771E-3</v>
      </c>
      <c r="R84" s="14">
        <f t="shared" si="69"/>
        <v>279.7756471826001</v>
      </c>
      <c r="S84" s="14">
        <f t="shared" si="70"/>
        <v>290.83635973790035</v>
      </c>
      <c r="T84" s="14">
        <f t="shared" si="71"/>
        <v>2.2035150369652001</v>
      </c>
      <c r="U84" s="14">
        <f t="shared" si="72"/>
        <v>2.2472307934001492</v>
      </c>
      <c r="V84" s="14">
        <v>3885</v>
      </c>
      <c r="X84" s="14">
        <v>0.5</v>
      </c>
      <c r="Y84" s="14">
        <f t="shared" si="49"/>
        <v>6.7625733039976224E-2</v>
      </c>
      <c r="AB84" s="14">
        <f>[2]!HeatTransferArea(K84,L84,0.36,P84)</f>
        <v>0.30265450173412117</v>
      </c>
      <c r="AC84" s="14">
        <f>[1]!Convection(K84,Q84,1000,9*10^-4,P84,0.6,0.36,7)</f>
        <v>20336.334394035668</v>
      </c>
      <c r="AD84" s="14">
        <f t="shared" si="50"/>
        <v>16.101365009518151</v>
      </c>
      <c r="AE84" s="14">
        <f t="shared" si="51"/>
        <v>1527.110455863927</v>
      </c>
      <c r="AF84" s="14">
        <f t="shared" si="73"/>
        <v>21.744725062592</v>
      </c>
      <c r="AG84" s="14">
        <f t="shared" si="52"/>
        <v>0.70106173276756323</v>
      </c>
      <c r="AM84" s="14">
        <f t="shared" si="74"/>
        <v>11423.147789723549</v>
      </c>
      <c r="AN84" s="14">
        <f t="shared" si="53"/>
        <v>4.4499212227639529</v>
      </c>
      <c r="AQ84" s="14">
        <f t="shared" si="75"/>
        <v>9.4170628700000005</v>
      </c>
      <c r="AR84" s="14">
        <v>0.97330000000000005</v>
      </c>
      <c r="AU84" s="14">
        <f t="shared" si="54"/>
        <v>160.66791636375649</v>
      </c>
      <c r="AV84" s="14">
        <f t="shared" si="55"/>
        <v>38.308103400000007</v>
      </c>
      <c r="AW84" s="14">
        <f t="shared" si="56"/>
        <v>56.803249420409323</v>
      </c>
      <c r="AX84" s="14">
        <f t="shared" si="76"/>
        <v>0.70106173276756323</v>
      </c>
      <c r="AY84" s="14">
        <f t="shared" si="77"/>
        <v>9.4170628700000005</v>
      </c>
      <c r="AZ84" s="14">
        <f t="shared" si="78"/>
        <v>61.397695504925771</v>
      </c>
      <c r="BA84" s="14">
        <f t="shared" si="57"/>
        <v>62.583407123178368</v>
      </c>
      <c r="BB84" s="14">
        <f t="shared" si="58"/>
        <v>2.1400000000000002E-2</v>
      </c>
      <c r="BC84" s="14">
        <f t="shared" si="59"/>
        <v>383.08103400000005</v>
      </c>
      <c r="BD84" s="14">
        <f t="shared" si="60"/>
        <v>372.85277039220006</v>
      </c>
      <c r="BE84" s="14">
        <f t="shared" si="61"/>
        <v>84.412481879517728</v>
      </c>
      <c r="BF84" s="14">
        <f t="shared" si="79"/>
        <v>0.76510636732285153</v>
      </c>
      <c r="BG84" s="14">
        <f t="shared" si="80"/>
        <v>13696.910265079263</v>
      </c>
    </row>
    <row r="85" spans="3:59" x14ac:dyDescent="0.25">
      <c r="C85" s="1">
        <v>15</v>
      </c>
      <c r="D85" s="15">
        <f t="shared" si="62"/>
        <v>285</v>
      </c>
      <c r="E85" s="1">
        <v>0.5</v>
      </c>
      <c r="F85" s="14">
        <f t="shared" si="63"/>
        <v>9.8605156756756771E-3</v>
      </c>
      <c r="G85" s="14">
        <f t="shared" si="64"/>
        <v>35.497856432432435</v>
      </c>
      <c r="H85" s="1">
        <v>0.2802</v>
      </c>
      <c r="I85" s="1">
        <v>9.0662991999999996</v>
      </c>
      <c r="J85" s="15">
        <f>0.0092+0.0084</f>
        <v>1.7599999999999998E-2</v>
      </c>
      <c r="K85" s="14">
        <f t="shared" si="65"/>
        <v>2.24E-2</v>
      </c>
      <c r="L85" s="14">
        <f t="shared" si="66"/>
        <v>0.1</v>
      </c>
      <c r="M85" s="14">
        <f t="shared" si="48"/>
        <v>0.19924754697496314</v>
      </c>
      <c r="N85" s="14">
        <f t="shared" si="67"/>
        <v>0.19531000000000001</v>
      </c>
      <c r="P85" s="14">
        <f t="shared" si="68"/>
        <v>5.0000000000000001E-4</v>
      </c>
      <c r="Q85" s="14">
        <f t="shared" si="47"/>
        <v>9.8605156756756771E-3</v>
      </c>
      <c r="R85" s="14">
        <f t="shared" si="69"/>
        <v>289.25132690010014</v>
      </c>
      <c r="S85" s="14">
        <f t="shared" si="70"/>
        <v>294.01996731339989</v>
      </c>
      <c r="T85" s="14">
        <f t="shared" si="71"/>
        <v>2.1873989651985539</v>
      </c>
      <c r="U85" s="14">
        <f t="shared" si="72"/>
        <v>2.1895239469001808</v>
      </c>
      <c r="V85" s="14">
        <v>3885</v>
      </c>
      <c r="X85" s="14">
        <v>0.5</v>
      </c>
      <c r="Y85" s="14">
        <f t="shared" si="49"/>
        <v>6.7625733039976224E-2</v>
      </c>
      <c r="AB85" s="14">
        <f>[2]!HeatTransferArea(K85,L85,0.36,P85)</f>
        <v>0.30265450173412117</v>
      </c>
      <c r="AC85" s="14">
        <f>[1]!Convection(K85,Q85,1000,9*10^-4,P85,0.6,0.36,7)</f>
        <v>20336.334394035668</v>
      </c>
      <c r="AD85" s="14">
        <f t="shared" si="50"/>
        <v>16.101365009518151</v>
      </c>
      <c r="AE85" s="14">
        <f t="shared" si="51"/>
        <v>1527.110455863927</v>
      </c>
      <c r="AF85" s="14">
        <f t="shared" si="73"/>
        <v>21.744725062592</v>
      </c>
      <c r="AG85" s="14">
        <f t="shared" si="52"/>
        <v>0.67809542000041256</v>
      </c>
      <c r="AM85" s="14">
        <f t="shared" si="74"/>
        <v>11048.933119799243</v>
      </c>
      <c r="AN85" s="14">
        <f t="shared" si="53"/>
        <v>6.8508042678575194</v>
      </c>
      <c r="AQ85" s="14">
        <f t="shared" si="75"/>
        <v>9.0662991999999996</v>
      </c>
      <c r="AR85" s="14">
        <v>0.97360000000000002</v>
      </c>
      <c r="AU85" s="14">
        <f t="shared" si="54"/>
        <v>160.66791636375649</v>
      </c>
      <c r="AV85" s="14">
        <f t="shared" si="55"/>
        <v>38.308103400000007</v>
      </c>
      <c r="AW85" s="14">
        <f t="shared" si="56"/>
        <v>57.425039815980135</v>
      </c>
      <c r="AX85" s="14">
        <f t="shared" si="76"/>
        <v>0.67809542000041256</v>
      </c>
      <c r="AY85" s="14">
        <f t="shared" si="77"/>
        <v>9.0662991999999996</v>
      </c>
      <c r="AZ85" s="14">
        <f t="shared" si="78"/>
        <v>61.847128944313788</v>
      </c>
      <c r="BA85" s="14">
        <f t="shared" si="57"/>
        <v>62.805736334980352</v>
      </c>
      <c r="BB85" s="14">
        <f t="shared" si="58"/>
        <v>1.7599999999999998E-2</v>
      </c>
      <c r="BC85" s="14">
        <f t="shared" si="59"/>
        <v>574.62155100000007</v>
      </c>
      <c r="BD85" s="14">
        <f t="shared" si="60"/>
        <v>559.45154205360006</v>
      </c>
      <c r="BE85" s="14">
        <f t="shared" si="61"/>
        <v>83.795105735879218</v>
      </c>
      <c r="BF85" s="14">
        <f t="shared" si="79"/>
        <v>1.1476595509842773</v>
      </c>
      <c r="BG85" s="14">
        <f t="shared" si="80"/>
        <v>13469.724547102394</v>
      </c>
    </row>
    <row r="86" spans="3:59" x14ac:dyDescent="0.25">
      <c r="C86" s="1">
        <v>20</v>
      </c>
      <c r="D86" s="15">
        <f t="shared" si="62"/>
        <v>280</v>
      </c>
      <c r="E86" s="1">
        <v>0.5</v>
      </c>
      <c r="F86" s="14">
        <f t="shared" si="63"/>
        <v>9.8605156756756771E-3</v>
      </c>
      <c r="G86" s="14">
        <f t="shared" si="64"/>
        <v>35.497856432432435</v>
      </c>
      <c r="H86" s="1">
        <v>0.2802</v>
      </c>
      <c r="I86" s="1">
        <v>7.1762008100000001</v>
      </c>
      <c r="J86" s="15">
        <f>0.025+0.0211</f>
        <v>4.6100000000000002E-2</v>
      </c>
      <c r="K86" s="14">
        <f t="shared" si="65"/>
        <v>2.24E-2</v>
      </c>
      <c r="L86" s="14">
        <f t="shared" si="66"/>
        <v>0.1</v>
      </c>
      <c r="M86" s="14">
        <f t="shared" si="48"/>
        <v>0.19924754697496314</v>
      </c>
      <c r="N86" s="14">
        <f t="shared" si="67"/>
        <v>0.19531000000000001</v>
      </c>
      <c r="P86" s="14">
        <f t="shared" si="68"/>
        <v>5.0000000000000001E-4</v>
      </c>
      <c r="Q86" s="14">
        <f t="shared" si="47"/>
        <v>9.8605156756756771E-3</v>
      </c>
      <c r="R86" s="14">
        <f t="shared" si="69"/>
        <v>296.52016045260007</v>
      </c>
      <c r="S86" s="14">
        <f t="shared" si="70"/>
        <v>296.39785222390003</v>
      </c>
      <c r="T86" s="14">
        <f t="shared" si="71"/>
        <v>2.1115305806172273</v>
      </c>
      <c r="U86" s="14">
        <f t="shared" si="72"/>
        <v>2.0817405154000426</v>
      </c>
      <c r="V86" s="14">
        <v>3885</v>
      </c>
      <c r="X86" s="14">
        <v>0.5</v>
      </c>
      <c r="Y86" s="14">
        <f t="shared" si="49"/>
        <v>6.7625733039976224E-2</v>
      </c>
      <c r="AB86" s="14">
        <f>[2]!HeatTransferArea(K86,L86,0.36,P86)</f>
        <v>0.30265450173412117</v>
      </c>
      <c r="AC86" s="14">
        <f>[1]!Convection(K86,Q86,1000,9*10^-4,P86,0.6,0.36,7)</f>
        <v>20336.334394035668</v>
      </c>
      <c r="AD86" s="14">
        <f t="shared" si="50"/>
        <v>16.101365009518151</v>
      </c>
      <c r="AE86" s="14">
        <f t="shared" si="51"/>
        <v>1527.110455863927</v>
      </c>
      <c r="AF86" s="14">
        <f t="shared" si="73"/>
        <v>21.744725062592</v>
      </c>
      <c r="AG86" s="14">
        <f t="shared" si="52"/>
        <v>0.6614727298832479</v>
      </c>
      <c r="AM86" s="14">
        <f t="shared" si="74"/>
        <v>10778.081870906293</v>
      </c>
      <c r="AN86" s="14">
        <f t="shared" si="53"/>
        <v>9.6073453209208708</v>
      </c>
      <c r="AQ86" s="14">
        <f t="shared" si="75"/>
        <v>7.1762008100000001</v>
      </c>
      <c r="AR86" s="14">
        <v>0.97389999999999999</v>
      </c>
      <c r="AU86" s="14">
        <f t="shared" si="54"/>
        <v>160.66791636375649</v>
      </c>
      <c r="AV86" s="14">
        <f t="shared" si="55"/>
        <v>38.308103400000007</v>
      </c>
      <c r="AW86" s="14">
        <f t="shared" si="56"/>
        <v>57.889464517849916</v>
      </c>
      <c r="AX86" s="14">
        <f t="shared" si="76"/>
        <v>0.6614727298832479</v>
      </c>
      <c r="AY86" s="14">
        <f t="shared" si="77"/>
        <v>7.1762008100000001</v>
      </c>
      <c r="AZ86" s="14">
        <f t="shared" si="78"/>
        <v>60.280286180497448</v>
      </c>
      <c r="BA86" s="14">
        <f t="shared" si="57"/>
        <v>61.117687312498006</v>
      </c>
      <c r="BB86" s="14">
        <f t="shared" si="58"/>
        <v>4.6100000000000002E-2</v>
      </c>
      <c r="BC86" s="14">
        <f t="shared" si="59"/>
        <v>766.16206800000009</v>
      </c>
      <c r="BD86" s="14">
        <f t="shared" si="60"/>
        <v>746.1652380252001</v>
      </c>
      <c r="BE86" s="14">
        <f t="shared" si="61"/>
        <v>80.888731814546802</v>
      </c>
      <c r="BF86" s="14">
        <f t="shared" si="79"/>
        <v>1.5302127346457031</v>
      </c>
      <c r="BG86" s="14">
        <f t="shared" si="80"/>
        <v>12904.546812682054</v>
      </c>
    </row>
    <row r="87" spans="3:59" x14ac:dyDescent="0.25">
      <c r="C87" s="1">
        <v>25</v>
      </c>
      <c r="D87" s="15">
        <f t="shared" si="62"/>
        <v>275</v>
      </c>
      <c r="E87" s="1">
        <v>0.5</v>
      </c>
      <c r="F87" s="14">
        <f t="shared" si="63"/>
        <v>9.8605156756756771E-3</v>
      </c>
      <c r="G87" s="14">
        <f t="shared" si="64"/>
        <v>35.497856432432435</v>
      </c>
      <c r="H87" s="1">
        <v>0.2802</v>
      </c>
      <c r="I87" s="1">
        <v>4.7257042</v>
      </c>
      <c r="J87" s="15">
        <f>0.021+0.0179</f>
        <v>3.8900000000000004E-2</v>
      </c>
      <c r="K87" s="14">
        <f t="shared" si="65"/>
        <v>2.24E-2</v>
      </c>
      <c r="L87" s="14">
        <f t="shared" si="66"/>
        <v>0.1</v>
      </c>
      <c r="M87" s="14">
        <f t="shared" si="48"/>
        <v>0.19924754697496314</v>
      </c>
      <c r="N87" s="14">
        <f t="shared" si="67"/>
        <v>0.19531000000000001</v>
      </c>
      <c r="P87" s="14">
        <f t="shared" si="68"/>
        <v>5.0000000000000001E-4</v>
      </c>
      <c r="Q87" s="14">
        <f t="shared" si="47"/>
        <v>9.8605156756756771E-3</v>
      </c>
      <c r="R87" s="14">
        <f t="shared" si="69"/>
        <v>301.58214784010033</v>
      </c>
      <c r="S87" s="14">
        <f t="shared" si="70"/>
        <v>297.9700144694001</v>
      </c>
      <c r="T87" s="14">
        <f t="shared" si="71"/>
        <v>1.9994715278071453</v>
      </c>
      <c r="U87" s="14">
        <f t="shared" si="72"/>
        <v>1.951020973900313</v>
      </c>
      <c r="V87" s="14">
        <v>3885</v>
      </c>
      <c r="X87" s="14">
        <v>0.5</v>
      </c>
      <c r="Y87" s="14">
        <f t="shared" si="49"/>
        <v>6.7625733039976224E-2</v>
      </c>
      <c r="AB87" s="14">
        <f>[2]!HeatTransferArea(K87,L87,0.36,P87)</f>
        <v>0.30265450173412117</v>
      </c>
      <c r="AC87" s="14">
        <f>[1]!Convection(K87,Q87,1000,9*10^-4,P87,0.6,0.36,7)</f>
        <v>20336.334394035668</v>
      </c>
      <c r="AD87" s="14">
        <f t="shared" si="50"/>
        <v>16.101365009518151</v>
      </c>
      <c r="AE87" s="14">
        <f t="shared" si="51"/>
        <v>1527.110455863927</v>
      </c>
      <c r="AF87" s="14">
        <f t="shared" si="73"/>
        <v>21.744725062592</v>
      </c>
      <c r="AG87" s="14">
        <f t="shared" si="52"/>
        <v>0.65037006137377196</v>
      </c>
      <c r="AM87" s="14">
        <f t="shared" si="74"/>
        <v>10597.174231370216</v>
      </c>
      <c r="AN87" s="14">
        <f t="shared" si="53"/>
        <v>12.813803815764294</v>
      </c>
      <c r="AQ87" s="14">
        <f t="shared" si="75"/>
        <v>4.7257042</v>
      </c>
      <c r="AR87" s="14">
        <v>0.97399999999999998</v>
      </c>
      <c r="AU87" s="14">
        <f t="shared" si="54"/>
        <v>160.66791636375649</v>
      </c>
      <c r="AV87" s="14">
        <f t="shared" si="55"/>
        <v>38.308103400000007</v>
      </c>
      <c r="AW87" s="14">
        <f t="shared" si="56"/>
        <v>58.196523526018538</v>
      </c>
      <c r="AX87" s="14">
        <f t="shared" si="76"/>
        <v>0.65037006137377196</v>
      </c>
      <c r="AY87" s="14">
        <f t="shared" si="77"/>
        <v>4.7257042</v>
      </c>
      <c r="AZ87" s="14">
        <f t="shared" si="78"/>
        <v>57.459527769366666</v>
      </c>
      <c r="BA87" s="14">
        <f t="shared" si="57"/>
        <v>58.181145903816379</v>
      </c>
      <c r="BB87" s="14">
        <f t="shared" si="58"/>
        <v>3.8900000000000004E-2</v>
      </c>
      <c r="BC87" s="14">
        <f t="shared" si="59"/>
        <v>957.70258500000023</v>
      </c>
      <c r="BD87" s="14">
        <f t="shared" si="60"/>
        <v>932.80231779000019</v>
      </c>
      <c r="BE87" s="14">
        <f t="shared" si="61"/>
        <v>76.595962032592112</v>
      </c>
      <c r="BF87" s="14">
        <f t="shared" si="79"/>
        <v>1.9127659183071288</v>
      </c>
      <c r="BG87" s="14">
        <f t="shared" si="80"/>
        <v>12157.409872653599</v>
      </c>
    </row>
    <row r="88" spans="3:59" x14ac:dyDescent="0.25">
      <c r="C88" s="1">
        <v>30</v>
      </c>
      <c r="D88" s="15">
        <f t="shared" si="62"/>
        <v>270</v>
      </c>
      <c r="E88" s="1">
        <v>0.5</v>
      </c>
      <c r="F88" s="14">
        <f t="shared" si="63"/>
        <v>9.8605156756756771E-3</v>
      </c>
      <c r="G88" s="14">
        <f t="shared" si="64"/>
        <v>35.497856432432435</v>
      </c>
      <c r="H88" s="1">
        <v>0.2802</v>
      </c>
      <c r="I88" s="1">
        <v>2.2727124500000002</v>
      </c>
      <c r="J88" s="15">
        <f>0.018+0.016</f>
        <v>3.4000000000000002E-2</v>
      </c>
      <c r="K88" s="14">
        <f t="shared" si="65"/>
        <v>2.24E-2</v>
      </c>
      <c r="L88" s="14">
        <f t="shared" si="66"/>
        <v>0.1</v>
      </c>
      <c r="M88" s="14">
        <f t="shared" si="48"/>
        <v>0.19924754697496314</v>
      </c>
      <c r="N88" s="14">
        <f t="shared" si="67"/>
        <v>0.19531000000000001</v>
      </c>
      <c r="P88" s="14">
        <f t="shared" si="68"/>
        <v>5.0000000000000001E-4</v>
      </c>
      <c r="Q88" s="14">
        <f t="shared" si="47"/>
        <v>9.8605156756756771E-3</v>
      </c>
      <c r="R88" s="14">
        <f t="shared" si="69"/>
        <v>304.43728906260003</v>
      </c>
      <c r="S88" s="14">
        <f t="shared" si="70"/>
        <v>298.73645404990009</v>
      </c>
      <c r="T88" s="14">
        <f t="shared" si="71"/>
        <v>1.8747834513530961</v>
      </c>
      <c r="U88" s="14">
        <f t="shared" si="72"/>
        <v>1.8245057973997518</v>
      </c>
      <c r="V88" s="14">
        <v>3885</v>
      </c>
      <c r="X88" s="14">
        <v>0.5</v>
      </c>
      <c r="Y88" s="14">
        <f t="shared" si="49"/>
        <v>6.7625733039976224E-2</v>
      </c>
      <c r="AB88" s="14">
        <f>[2]!HeatTransferArea(K88,L88,0.36,P88)</f>
        <v>0.30265450173412117</v>
      </c>
      <c r="AC88" s="14">
        <f>[1]!Convection(K88,Q88,1000,9*10^-4,P88,0.6,0.36,7)</f>
        <v>20336.334394035668</v>
      </c>
      <c r="AD88" s="14">
        <f t="shared" si="50"/>
        <v>16.101365009518151</v>
      </c>
      <c r="AE88" s="14">
        <f t="shared" si="51"/>
        <v>1527.110455863927</v>
      </c>
      <c r="AF88" s="14">
        <f t="shared" si="73"/>
        <v>21.744725062592</v>
      </c>
      <c r="AG88" s="14">
        <f t="shared" si="52"/>
        <v>0.64427061679579156</v>
      </c>
      <c r="AM88" s="14">
        <f t="shared" si="74"/>
        <v>10497.789464533145</v>
      </c>
      <c r="AN88" s="14">
        <f t="shared" si="53"/>
        <v>16.442808810339425</v>
      </c>
      <c r="AQ88" s="14">
        <f t="shared" si="75"/>
        <v>2.2727124500000002</v>
      </c>
      <c r="AR88" s="14">
        <v>0.97409999999999997</v>
      </c>
      <c r="AU88" s="14">
        <f t="shared" si="54"/>
        <v>160.66791636375649</v>
      </c>
      <c r="AV88" s="14">
        <f t="shared" si="55"/>
        <v>38.308103400000007</v>
      </c>
      <c r="AW88" s="14">
        <f t="shared" si="56"/>
        <v>58.346216840485987</v>
      </c>
      <c r="AX88" s="14">
        <f t="shared" si="76"/>
        <v>0.64427061679579156</v>
      </c>
      <c r="AY88" s="14">
        <f t="shared" si="77"/>
        <v>2.2727124500000002</v>
      </c>
      <c r="AZ88" s="14">
        <f t="shared" si="78"/>
        <v>54.242235264659449</v>
      </c>
      <c r="BA88" s="14">
        <f t="shared" si="57"/>
        <v>54.693260890801227</v>
      </c>
      <c r="BB88" s="14">
        <f t="shared" si="58"/>
        <v>3.4000000000000002E-2</v>
      </c>
      <c r="BC88" s="14">
        <f t="shared" si="59"/>
        <v>1149.2431020000001</v>
      </c>
      <c r="BD88" s="14">
        <f t="shared" si="60"/>
        <v>1119.4777056582002</v>
      </c>
      <c r="BE88" s="14">
        <f t="shared" si="61"/>
        <v>71.819398307043286</v>
      </c>
      <c r="BF88" s="14">
        <f t="shared" si="79"/>
        <v>2.2953191019685546</v>
      </c>
      <c r="BG88" s="14">
        <f t="shared" si="80"/>
        <v>11384.346537843292</v>
      </c>
    </row>
    <row r="89" spans="3:59" x14ac:dyDescent="0.25">
      <c r="C89" s="1">
        <v>35</v>
      </c>
      <c r="D89" s="15">
        <f t="shared" si="62"/>
        <v>265</v>
      </c>
      <c r="E89" s="1">
        <v>0.5</v>
      </c>
      <c r="F89" s="14">
        <f t="shared" si="63"/>
        <v>9.8605156756756771E-3</v>
      </c>
      <c r="G89" s="14">
        <f t="shared" si="64"/>
        <v>35.497856432432435</v>
      </c>
      <c r="H89" s="1">
        <v>0.2802</v>
      </c>
      <c r="I89" s="1">
        <v>-6.6384949999999998E-2</v>
      </c>
      <c r="J89" s="17">
        <f>0.0416+0.0369</f>
        <v>7.85E-2</v>
      </c>
      <c r="K89" s="14">
        <f t="shared" si="65"/>
        <v>2.24E-2</v>
      </c>
      <c r="L89" s="14">
        <f t="shared" si="66"/>
        <v>0.1</v>
      </c>
      <c r="M89" s="14">
        <f t="shared" si="48"/>
        <v>0.19924754697496314</v>
      </c>
      <c r="N89" s="14">
        <f t="shared" si="67"/>
        <v>0.19531000000000001</v>
      </c>
      <c r="P89" s="14">
        <f t="shared" si="68"/>
        <v>5.0000000000000001E-4</v>
      </c>
      <c r="Q89" s="14">
        <f t="shared" si="47"/>
        <v>9.8605156756756771E-3</v>
      </c>
      <c r="R89" s="14">
        <f t="shared" si="69"/>
        <v>305.08558412010007</v>
      </c>
      <c r="S89" s="14">
        <f t="shared" si="70"/>
        <v>298.69717096540023</v>
      </c>
      <c r="T89" s="14">
        <f t="shared" si="71"/>
        <v>1.7610279958414594</v>
      </c>
      <c r="U89" s="14">
        <f t="shared" si="72"/>
        <v>1.7293354609005291</v>
      </c>
      <c r="V89" s="14">
        <v>3885</v>
      </c>
      <c r="X89" s="14">
        <v>0.5</v>
      </c>
      <c r="Y89" s="14">
        <f t="shared" si="49"/>
        <v>6.7625733039976224E-2</v>
      </c>
      <c r="AB89" s="14">
        <f>[2]!HeatTransferArea(K89,L89,0.36,P89)</f>
        <v>0.30265450173412117</v>
      </c>
      <c r="AC89" s="14">
        <f>[1]!Convection(K89,Q89,1000,9*10^-4,P89,0.6,0.36,7)</f>
        <v>20336.334394035668</v>
      </c>
      <c r="AD89" s="14">
        <f t="shared" si="50"/>
        <v>16.101365009518151</v>
      </c>
      <c r="AE89" s="14">
        <f t="shared" si="51"/>
        <v>1527.110455863927</v>
      </c>
      <c r="AF89" s="14">
        <f t="shared" si="73"/>
        <v>21.744725062592</v>
      </c>
      <c r="AG89" s="14">
        <f t="shared" si="52"/>
        <v>0.64290156667247678</v>
      </c>
      <c r="AM89" s="14">
        <f t="shared" si="74"/>
        <v>10475.482068252324</v>
      </c>
      <c r="AN89" s="14">
        <f t="shared" si="53"/>
        <v>20.238988207513078</v>
      </c>
      <c r="AQ89" s="14">
        <f t="shared" si="75"/>
        <v>-6.6384949999999998E-2</v>
      </c>
      <c r="AR89" s="14">
        <v>0.97409999999999997</v>
      </c>
      <c r="AU89" s="14">
        <f t="shared" si="54"/>
        <v>160.66791636375649</v>
      </c>
      <c r="AV89" s="14">
        <f t="shared" si="55"/>
        <v>38.308103400000007</v>
      </c>
      <c r="AW89" s="14">
        <f t="shared" si="56"/>
        <v>58.338544461252326</v>
      </c>
      <c r="AX89" s="14">
        <f t="shared" si="76"/>
        <v>0.64290156667247678</v>
      </c>
      <c r="AY89" s="14">
        <f t="shared" si="77"/>
        <v>-6.6384949999999998E-2</v>
      </c>
      <c r="AZ89" s="14">
        <f t="shared" si="78"/>
        <v>51.522320899253351</v>
      </c>
      <c r="BA89" s="14">
        <f t="shared" si="57"/>
        <v>51.367905016453527</v>
      </c>
      <c r="BB89" s="14">
        <f t="shared" si="58"/>
        <v>7.85E-2</v>
      </c>
      <c r="BC89" s="14">
        <f t="shared" si="59"/>
        <v>1340.7836190000003</v>
      </c>
      <c r="BD89" s="14">
        <f t="shared" si="60"/>
        <v>1306.0573232679003</v>
      </c>
      <c r="BE89" s="14">
        <f t="shared" si="61"/>
        <v>67.46164255498941</v>
      </c>
      <c r="BF89" s="14">
        <f t="shared" si="79"/>
        <v>2.6778722856299804</v>
      </c>
      <c r="BG89" s="14">
        <f t="shared" si="80"/>
        <v>10741.38961909279</v>
      </c>
    </row>
    <row r="90" spans="3:59" x14ac:dyDescent="0.25">
      <c r="C90" s="1">
        <v>0</v>
      </c>
      <c r="D90" s="15">
        <f t="shared" si="62"/>
        <v>300</v>
      </c>
      <c r="E90" s="1">
        <v>0.5</v>
      </c>
      <c r="F90" s="14">
        <f t="shared" si="63"/>
        <v>1.3527416936936938E-2</v>
      </c>
      <c r="G90" s="14">
        <f t="shared" si="64"/>
        <v>48.698700972972979</v>
      </c>
      <c r="H90" s="1">
        <v>0.38440000000000002</v>
      </c>
      <c r="I90" s="1">
        <v>16.088961380000001</v>
      </c>
      <c r="J90" s="17">
        <f>0.0361+0.0321</f>
        <v>6.8199999999999997E-2</v>
      </c>
      <c r="K90" s="14">
        <f t="shared" si="65"/>
        <v>2.24E-2</v>
      </c>
      <c r="L90" s="14">
        <f t="shared" si="66"/>
        <v>0.1</v>
      </c>
      <c r="M90" s="14">
        <f t="shared" si="48"/>
        <v>0.19924754697496314</v>
      </c>
      <c r="N90" s="14">
        <f t="shared" si="67"/>
        <v>0.19531000000000001</v>
      </c>
      <c r="P90" s="14">
        <f t="shared" si="68"/>
        <v>5.0000000000000001E-4</v>
      </c>
      <c r="Q90" s="14">
        <f t="shared" si="47"/>
        <v>1.3527416936936938E-2</v>
      </c>
      <c r="R90" s="14">
        <f t="shared" si="69"/>
        <v>254.20374925260012</v>
      </c>
      <c r="S90" s="14">
        <f t="shared" si="70"/>
        <v>282.05197659190014</v>
      </c>
      <c r="T90" s="14">
        <f t="shared" si="71"/>
        <v>1.9622436637134797</v>
      </c>
      <c r="U90" s="14">
        <f t="shared" si="72"/>
        <v>2.1038528313999905</v>
      </c>
      <c r="V90" s="14">
        <v>3885</v>
      </c>
      <c r="X90" s="14">
        <v>0.5</v>
      </c>
      <c r="Y90" s="14">
        <f t="shared" si="49"/>
        <v>9.2774203356769669E-2</v>
      </c>
      <c r="AB90" s="14">
        <f>[2]!HeatTransferArea(K90,L90,0.36,P90)</f>
        <v>0.30265450173412117</v>
      </c>
      <c r="AC90" s="14">
        <f>[1]!Convection(K90,Q90,1000,9*10^-4,P90,0.6,0.36,7)</f>
        <v>20518.005007716896</v>
      </c>
      <c r="AD90" s="14">
        <f t="shared" si="50"/>
        <v>22.089096037326115</v>
      </c>
      <c r="AE90" s="14">
        <f t="shared" si="51"/>
        <v>1960.4216799848621</v>
      </c>
      <c r="AF90" s="14">
        <f t="shared" si="73"/>
        <v>21.813377637439981</v>
      </c>
      <c r="AG90" s="14">
        <f t="shared" si="52"/>
        <v>1.0585209730034999</v>
      </c>
      <c r="AM90" s="14">
        <f t="shared" si="74"/>
        <v>9246.1505801019757</v>
      </c>
      <c r="AN90" s="14">
        <f t="shared" si="53"/>
        <v>0</v>
      </c>
      <c r="AQ90" s="14">
        <f t="shared" si="75"/>
        <v>16.088961380000001</v>
      </c>
      <c r="AR90" s="14">
        <v>0.93030000000000002</v>
      </c>
      <c r="AU90" s="14">
        <f t="shared" si="54"/>
        <v>118.16160203594494</v>
      </c>
      <c r="AV90" s="14">
        <f t="shared" si="55"/>
        <v>52.554014800000004</v>
      </c>
      <c r="AW90" s="14">
        <f t="shared" si="56"/>
        <v>55.087571548164021</v>
      </c>
      <c r="AX90" s="14">
        <f t="shared" si="76"/>
        <v>1.0585209730034999</v>
      </c>
      <c r="AY90" s="14">
        <f t="shared" si="77"/>
        <v>16.088961380000001</v>
      </c>
      <c r="AZ90" s="14">
        <f t="shared" si="78"/>
        <v>52.226604695744385</v>
      </c>
      <c r="BA90" s="14">
        <f t="shared" si="57"/>
        <v>54.047619109873906</v>
      </c>
      <c r="BB90" s="14">
        <f t="shared" si="58"/>
        <v>6.8199999999999997E-2</v>
      </c>
      <c r="BC90" s="14">
        <f t="shared" si="59"/>
        <v>0</v>
      </c>
      <c r="BD90" s="14">
        <f t="shared" si="60"/>
        <v>0</v>
      </c>
      <c r="BE90" s="14">
        <f t="shared" si="61"/>
        <v>103.12378254400444</v>
      </c>
      <c r="BF90" s="14">
        <f t="shared" si="79"/>
        <v>0</v>
      </c>
      <c r="BG90" s="14">
        <f t="shared" si="80"/>
        <v>12624.958372479992</v>
      </c>
    </row>
    <row r="91" spans="3:59" x14ac:dyDescent="0.25">
      <c r="C91" s="1">
        <v>5</v>
      </c>
      <c r="D91" s="15">
        <f t="shared" si="62"/>
        <v>295</v>
      </c>
      <c r="E91" s="1">
        <v>0.5</v>
      </c>
      <c r="F91" s="14">
        <f t="shared" si="63"/>
        <v>1.3527416936936938E-2</v>
      </c>
      <c r="G91" s="14">
        <f t="shared" si="64"/>
        <v>48.698700972972979</v>
      </c>
      <c r="H91" s="1">
        <v>0.38440000000000002</v>
      </c>
      <c r="I91" s="1">
        <v>13.674204450000001</v>
      </c>
      <c r="J91" s="17">
        <f>0.0307+0.028</f>
        <v>5.8700000000000002E-2</v>
      </c>
      <c r="K91" s="14">
        <f t="shared" si="65"/>
        <v>2.24E-2</v>
      </c>
      <c r="L91" s="14">
        <f t="shared" si="66"/>
        <v>0.1</v>
      </c>
      <c r="M91" s="14">
        <f t="shared" si="48"/>
        <v>0.19924754697496314</v>
      </c>
      <c r="N91" s="14">
        <f t="shared" si="67"/>
        <v>0.19531000000000001</v>
      </c>
      <c r="P91" s="14">
        <f t="shared" si="68"/>
        <v>5.0000000000000001E-4</v>
      </c>
      <c r="Q91" s="14">
        <f t="shared" si="47"/>
        <v>1.3527416936936938E-2</v>
      </c>
      <c r="R91" s="14">
        <f t="shared" si="69"/>
        <v>268.09312130010039</v>
      </c>
      <c r="S91" s="14">
        <f t="shared" si="70"/>
        <v>286.84702949740029</v>
      </c>
      <c r="T91" s="14">
        <f t="shared" si="71"/>
        <v>2.1363171513316956</v>
      </c>
      <c r="U91" s="14">
        <f t="shared" si="72"/>
        <v>2.2277205799002786</v>
      </c>
      <c r="V91" s="14">
        <v>3885</v>
      </c>
      <c r="X91" s="14">
        <v>0.5</v>
      </c>
      <c r="Y91" s="14">
        <f t="shared" si="49"/>
        <v>9.2774203356769669E-2</v>
      </c>
      <c r="AB91" s="14">
        <f>[2]!HeatTransferArea(K91,L91,0.36,P91)</f>
        <v>0.30265450173412117</v>
      </c>
      <c r="AC91" s="14">
        <f>[1]!Convection(K91,Q91,1000,9*10^-4,P91,0.6,0.36,7)</f>
        <v>20518.005007716896</v>
      </c>
      <c r="AD91" s="14">
        <f t="shared" si="50"/>
        <v>22.089096037326115</v>
      </c>
      <c r="AE91" s="14">
        <f t="shared" si="51"/>
        <v>1960.4216799848621</v>
      </c>
      <c r="AF91" s="14">
        <f t="shared" si="73"/>
        <v>21.813377637439981</v>
      </c>
      <c r="AG91" s="14">
        <f t="shared" si="52"/>
        <v>1.0036811041443876</v>
      </c>
      <c r="AM91" s="14">
        <f t="shared" si="74"/>
        <v>8767.1258860275193</v>
      </c>
      <c r="AN91" s="14">
        <f t="shared" si="53"/>
        <v>2.2444466532799279</v>
      </c>
      <c r="AQ91" s="14">
        <f t="shared" si="75"/>
        <v>13.674204450000001</v>
      </c>
      <c r="AR91" s="14">
        <v>0.93400000000000005</v>
      </c>
      <c r="AU91" s="14">
        <f t="shared" si="54"/>
        <v>118.16160203594494</v>
      </c>
      <c r="AV91" s="14">
        <f t="shared" si="55"/>
        <v>52.554014800000004</v>
      </c>
      <c r="AW91" s="14">
        <f t="shared" si="56"/>
        <v>56.024093331137252</v>
      </c>
      <c r="AX91" s="14">
        <f t="shared" si="76"/>
        <v>1.0036811041443876</v>
      </c>
      <c r="AY91" s="14">
        <f t="shared" si="77"/>
        <v>13.674204450000001</v>
      </c>
      <c r="AZ91" s="14">
        <f t="shared" si="78"/>
        <v>58.323136623234447</v>
      </c>
      <c r="BA91" s="14">
        <f t="shared" si="57"/>
        <v>59.842615735558091</v>
      </c>
      <c r="BB91" s="14">
        <f t="shared" si="58"/>
        <v>5.8700000000000002E-2</v>
      </c>
      <c r="BC91" s="14">
        <f t="shared" si="59"/>
        <v>262.77007400000002</v>
      </c>
      <c r="BD91" s="14">
        <f t="shared" si="60"/>
        <v>245.42724911600004</v>
      </c>
      <c r="BE91" s="14">
        <f t="shared" si="61"/>
        <v>112.27204318857979</v>
      </c>
      <c r="BF91" s="14">
        <f t="shared" si="79"/>
        <v>0.38376098284026339</v>
      </c>
      <c r="BG91" s="14">
        <f t="shared" si="80"/>
        <v>13550.046035294146</v>
      </c>
    </row>
    <row r="92" spans="3:59" x14ac:dyDescent="0.25">
      <c r="C92" s="1">
        <v>10</v>
      </c>
      <c r="D92" s="15">
        <f t="shared" si="62"/>
        <v>290</v>
      </c>
      <c r="E92" s="1">
        <v>0.5</v>
      </c>
      <c r="F92" s="14">
        <f t="shared" si="63"/>
        <v>1.3527416936936938E-2</v>
      </c>
      <c r="G92" s="14">
        <f t="shared" si="64"/>
        <v>48.698700972972979</v>
      </c>
      <c r="H92" s="1">
        <v>0.38440000000000002</v>
      </c>
      <c r="I92" s="1">
        <v>11.99791263</v>
      </c>
      <c r="J92" s="17">
        <f>0.0291+0.0269</f>
        <v>5.6000000000000001E-2</v>
      </c>
      <c r="K92" s="14">
        <f t="shared" si="65"/>
        <v>2.24E-2</v>
      </c>
      <c r="L92" s="14">
        <f t="shared" si="66"/>
        <v>0.1</v>
      </c>
      <c r="M92" s="14">
        <f t="shared" si="48"/>
        <v>0.19924754697496314</v>
      </c>
      <c r="N92" s="14">
        <f t="shared" si="67"/>
        <v>0.19531000000000001</v>
      </c>
      <c r="P92" s="14">
        <f t="shared" si="68"/>
        <v>5.0000000000000001E-4</v>
      </c>
      <c r="Q92" s="14">
        <f t="shared" si="47"/>
        <v>1.3527416936936938E-2</v>
      </c>
      <c r="R92" s="14">
        <f t="shared" si="69"/>
        <v>279.7756471826001</v>
      </c>
      <c r="S92" s="14">
        <f t="shared" si="70"/>
        <v>290.83635973790035</v>
      </c>
      <c r="T92" s="14">
        <f t="shared" si="71"/>
        <v>2.2035150369652001</v>
      </c>
      <c r="U92" s="14">
        <f t="shared" si="72"/>
        <v>2.2472307934001492</v>
      </c>
      <c r="V92" s="14">
        <v>3885</v>
      </c>
      <c r="X92" s="14">
        <v>0.5</v>
      </c>
      <c r="Y92" s="14">
        <f t="shared" si="49"/>
        <v>9.2774203356769669E-2</v>
      </c>
      <c r="AB92" s="14">
        <f>[2]!HeatTransferArea(K92,L92,0.36,P92)</f>
        <v>0.30265450173412117</v>
      </c>
      <c r="AC92" s="14">
        <f>[1]!Convection(K92,Q92,1000,9*10^-4,P92,0.6,0.36,7)</f>
        <v>20518.005007716896</v>
      </c>
      <c r="AD92" s="14">
        <f t="shared" si="50"/>
        <v>22.089096037326115</v>
      </c>
      <c r="AE92" s="14">
        <f t="shared" si="51"/>
        <v>1960.4216799848621</v>
      </c>
      <c r="AF92" s="14">
        <f t="shared" si="73"/>
        <v>21.813377637439981</v>
      </c>
      <c r="AG92" s="14">
        <f t="shared" si="52"/>
        <v>0.96177062839347349</v>
      </c>
      <c r="AM92" s="14">
        <f t="shared" si="74"/>
        <v>8401.0390728611037</v>
      </c>
      <c r="AN92" s="14">
        <f t="shared" si="53"/>
        <v>4.4499212227639529</v>
      </c>
      <c r="AQ92" s="14">
        <f t="shared" si="75"/>
        <v>11.99791263</v>
      </c>
      <c r="AR92" s="14">
        <v>0.93700000000000006</v>
      </c>
      <c r="AU92" s="14">
        <f t="shared" si="54"/>
        <v>118.16160203594494</v>
      </c>
      <c r="AV92" s="14">
        <f t="shared" si="55"/>
        <v>52.554014800000004</v>
      </c>
      <c r="AW92" s="14">
        <f t="shared" si="56"/>
        <v>56.803249420409323</v>
      </c>
      <c r="AX92" s="14">
        <f t="shared" si="76"/>
        <v>0.96177062839347349</v>
      </c>
      <c r="AY92" s="14">
        <f t="shared" si="77"/>
        <v>11.99791263</v>
      </c>
      <c r="AZ92" s="14">
        <f t="shared" si="78"/>
        <v>61.397695504925771</v>
      </c>
      <c r="BA92" s="14">
        <f t="shared" si="57"/>
        <v>62.583407123178368</v>
      </c>
      <c r="BB92" s="14">
        <f t="shared" si="58"/>
        <v>5.6000000000000001E-2</v>
      </c>
      <c r="BC92" s="14">
        <f t="shared" si="59"/>
        <v>525.54014800000004</v>
      </c>
      <c r="BD92" s="14">
        <f t="shared" si="60"/>
        <v>492.4311186760001</v>
      </c>
      <c r="BE92" s="14">
        <f t="shared" si="61"/>
        <v>115.80356186469169</v>
      </c>
      <c r="BF92" s="14">
        <f t="shared" si="79"/>
        <v>0.76752196568052677</v>
      </c>
      <c r="BG92" s="14">
        <f t="shared" si="80"/>
        <v>13819.268898900875</v>
      </c>
    </row>
    <row r="93" spans="3:59" x14ac:dyDescent="0.25">
      <c r="C93" s="1">
        <v>15</v>
      </c>
      <c r="D93" s="15">
        <f t="shared" si="62"/>
        <v>285</v>
      </c>
      <c r="E93" s="1">
        <v>0.5</v>
      </c>
      <c r="F93" s="14">
        <f t="shared" si="63"/>
        <v>1.3527416936936938E-2</v>
      </c>
      <c r="G93" s="14">
        <f t="shared" si="64"/>
        <v>48.698700972972979</v>
      </c>
      <c r="H93" s="1">
        <v>0.38440000000000002</v>
      </c>
      <c r="I93" s="1">
        <v>11.311838720000001</v>
      </c>
      <c r="J93" s="17">
        <f>0.1074+0.0916</f>
        <v>0.19900000000000001</v>
      </c>
      <c r="K93" s="14">
        <f t="shared" si="65"/>
        <v>2.24E-2</v>
      </c>
      <c r="L93" s="14">
        <f t="shared" si="66"/>
        <v>0.1</v>
      </c>
      <c r="M93" s="14">
        <f t="shared" si="48"/>
        <v>0.19924754697496314</v>
      </c>
      <c r="N93" s="14">
        <f t="shared" si="67"/>
        <v>0.19531000000000001</v>
      </c>
      <c r="P93" s="14">
        <f t="shared" si="68"/>
        <v>5.0000000000000001E-4</v>
      </c>
      <c r="Q93" s="14">
        <f t="shared" si="47"/>
        <v>1.3527416936936938E-2</v>
      </c>
      <c r="R93" s="14">
        <f t="shared" si="69"/>
        <v>289.25132690010014</v>
      </c>
      <c r="S93" s="14">
        <f t="shared" si="70"/>
        <v>294.01996731339989</v>
      </c>
      <c r="T93" s="14">
        <f t="shared" si="71"/>
        <v>2.1873989651985539</v>
      </c>
      <c r="U93" s="14">
        <f t="shared" si="72"/>
        <v>2.1895239469001808</v>
      </c>
      <c r="V93" s="14">
        <v>3885</v>
      </c>
      <c r="X93" s="14">
        <v>0.5</v>
      </c>
      <c r="Y93" s="14">
        <f t="shared" si="49"/>
        <v>9.2774203356769669E-2</v>
      </c>
      <c r="AB93" s="14">
        <f>[2]!HeatTransferArea(K93,L93,0.36,P93)</f>
        <v>0.30265450173412117</v>
      </c>
      <c r="AC93" s="14">
        <f>[1]!Convection(K93,Q93,1000,9*10^-4,P93,0.6,0.36,7)</f>
        <v>20518.005007716896</v>
      </c>
      <c r="AD93" s="14">
        <f t="shared" si="50"/>
        <v>22.089096037326115</v>
      </c>
      <c r="AE93" s="14">
        <f t="shared" si="51"/>
        <v>1960.4216799848621</v>
      </c>
      <c r="AF93" s="14">
        <f t="shared" si="73"/>
        <v>21.813377637439981</v>
      </c>
      <c r="AG93" s="14">
        <f t="shared" si="52"/>
        <v>0.93026366683853867</v>
      </c>
      <c r="AM93" s="14">
        <f t="shared" si="74"/>
        <v>8125.826660175685</v>
      </c>
      <c r="AN93" s="14">
        <f t="shared" si="53"/>
        <v>6.8508042678575194</v>
      </c>
      <c r="AQ93" s="14">
        <f t="shared" si="75"/>
        <v>11.311838720000001</v>
      </c>
      <c r="AR93" s="14">
        <v>0.93930000000000002</v>
      </c>
      <c r="AU93" s="14">
        <f t="shared" si="54"/>
        <v>118.16160203594494</v>
      </c>
      <c r="AV93" s="14">
        <f t="shared" si="55"/>
        <v>52.554014800000004</v>
      </c>
      <c r="AW93" s="14">
        <f t="shared" si="56"/>
        <v>57.425039815980135</v>
      </c>
      <c r="AX93" s="14">
        <f t="shared" si="76"/>
        <v>0.93026366683853867</v>
      </c>
      <c r="AY93" s="14">
        <f t="shared" si="77"/>
        <v>11.311838720000001</v>
      </c>
      <c r="AZ93" s="14">
        <f t="shared" si="78"/>
        <v>61.847128944313788</v>
      </c>
      <c r="BA93" s="14">
        <f t="shared" si="57"/>
        <v>62.805736334980352</v>
      </c>
      <c r="BB93" s="14">
        <f t="shared" si="58"/>
        <v>0.19900000000000001</v>
      </c>
      <c r="BC93" s="14">
        <f t="shared" si="59"/>
        <v>788.31022200000007</v>
      </c>
      <c r="BD93" s="14">
        <f t="shared" si="60"/>
        <v>740.45979152460006</v>
      </c>
      <c r="BE93" s="14">
        <f t="shared" si="61"/>
        <v>114.95659759054949</v>
      </c>
      <c r="BF93" s="14">
        <f t="shared" si="79"/>
        <v>1.1512829485207903</v>
      </c>
      <c r="BG93" s="14">
        <f t="shared" si="80"/>
        <v>13590.053662329125</v>
      </c>
    </row>
    <row r="94" spans="3:59" x14ac:dyDescent="0.25">
      <c r="C94" s="1">
        <v>20</v>
      </c>
      <c r="D94" s="15">
        <f t="shared" si="62"/>
        <v>280</v>
      </c>
      <c r="E94" s="1">
        <v>0.5</v>
      </c>
      <c r="F94" s="14">
        <f t="shared" si="63"/>
        <v>1.3527416936936938E-2</v>
      </c>
      <c r="G94" s="14">
        <f t="shared" si="64"/>
        <v>48.698700972972979</v>
      </c>
      <c r="H94" s="1">
        <v>0.38440000000000002</v>
      </c>
      <c r="I94" s="1">
        <v>8.8196660499999986</v>
      </c>
      <c r="J94" s="17">
        <f>0.0948+0.0837</f>
        <v>0.17849999999999999</v>
      </c>
      <c r="K94" s="14">
        <f t="shared" si="65"/>
        <v>2.24E-2</v>
      </c>
      <c r="L94" s="14">
        <f t="shared" si="66"/>
        <v>0.1</v>
      </c>
      <c r="M94" s="14">
        <f t="shared" si="48"/>
        <v>0.19924754697496314</v>
      </c>
      <c r="N94" s="14">
        <f t="shared" si="67"/>
        <v>0.19531000000000001</v>
      </c>
      <c r="P94" s="14">
        <f t="shared" si="68"/>
        <v>5.0000000000000001E-4</v>
      </c>
      <c r="Q94" s="14">
        <f t="shared" si="47"/>
        <v>1.3527416936936938E-2</v>
      </c>
      <c r="R94" s="14">
        <f t="shared" si="69"/>
        <v>296.52016045260007</v>
      </c>
      <c r="S94" s="14">
        <f t="shared" si="70"/>
        <v>296.39785222390003</v>
      </c>
      <c r="T94" s="14">
        <f t="shared" si="71"/>
        <v>2.1115305806172273</v>
      </c>
      <c r="U94" s="14">
        <f t="shared" si="72"/>
        <v>2.0817405154000426</v>
      </c>
      <c r="V94" s="14">
        <v>3885</v>
      </c>
      <c r="X94" s="14">
        <v>0.5</v>
      </c>
      <c r="Y94" s="14">
        <f t="shared" si="49"/>
        <v>9.2774203356769669E-2</v>
      </c>
      <c r="AB94" s="14">
        <f>[2]!HeatTransferArea(K94,L94,0.36,P94)</f>
        <v>0.30265450173412117</v>
      </c>
      <c r="AC94" s="14">
        <f>[1]!Convection(K94,Q94,1000,9*10^-4,P94,0.6,0.36,7)</f>
        <v>20518.005007716896</v>
      </c>
      <c r="AD94" s="14">
        <f t="shared" si="50"/>
        <v>22.089096037326115</v>
      </c>
      <c r="AE94" s="14">
        <f t="shared" si="51"/>
        <v>1960.4216799848621</v>
      </c>
      <c r="AF94" s="14">
        <f t="shared" si="73"/>
        <v>21.813377637439981</v>
      </c>
      <c r="AG94" s="14">
        <f t="shared" si="52"/>
        <v>0.90745937675631849</v>
      </c>
      <c r="AM94" s="14">
        <f t="shared" si="74"/>
        <v>7926.6318351792061</v>
      </c>
      <c r="AN94" s="14">
        <f t="shared" si="53"/>
        <v>9.6073453209208708</v>
      </c>
      <c r="AQ94" s="14">
        <f t="shared" si="75"/>
        <v>8.8196660499999986</v>
      </c>
      <c r="AR94" s="14">
        <v>0.94099999999999995</v>
      </c>
      <c r="AU94" s="14">
        <f t="shared" si="54"/>
        <v>118.16160203594494</v>
      </c>
      <c r="AV94" s="14">
        <f t="shared" si="55"/>
        <v>52.554014800000004</v>
      </c>
      <c r="AW94" s="14">
        <f t="shared" si="56"/>
        <v>57.889464517849916</v>
      </c>
      <c r="AX94" s="14">
        <f t="shared" si="76"/>
        <v>0.90745937675631849</v>
      </c>
      <c r="AY94" s="14">
        <f t="shared" si="77"/>
        <v>8.8196660499999986</v>
      </c>
      <c r="AZ94" s="14">
        <f t="shared" si="78"/>
        <v>60.280286180497448</v>
      </c>
      <c r="BA94" s="14">
        <f t="shared" si="57"/>
        <v>61.117687312498006</v>
      </c>
      <c r="BB94" s="14">
        <f t="shared" si="58"/>
        <v>0.17849999999999999</v>
      </c>
      <c r="BC94" s="14">
        <f t="shared" si="59"/>
        <v>1051.0802960000001</v>
      </c>
      <c r="BD94" s="14">
        <f t="shared" si="60"/>
        <v>989.066558536</v>
      </c>
      <c r="BE94" s="14">
        <f t="shared" si="61"/>
        <v>110.96940938441037</v>
      </c>
      <c r="BF94" s="14">
        <f t="shared" si="79"/>
        <v>1.5350439313610535</v>
      </c>
      <c r="BG94" s="14">
        <f t="shared" si="80"/>
        <v>13019.827024607841</v>
      </c>
    </row>
    <row r="95" spans="3:59" x14ac:dyDescent="0.25">
      <c r="C95" s="1">
        <v>25</v>
      </c>
      <c r="D95" s="15">
        <f t="shared" si="62"/>
        <v>275</v>
      </c>
      <c r="E95" s="1">
        <v>0.5</v>
      </c>
      <c r="F95" s="14">
        <f t="shared" si="63"/>
        <v>1.3527416936936938E-2</v>
      </c>
      <c r="G95" s="14">
        <f t="shared" si="64"/>
        <v>48.698700972972979</v>
      </c>
      <c r="H95" s="1">
        <v>0.38440000000000002</v>
      </c>
      <c r="I95" s="1">
        <v>5.6905350600000002</v>
      </c>
      <c r="J95" s="16">
        <f>0.082+0.0717</f>
        <v>0.1537</v>
      </c>
      <c r="K95" s="14">
        <f t="shared" si="65"/>
        <v>2.24E-2</v>
      </c>
      <c r="L95" s="14">
        <f t="shared" si="66"/>
        <v>0.1</v>
      </c>
      <c r="M95" s="14">
        <f t="shared" si="48"/>
        <v>0.19924754697496314</v>
      </c>
      <c r="N95" s="14">
        <f t="shared" si="67"/>
        <v>0.19531000000000001</v>
      </c>
      <c r="P95" s="14">
        <f t="shared" si="68"/>
        <v>5.0000000000000001E-4</v>
      </c>
      <c r="Q95" s="14">
        <f t="shared" si="47"/>
        <v>1.3527416936936938E-2</v>
      </c>
      <c r="R95" s="14">
        <f t="shared" si="69"/>
        <v>301.58214784010033</v>
      </c>
      <c r="S95" s="14">
        <f t="shared" si="70"/>
        <v>297.9700144694001</v>
      </c>
      <c r="T95" s="14">
        <f t="shared" si="71"/>
        <v>1.9994715278071453</v>
      </c>
      <c r="U95" s="14">
        <f t="shared" si="72"/>
        <v>1.951020973900313</v>
      </c>
      <c r="V95" s="14">
        <v>3885</v>
      </c>
      <c r="X95" s="14">
        <v>0.5</v>
      </c>
      <c r="Y95" s="14">
        <f t="shared" si="49"/>
        <v>9.2774203356769669E-2</v>
      </c>
      <c r="AB95" s="14">
        <f>[2]!HeatTransferArea(K95,L95,0.36,P95)</f>
        <v>0.30265450173412117</v>
      </c>
      <c r="AC95" s="14">
        <f>[1]!Convection(K95,Q95,1000,9*10^-4,P95,0.6,0.36,7)</f>
        <v>20518.005007716896</v>
      </c>
      <c r="AD95" s="14">
        <f t="shared" si="50"/>
        <v>22.089096037326115</v>
      </c>
      <c r="AE95" s="14">
        <f t="shared" si="51"/>
        <v>1960.4216799848621</v>
      </c>
      <c r="AF95" s="14">
        <f t="shared" si="73"/>
        <v>21.813377637439981</v>
      </c>
      <c r="AG95" s="14">
        <f t="shared" si="52"/>
        <v>0.89222787862982844</v>
      </c>
      <c r="AM95" s="14">
        <f t="shared" si="74"/>
        <v>7793.5851324403247</v>
      </c>
      <c r="AN95" s="14">
        <f t="shared" si="53"/>
        <v>12.813803815764294</v>
      </c>
      <c r="AQ95" s="14">
        <f t="shared" si="75"/>
        <v>5.6905350600000002</v>
      </c>
      <c r="AR95" s="14">
        <v>0.94210000000000005</v>
      </c>
      <c r="AU95" s="14">
        <f t="shared" si="54"/>
        <v>118.16160203594494</v>
      </c>
      <c r="AV95" s="14">
        <f t="shared" si="55"/>
        <v>52.554014800000004</v>
      </c>
      <c r="AW95" s="14">
        <f t="shared" si="56"/>
        <v>58.196523526018538</v>
      </c>
      <c r="AX95" s="14">
        <f t="shared" si="76"/>
        <v>0.89222787862982844</v>
      </c>
      <c r="AY95" s="14">
        <f t="shared" si="77"/>
        <v>5.6905350600000002</v>
      </c>
      <c r="AZ95" s="14">
        <f t="shared" si="78"/>
        <v>57.459527769366666</v>
      </c>
      <c r="BA95" s="14">
        <f t="shared" si="57"/>
        <v>58.181145903816379</v>
      </c>
      <c r="BB95" s="14">
        <f t="shared" si="58"/>
        <v>0.1537</v>
      </c>
      <c r="BC95" s="14">
        <f t="shared" si="59"/>
        <v>1313.8503700000001</v>
      </c>
      <c r="BD95" s="14">
        <f t="shared" si="60"/>
        <v>1237.7784335770002</v>
      </c>
      <c r="BE95" s="14">
        <f t="shared" si="61"/>
        <v>105.08025626455533</v>
      </c>
      <c r="BF95" s="14">
        <f t="shared" si="79"/>
        <v>1.918804914201317</v>
      </c>
      <c r="BG95" s="14">
        <f t="shared" si="80"/>
        <v>12266.015684770211</v>
      </c>
    </row>
    <row r="96" spans="3:59" x14ac:dyDescent="0.25">
      <c r="C96" s="1">
        <v>30</v>
      </c>
      <c r="D96" s="15">
        <f t="shared" si="62"/>
        <v>270</v>
      </c>
      <c r="E96" s="1">
        <v>0.5</v>
      </c>
      <c r="F96" s="14">
        <f t="shared" si="63"/>
        <v>1.3527416936936938E-2</v>
      </c>
      <c r="G96" s="14">
        <f t="shared" si="64"/>
        <v>48.698700972972979</v>
      </c>
      <c r="H96" s="1">
        <v>0.38440000000000002</v>
      </c>
      <c r="I96" s="1">
        <v>2.5713217500000001</v>
      </c>
      <c r="J96" s="16">
        <f>0.0764+0.06826</f>
        <v>0.14466000000000001</v>
      </c>
      <c r="K96" s="14">
        <f t="shared" si="65"/>
        <v>2.24E-2</v>
      </c>
      <c r="L96" s="14">
        <f t="shared" si="66"/>
        <v>0.1</v>
      </c>
      <c r="M96" s="14">
        <f t="shared" si="48"/>
        <v>0.19924754697496314</v>
      </c>
      <c r="N96" s="14">
        <f t="shared" si="67"/>
        <v>0.19531000000000001</v>
      </c>
      <c r="P96" s="14">
        <f t="shared" si="68"/>
        <v>5.0000000000000001E-4</v>
      </c>
      <c r="Q96" s="14">
        <f t="shared" si="47"/>
        <v>1.3527416936936938E-2</v>
      </c>
      <c r="R96" s="14">
        <f t="shared" si="69"/>
        <v>304.43728906260003</v>
      </c>
      <c r="S96" s="14">
        <f t="shared" si="70"/>
        <v>298.73645404990009</v>
      </c>
      <c r="T96" s="14">
        <f t="shared" si="71"/>
        <v>1.8747834513530961</v>
      </c>
      <c r="U96" s="14">
        <f t="shared" si="72"/>
        <v>1.8245057973997518</v>
      </c>
      <c r="V96" s="14">
        <v>3885</v>
      </c>
      <c r="X96" s="14">
        <v>0.5</v>
      </c>
      <c r="Y96" s="14">
        <f t="shared" si="49"/>
        <v>9.2774203356769669E-2</v>
      </c>
      <c r="AB96" s="14">
        <f>[2]!HeatTransferArea(K96,L96,0.36,P96)</f>
        <v>0.30265450173412117</v>
      </c>
      <c r="AC96" s="14">
        <f>[1]!Convection(K96,Q96,1000,9*10^-4,P96,0.6,0.36,7)</f>
        <v>20518.005007716896</v>
      </c>
      <c r="AD96" s="14">
        <f t="shared" si="50"/>
        <v>22.089096037326115</v>
      </c>
      <c r="AE96" s="14">
        <f t="shared" si="51"/>
        <v>1960.4216799848621</v>
      </c>
      <c r="AF96" s="14">
        <f t="shared" si="73"/>
        <v>21.813377637439981</v>
      </c>
      <c r="AG96" s="14">
        <f t="shared" si="52"/>
        <v>0.8838601894942979</v>
      </c>
      <c r="AM96" s="14">
        <f t="shared" si="74"/>
        <v>7720.4936059351212</v>
      </c>
      <c r="AN96" s="14">
        <f t="shared" si="53"/>
        <v>16.442808810339425</v>
      </c>
      <c r="AQ96" s="14">
        <f t="shared" si="75"/>
        <v>2.5713217500000001</v>
      </c>
      <c r="AR96" s="14">
        <v>0.94259999999999999</v>
      </c>
      <c r="AU96" s="14">
        <f t="shared" si="54"/>
        <v>118.16160203594494</v>
      </c>
      <c r="AV96" s="14">
        <f t="shared" si="55"/>
        <v>52.554014800000004</v>
      </c>
      <c r="AW96" s="14">
        <f t="shared" si="56"/>
        <v>58.346216840485987</v>
      </c>
      <c r="AX96" s="14">
        <f t="shared" si="76"/>
        <v>0.8838601894942979</v>
      </c>
      <c r="AY96" s="14">
        <f t="shared" si="77"/>
        <v>2.5713217500000001</v>
      </c>
      <c r="AZ96" s="14">
        <f t="shared" si="78"/>
        <v>54.242235264659449</v>
      </c>
      <c r="BA96" s="14">
        <f t="shared" si="57"/>
        <v>54.693260890801227</v>
      </c>
      <c r="BB96" s="14">
        <f t="shared" si="58"/>
        <v>0.14466000000000001</v>
      </c>
      <c r="BC96" s="14">
        <f t="shared" si="59"/>
        <v>1576.6204440000001</v>
      </c>
      <c r="BD96" s="14">
        <f t="shared" si="60"/>
        <v>1486.1224305144001</v>
      </c>
      <c r="BE96" s="14">
        <f t="shared" si="61"/>
        <v>98.527397249205706</v>
      </c>
      <c r="BF96" s="14">
        <f t="shared" si="79"/>
        <v>2.3025658970415805</v>
      </c>
      <c r="BG96" s="14">
        <f t="shared" si="80"/>
        <v>11486.046341840238</v>
      </c>
    </row>
    <row r="97" spans="3:59" x14ac:dyDescent="0.25">
      <c r="C97" s="1">
        <v>35</v>
      </c>
      <c r="D97" s="15">
        <f t="shared" si="62"/>
        <v>265</v>
      </c>
      <c r="E97" s="1">
        <v>0.5</v>
      </c>
      <c r="F97" s="14">
        <f t="shared" si="63"/>
        <v>1.3527416936936938E-2</v>
      </c>
      <c r="G97" s="14">
        <f t="shared" si="64"/>
        <v>48.698700972972979</v>
      </c>
      <c r="H97" s="1">
        <v>0.38440000000000002</v>
      </c>
      <c r="I97" s="1">
        <v>-0.40538166999999992</v>
      </c>
      <c r="J97" s="17">
        <f>0.07455+0.06688</f>
        <v>0.14143</v>
      </c>
      <c r="K97" s="14">
        <f t="shared" si="65"/>
        <v>2.24E-2</v>
      </c>
      <c r="L97" s="14">
        <f t="shared" si="66"/>
        <v>0.1</v>
      </c>
      <c r="M97" s="14">
        <f t="shared" si="48"/>
        <v>0.19924754697496314</v>
      </c>
      <c r="N97" s="14">
        <f t="shared" si="67"/>
        <v>0.19531000000000001</v>
      </c>
      <c r="P97" s="14">
        <f t="shared" si="68"/>
        <v>5.0000000000000001E-4</v>
      </c>
      <c r="Q97" s="14">
        <f t="shared" si="47"/>
        <v>1.3527416936936938E-2</v>
      </c>
      <c r="R97" s="14">
        <f t="shared" si="69"/>
        <v>305.08558412010007</v>
      </c>
      <c r="S97" s="14">
        <f t="shared" si="70"/>
        <v>298.69717096540023</v>
      </c>
      <c r="T97" s="14">
        <f t="shared" si="71"/>
        <v>1.7610279958414594</v>
      </c>
      <c r="U97" s="14">
        <f t="shared" si="72"/>
        <v>1.7293354609005291</v>
      </c>
      <c r="V97" s="14">
        <v>3885</v>
      </c>
      <c r="X97" s="14">
        <v>0.5</v>
      </c>
      <c r="Y97" s="14">
        <f t="shared" si="49"/>
        <v>9.2774203356769669E-2</v>
      </c>
      <c r="AB97" s="14">
        <f>[2]!HeatTransferArea(K97,L97,0.36,P97)</f>
        <v>0.30265450173412117</v>
      </c>
      <c r="AC97" s="14">
        <f>[1]!Convection(K97,Q97,1000,9*10^-4,P97,0.6,0.36,7)</f>
        <v>20518.005007716896</v>
      </c>
      <c r="AD97" s="14">
        <f t="shared" si="50"/>
        <v>22.089096037326115</v>
      </c>
      <c r="AE97" s="14">
        <f t="shared" si="51"/>
        <v>1960.4216799848621</v>
      </c>
      <c r="AF97" s="14">
        <f t="shared" si="73"/>
        <v>21.813377637439981</v>
      </c>
      <c r="AG97" s="14">
        <f t="shared" si="52"/>
        <v>0.8819820208026411</v>
      </c>
      <c r="AM97" s="14">
        <f t="shared" si="74"/>
        <v>7704.0878558547838</v>
      </c>
      <c r="AN97" s="14">
        <f t="shared" si="53"/>
        <v>20.238988207513078</v>
      </c>
      <c r="AQ97" s="14">
        <f t="shared" si="75"/>
        <v>-0.40538166999999992</v>
      </c>
      <c r="AR97" s="14">
        <v>0.94259999999999999</v>
      </c>
      <c r="AU97" s="14">
        <f t="shared" si="54"/>
        <v>118.16160203594494</v>
      </c>
      <c r="AV97" s="14">
        <f t="shared" si="55"/>
        <v>52.554014800000004</v>
      </c>
      <c r="AW97" s="14">
        <f t="shared" si="56"/>
        <v>58.338544461252326</v>
      </c>
      <c r="AX97" s="14">
        <f t="shared" si="76"/>
        <v>0.8819820208026411</v>
      </c>
      <c r="AY97" s="14">
        <f t="shared" si="77"/>
        <v>-0.40538166999999992</v>
      </c>
      <c r="AZ97" s="14">
        <f t="shared" si="78"/>
        <v>51.522320899253351</v>
      </c>
      <c r="BA97" s="14">
        <f t="shared" si="57"/>
        <v>51.367905016453527</v>
      </c>
      <c r="BB97" s="14">
        <f t="shared" si="58"/>
        <v>0.14143</v>
      </c>
      <c r="BC97" s="14">
        <f t="shared" si="59"/>
        <v>1839.3905180000002</v>
      </c>
      <c r="BD97" s="14">
        <f t="shared" si="60"/>
        <v>1733.8095022668001</v>
      </c>
      <c r="BE97" s="14">
        <f t="shared" si="61"/>
        <v>92.549091356666409</v>
      </c>
      <c r="BF97" s="14">
        <f t="shared" si="79"/>
        <v>2.686326879881844</v>
      </c>
      <c r="BG97" s="14">
        <f t="shared" si="80"/>
        <v>10837.34569485746</v>
      </c>
    </row>
    <row r="98" spans="3:59" x14ac:dyDescent="0.25">
      <c r="C98" s="1">
        <v>0</v>
      </c>
      <c r="D98" s="15">
        <f t="shared" si="62"/>
        <v>300</v>
      </c>
      <c r="E98" s="1">
        <v>0.5</v>
      </c>
      <c r="F98" s="14">
        <f t="shared" si="63"/>
        <v>2.0291125405405407E-2</v>
      </c>
      <c r="G98" s="14">
        <f t="shared" si="64"/>
        <v>73.048051459459472</v>
      </c>
      <c r="H98" s="1">
        <v>0.5766</v>
      </c>
      <c r="I98" s="1">
        <v>22.480407789999997</v>
      </c>
      <c r="J98" s="17">
        <f>0.192902+0.167332</f>
        <v>0.360234</v>
      </c>
      <c r="K98" s="14">
        <f t="shared" si="65"/>
        <v>2.24E-2</v>
      </c>
      <c r="L98" s="14">
        <f t="shared" si="66"/>
        <v>0.1</v>
      </c>
      <c r="M98" s="14">
        <f t="shared" si="48"/>
        <v>0.19924754697496314</v>
      </c>
      <c r="N98" s="14">
        <f t="shared" si="67"/>
        <v>0.19531000000000001</v>
      </c>
      <c r="P98" s="14">
        <f t="shared" si="68"/>
        <v>5.0000000000000001E-4</v>
      </c>
      <c r="Q98" s="14">
        <f t="shared" si="47"/>
        <v>2.0291125405405407E-2</v>
      </c>
      <c r="R98" s="14">
        <f t="shared" si="69"/>
        <v>254.20374925260012</v>
      </c>
      <c r="S98" s="14">
        <f t="shared" si="70"/>
        <v>282.05197659190014</v>
      </c>
      <c r="T98" s="14">
        <f t="shared" si="71"/>
        <v>1.9622436637134797</v>
      </c>
      <c r="U98" s="14">
        <f t="shared" si="72"/>
        <v>2.1038528313999905</v>
      </c>
      <c r="V98" s="14">
        <v>3885</v>
      </c>
      <c r="X98" s="14">
        <v>0.5</v>
      </c>
      <c r="Y98" s="14">
        <f t="shared" ref="Y98:Y112" si="81">G98/3600/1000/(PI()*K98^2/4)/0.37</f>
        <v>0.1391613050351545</v>
      </c>
      <c r="AB98" s="14">
        <f>[2]!HeatTransferArea(K98,L98,0.36,P98)</f>
        <v>0.30265450173412117</v>
      </c>
      <c r="AC98" s="14">
        <f>[1]!Convection(K98,Q98,1000,9*10^-4,P98,0.6,0.36,7)</f>
        <v>20807.569345289405</v>
      </c>
      <c r="AD98" s="14">
        <f t="shared" ref="AD98:AD112" si="82">Y98*P98/(2.1*10^-6)</f>
        <v>33.133644055989173</v>
      </c>
      <c r="AE98" s="14">
        <f t="shared" ref="AE98:AE112" si="83">0.17*AD98^0.79*X98/P98</f>
        <v>2700.6082579412955</v>
      </c>
      <c r="AF98" s="14">
        <f t="shared" si="73"/>
        <v>21.880104765441956</v>
      </c>
      <c r="AG98" s="14">
        <f t="shared" ref="AG98:AG112" si="84">V98*Q98/(2*E98*R98*N98)</f>
        <v>1.58778145950525</v>
      </c>
      <c r="AM98" s="14">
        <f t="shared" si="74"/>
        <v>6251.0924527051939</v>
      </c>
      <c r="AN98" s="14">
        <f t="shared" ref="AN98:AN112" si="85">C98/U98</f>
        <v>0</v>
      </c>
      <c r="AQ98" s="14">
        <f t="shared" si="75"/>
        <v>22.480407789999997</v>
      </c>
      <c r="AR98" s="14">
        <v>0.69879999999999998</v>
      </c>
      <c r="AU98" s="14">
        <f t="shared" ref="AU98:AU112" si="86">AC98*AB98/(Q98*V98)</f>
        <v>79.886120422484368</v>
      </c>
      <c r="AV98" s="14">
        <f t="shared" ref="AV98:AV112" si="87">Q98*V98</f>
        <v>78.831022200000007</v>
      </c>
      <c r="AW98" s="14">
        <f t="shared" ref="AW98:AW112" si="88">2*N98*S98*E98</f>
        <v>55.087571548164021</v>
      </c>
      <c r="AX98" s="14">
        <f t="shared" si="76"/>
        <v>1.58778145950525</v>
      </c>
      <c r="AY98" s="14">
        <f t="shared" si="77"/>
        <v>22.480407789999997</v>
      </c>
      <c r="AZ98" s="14">
        <f t="shared" si="78"/>
        <v>52.226604695744385</v>
      </c>
      <c r="BA98" s="14">
        <f t="shared" ref="BA98:BA112" si="89">E98*N98*S98*T98</f>
        <v>54.047619109873906</v>
      </c>
      <c r="BB98" s="14">
        <f t="shared" ref="BB98:BB112" si="90">J98</f>
        <v>0.360234</v>
      </c>
      <c r="BC98" s="14">
        <f t="shared" ref="BC98:BC112" si="91">F98*V98*C98</f>
        <v>0</v>
      </c>
      <c r="BD98" s="14">
        <f t="shared" ref="BD98:BD112" si="92">F98*V98*C98*AR98</f>
        <v>0</v>
      </c>
      <c r="BE98" s="14">
        <f t="shared" ref="BE98:BE112" si="93">F98*V98*T98</f>
        <v>154.68567381600667</v>
      </c>
      <c r="BF98" s="14">
        <f t="shared" si="79"/>
        <v>0</v>
      </c>
      <c r="BG98" s="14">
        <f t="shared" si="80"/>
        <v>12803.130553773091</v>
      </c>
    </row>
    <row r="99" spans="3:59" x14ac:dyDescent="0.25">
      <c r="C99" s="1">
        <v>5</v>
      </c>
      <c r="D99" s="15">
        <f t="shared" si="62"/>
        <v>295</v>
      </c>
      <c r="E99" s="1">
        <v>0.5</v>
      </c>
      <c r="F99" s="14">
        <f t="shared" si="63"/>
        <v>2.0291125405405407E-2</v>
      </c>
      <c r="G99" s="14">
        <f t="shared" si="64"/>
        <v>73.048051459459472</v>
      </c>
      <c r="H99" s="1">
        <v>0.5766</v>
      </c>
      <c r="I99" s="1">
        <v>19.150334300000001</v>
      </c>
      <c r="J99" s="17">
        <f>0.17582+0.153109</f>
        <v>0.32892900000000003</v>
      </c>
      <c r="K99" s="14">
        <f t="shared" si="65"/>
        <v>2.24E-2</v>
      </c>
      <c r="L99" s="14">
        <f t="shared" si="66"/>
        <v>0.1</v>
      </c>
      <c r="M99" s="14">
        <f t="shared" si="48"/>
        <v>0.19924754697496314</v>
      </c>
      <c r="N99" s="14">
        <f t="shared" si="67"/>
        <v>0.19531000000000001</v>
      </c>
      <c r="P99" s="14">
        <f t="shared" si="68"/>
        <v>5.0000000000000001E-4</v>
      </c>
      <c r="Q99" s="14">
        <f t="shared" si="47"/>
        <v>2.0291125405405407E-2</v>
      </c>
      <c r="R99" s="14">
        <f t="shared" si="69"/>
        <v>268.09312130010039</v>
      </c>
      <c r="S99" s="14">
        <f t="shared" si="70"/>
        <v>286.84702949740029</v>
      </c>
      <c r="T99" s="14">
        <f t="shared" si="71"/>
        <v>2.1363171513316956</v>
      </c>
      <c r="U99" s="14">
        <f t="shared" si="72"/>
        <v>2.2277205799002786</v>
      </c>
      <c r="V99" s="14">
        <v>3885</v>
      </c>
      <c r="X99" s="14">
        <v>0.5</v>
      </c>
      <c r="Y99" s="14">
        <f t="shared" si="81"/>
        <v>0.1391613050351545</v>
      </c>
      <c r="AB99" s="14">
        <f>[2]!HeatTransferArea(K99,L99,0.36,P99)</f>
        <v>0.30265450173412117</v>
      </c>
      <c r="AC99" s="14">
        <f>[1]!Convection(K99,Q99,1000,9*10^-4,P99,0.6,0.36,7)</f>
        <v>20807.569345289405</v>
      </c>
      <c r="AD99" s="14">
        <f t="shared" si="82"/>
        <v>33.133644055989173</v>
      </c>
      <c r="AE99" s="14">
        <f t="shared" si="83"/>
        <v>2700.6082579412955</v>
      </c>
      <c r="AF99" s="14">
        <f t="shared" si="73"/>
        <v>21.880104765441956</v>
      </c>
      <c r="AG99" s="14">
        <f t="shared" si="84"/>
        <v>1.5055216562165814</v>
      </c>
      <c r="AM99" s="14">
        <f t="shared" si="74"/>
        <v>5927.2357705273853</v>
      </c>
      <c r="AN99" s="14">
        <f t="shared" si="85"/>
        <v>2.2444466532799279</v>
      </c>
      <c r="AQ99" s="14">
        <f t="shared" si="75"/>
        <v>19.150334300000001</v>
      </c>
      <c r="AR99" s="14">
        <v>0.71009999999999995</v>
      </c>
      <c r="AU99" s="14">
        <f t="shared" si="86"/>
        <v>79.886120422484368</v>
      </c>
      <c r="AV99" s="14">
        <f t="shared" si="87"/>
        <v>78.831022200000007</v>
      </c>
      <c r="AW99" s="14">
        <f t="shared" si="88"/>
        <v>56.024093331137252</v>
      </c>
      <c r="AX99" s="14">
        <f t="shared" si="76"/>
        <v>1.5055216562165814</v>
      </c>
      <c r="AY99" s="14">
        <f t="shared" si="77"/>
        <v>19.150334300000001</v>
      </c>
      <c r="AZ99" s="14">
        <f t="shared" si="78"/>
        <v>58.323136623234447</v>
      </c>
      <c r="BA99" s="14">
        <f t="shared" si="89"/>
        <v>59.842615735558091</v>
      </c>
      <c r="BB99" s="14">
        <f t="shared" si="90"/>
        <v>0.32892900000000003</v>
      </c>
      <c r="BC99" s="14">
        <f t="shared" si="91"/>
        <v>394.15511100000003</v>
      </c>
      <c r="BD99" s="14">
        <f t="shared" si="92"/>
        <v>279.8895443211</v>
      </c>
      <c r="BE99" s="14">
        <f t="shared" si="93"/>
        <v>168.40806478286967</v>
      </c>
      <c r="BF99" s="14">
        <f t="shared" si="79"/>
        <v>0.38493490778896988</v>
      </c>
      <c r="BG99" s="14">
        <f t="shared" si="80"/>
        <v>13741.273696210072</v>
      </c>
    </row>
    <row r="100" spans="3:59" x14ac:dyDescent="0.25">
      <c r="C100" s="1">
        <v>10</v>
      </c>
      <c r="D100" s="15">
        <f t="shared" si="62"/>
        <v>290</v>
      </c>
      <c r="E100" s="1">
        <v>0.5</v>
      </c>
      <c r="F100" s="14">
        <f t="shared" si="63"/>
        <v>2.0291125405405407E-2</v>
      </c>
      <c r="G100" s="14">
        <f t="shared" si="64"/>
        <v>73.048051459459472</v>
      </c>
      <c r="H100" s="1">
        <v>0.5766</v>
      </c>
      <c r="I100" s="1">
        <v>16.44148783</v>
      </c>
      <c r="J100" s="18">
        <f>0.155481+0.13872</f>
        <v>0.29420100000000005</v>
      </c>
      <c r="K100" s="14">
        <f t="shared" si="65"/>
        <v>2.24E-2</v>
      </c>
      <c r="L100" s="14">
        <f t="shared" si="66"/>
        <v>0.1</v>
      </c>
      <c r="M100" s="14">
        <f t="shared" si="48"/>
        <v>0.19924754697496314</v>
      </c>
      <c r="N100" s="14">
        <f t="shared" si="67"/>
        <v>0.19531000000000001</v>
      </c>
      <c r="P100" s="14">
        <f t="shared" si="68"/>
        <v>5.0000000000000001E-4</v>
      </c>
      <c r="Q100" s="14">
        <f t="shared" si="47"/>
        <v>2.0291125405405407E-2</v>
      </c>
      <c r="R100" s="14">
        <f t="shared" si="69"/>
        <v>279.7756471826001</v>
      </c>
      <c r="S100" s="14">
        <f t="shared" si="70"/>
        <v>290.83635973790035</v>
      </c>
      <c r="T100" s="14">
        <f t="shared" si="71"/>
        <v>2.2035150369652001</v>
      </c>
      <c r="U100" s="14">
        <f t="shared" si="72"/>
        <v>2.2472307934001492</v>
      </c>
      <c r="V100" s="14">
        <v>3885</v>
      </c>
      <c r="X100" s="14">
        <v>0.5</v>
      </c>
      <c r="Y100" s="14">
        <f t="shared" si="81"/>
        <v>0.1391613050351545</v>
      </c>
      <c r="AB100" s="14">
        <f>[2]!HeatTransferArea(K100,L100,0.36,P100)</f>
        <v>0.30265450173412117</v>
      </c>
      <c r="AC100" s="14">
        <f>[1]!Convection(K100,Q100,1000,9*10^-4,P100,0.6,0.36,7)</f>
        <v>20807.569345289405</v>
      </c>
      <c r="AD100" s="14">
        <f t="shared" si="82"/>
        <v>33.133644055989173</v>
      </c>
      <c r="AE100" s="14">
        <f t="shared" si="83"/>
        <v>2700.6082579412955</v>
      </c>
      <c r="AF100" s="14">
        <f t="shared" si="73"/>
        <v>21.880104765441956</v>
      </c>
      <c r="AG100" s="14">
        <f t="shared" si="84"/>
        <v>1.4426559425902101</v>
      </c>
      <c r="AM100" s="14">
        <f t="shared" si="74"/>
        <v>5679.7335808329753</v>
      </c>
      <c r="AN100" s="14">
        <f t="shared" si="85"/>
        <v>4.4499212227639529</v>
      </c>
      <c r="AQ100" s="14">
        <f t="shared" si="75"/>
        <v>16.44148783</v>
      </c>
      <c r="AR100" s="14">
        <v>0.71970000000000001</v>
      </c>
      <c r="AU100" s="14">
        <f t="shared" si="86"/>
        <v>79.886120422484368</v>
      </c>
      <c r="AV100" s="14">
        <f t="shared" si="87"/>
        <v>78.831022200000007</v>
      </c>
      <c r="AW100" s="14">
        <f t="shared" si="88"/>
        <v>56.803249420409323</v>
      </c>
      <c r="AX100" s="14">
        <f t="shared" si="76"/>
        <v>1.4426559425902101</v>
      </c>
      <c r="AY100" s="14">
        <f t="shared" si="77"/>
        <v>16.44148783</v>
      </c>
      <c r="AZ100" s="14">
        <f t="shared" si="78"/>
        <v>61.397695504925771</v>
      </c>
      <c r="BA100" s="14">
        <f t="shared" si="89"/>
        <v>62.583407123178368</v>
      </c>
      <c r="BB100" s="14">
        <f t="shared" si="90"/>
        <v>0.29420100000000005</v>
      </c>
      <c r="BC100" s="14">
        <f t="shared" si="91"/>
        <v>788.31022200000007</v>
      </c>
      <c r="BD100" s="14">
        <f t="shared" si="92"/>
        <v>567.34686677340005</v>
      </c>
      <c r="BE100" s="14">
        <f t="shared" si="93"/>
        <v>173.70534279703753</v>
      </c>
      <c r="BF100" s="14">
        <f t="shared" si="79"/>
        <v>0.76986981557793976</v>
      </c>
      <c r="BG100" s="14">
        <f t="shared" si="80"/>
        <v>14014.296019858373</v>
      </c>
    </row>
    <row r="101" spans="3:59" x14ac:dyDescent="0.25">
      <c r="C101" s="1">
        <v>15</v>
      </c>
      <c r="D101" s="15">
        <f t="shared" si="62"/>
        <v>285</v>
      </c>
      <c r="E101" s="1">
        <v>0.5</v>
      </c>
      <c r="F101" s="14">
        <f t="shared" si="63"/>
        <v>2.0291125405405407E-2</v>
      </c>
      <c r="G101" s="14">
        <f t="shared" si="64"/>
        <v>73.048051459459472</v>
      </c>
      <c r="H101" s="1">
        <v>0.5766</v>
      </c>
      <c r="I101" s="1">
        <v>14.4558774</v>
      </c>
      <c r="J101" s="18">
        <f>0.146888+0.130645</f>
        <v>0.27753300000000003</v>
      </c>
      <c r="K101" s="14">
        <f t="shared" si="65"/>
        <v>2.24E-2</v>
      </c>
      <c r="L101" s="14">
        <f t="shared" si="66"/>
        <v>0.1</v>
      </c>
      <c r="M101" s="14">
        <f t="shared" si="48"/>
        <v>0.19924754697496314</v>
      </c>
      <c r="N101" s="14">
        <f t="shared" si="67"/>
        <v>0.19531000000000001</v>
      </c>
      <c r="P101" s="14">
        <f t="shared" si="68"/>
        <v>5.0000000000000001E-4</v>
      </c>
      <c r="Q101" s="14">
        <f t="shared" si="47"/>
        <v>2.0291125405405407E-2</v>
      </c>
      <c r="R101" s="14">
        <f t="shared" si="69"/>
        <v>289.25132690010014</v>
      </c>
      <c r="S101" s="14">
        <f t="shared" si="70"/>
        <v>294.01996731339989</v>
      </c>
      <c r="T101" s="14">
        <f t="shared" si="71"/>
        <v>2.1873989651985539</v>
      </c>
      <c r="U101" s="14">
        <f t="shared" si="72"/>
        <v>2.1895239469001808</v>
      </c>
      <c r="V101" s="14">
        <v>3885</v>
      </c>
      <c r="X101" s="14">
        <v>0.5</v>
      </c>
      <c r="Y101" s="14">
        <f t="shared" si="81"/>
        <v>0.1391613050351545</v>
      </c>
      <c r="AB101" s="14">
        <f>[2]!HeatTransferArea(K101,L101,0.36,P101)</f>
        <v>0.30265450173412117</v>
      </c>
      <c r="AC101" s="14">
        <f>[1]!Convection(K101,Q101,1000,9*10^-4,P101,0.6,0.36,7)</f>
        <v>20807.569345289405</v>
      </c>
      <c r="AD101" s="14">
        <f t="shared" si="82"/>
        <v>33.133644055989173</v>
      </c>
      <c r="AE101" s="14">
        <f t="shared" si="83"/>
        <v>2700.6082579412955</v>
      </c>
      <c r="AF101" s="14">
        <f t="shared" si="73"/>
        <v>21.880104765441956</v>
      </c>
      <c r="AG101" s="14">
        <f t="shared" si="84"/>
        <v>1.395395500257808</v>
      </c>
      <c r="AM101" s="14">
        <f t="shared" si="74"/>
        <v>5493.669313230529</v>
      </c>
      <c r="AN101" s="14">
        <f t="shared" si="85"/>
        <v>6.8508042678575194</v>
      </c>
      <c r="AQ101" s="14">
        <f t="shared" si="75"/>
        <v>14.4558774</v>
      </c>
      <c r="AR101" s="14">
        <v>0.72760000000000002</v>
      </c>
      <c r="AU101" s="14">
        <f t="shared" si="86"/>
        <v>79.886120422484368</v>
      </c>
      <c r="AV101" s="14">
        <f t="shared" si="87"/>
        <v>78.831022200000007</v>
      </c>
      <c r="AW101" s="14">
        <f t="shared" si="88"/>
        <v>57.425039815980135</v>
      </c>
      <c r="AX101" s="14">
        <f t="shared" si="76"/>
        <v>1.395395500257808</v>
      </c>
      <c r="AY101" s="14">
        <f t="shared" si="77"/>
        <v>14.4558774</v>
      </c>
      <c r="AZ101" s="14">
        <f t="shared" si="78"/>
        <v>61.847128944313788</v>
      </c>
      <c r="BA101" s="14">
        <f t="shared" si="89"/>
        <v>62.805736334980352</v>
      </c>
      <c r="BB101" s="14">
        <f t="shared" si="90"/>
        <v>0.27753300000000003</v>
      </c>
      <c r="BC101" s="14">
        <f t="shared" si="91"/>
        <v>1182.4653330000001</v>
      </c>
      <c r="BD101" s="14">
        <f t="shared" si="92"/>
        <v>860.36177629080009</v>
      </c>
      <c r="BE101" s="14">
        <f t="shared" si="93"/>
        <v>172.43489638582426</v>
      </c>
      <c r="BF101" s="14">
        <f t="shared" si="79"/>
        <v>1.1548047233669096</v>
      </c>
      <c r="BG101" s="14">
        <f t="shared" si="80"/>
        <v>13781.845938665303</v>
      </c>
    </row>
    <row r="102" spans="3:59" x14ac:dyDescent="0.25">
      <c r="C102" s="1">
        <v>20</v>
      </c>
      <c r="D102" s="15">
        <f t="shared" si="62"/>
        <v>280</v>
      </c>
      <c r="E102" s="1">
        <v>0.5</v>
      </c>
      <c r="F102" s="14">
        <f t="shared" si="63"/>
        <v>2.0291125405405407E-2</v>
      </c>
      <c r="G102" s="14">
        <f t="shared" si="64"/>
        <v>73.048051459459472</v>
      </c>
      <c r="H102" s="1">
        <v>0.5766</v>
      </c>
      <c r="I102" s="1">
        <v>10.47489216</v>
      </c>
      <c r="J102" s="17">
        <f>0.137675+0.12438</f>
        <v>0.26205499999999998</v>
      </c>
      <c r="K102" s="14">
        <f t="shared" si="65"/>
        <v>2.24E-2</v>
      </c>
      <c r="L102" s="14">
        <f t="shared" si="66"/>
        <v>0.1</v>
      </c>
      <c r="M102" s="14">
        <f t="shared" si="48"/>
        <v>0.19924754697496314</v>
      </c>
      <c r="N102" s="14">
        <f t="shared" si="67"/>
        <v>0.19531000000000001</v>
      </c>
      <c r="P102" s="14">
        <f t="shared" si="68"/>
        <v>5.0000000000000001E-4</v>
      </c>
      <c r="Q102" s="14">
        <f t="shared" si="47"/>
        <v>2.0291125405405407E-2</v>
      </c>
      <c r="R102" s="14">
        <f t="shared" si="69"/>
        <v>296.52016045260007</v>
      </c>
      <c r="S102" s="14">
        <f t="shared" si="70"/>
        <v>296.39785222390003</v>
      </c>
      <c r="T102" s="14">
        <f t="shared" si="71"/>
        <v>2.1115305806172273</v>
      </c>
      <c r="U102" s="14">
        <f t="shared" si="72"/>
        <v>2.0817405154000426</v>
      </c>
      <c r="V102" s="14">
        <v>3885</v>
      </c>
      <c r="X102" s="14">
        <v>0.5</v>
      </c>
      <c r="Y102" s="14">
        <f t="shared" si="81"/>
        <v>0.1391613050351545</v>
      </c>
      <c r="AB102" s="14">
        <f>[2]!HeatTransferArea(K102,L102,0.36,P102)</f>
        <v>0.30265450173412117</v>
      </c>
      <c r="AC102" s="14">
        <f>[1]!Convection(K102,Q102,1000,9*10^-4,P102,0.6,0.36,7)</f>
        <v>20807.569345289405</v>
      </c>
      <c r="AD102" s="14">
        <f t="shared" si="82"/>
        <v>33.133644055989173</v>
      </c>
      <c r="AE102" s="14">
        <f t="shared" si="83"/>
        <v>2700.6082579412955</v>
      </c>
      <c r="AF102" s="14">
        <f t="shared" si="73"/>
        <v>21.880104765441956</v>
      </c>
      <c r="AG102" s="14">
        <f t="shared" si="84"/>
        <v>1.3611890651344778</v>
      </c>
      <c r="AM102" s="14">
        <f t="shared" si="74"/>
        <v>5358.9986460846694</v>
      </c>
      <c r="AN102" s="14">
        <f t="shared" si="85"/>
        <v>9.6073453209208708</v>
      </c>
      <c r="AQ102" s="14">
        <f t="shared" si="75"/>
        <v>10.47489216</v>
      </c>
      <c r="AR102" s="14">
        <v>0.73329999999999995</v>
      </c>
      <c r="AU102" s="14">
        <f t="shared" si="86"/>
        <v>79.886120422484368</v>
      </c>
      <c r="AV102" s="14">
        <f t="shared" si="87"/>
        <v>78.831022200000007</v>
      </c>
      <c r="AW102" s="14">
        <f t="shared" si="88"/>
        <v>57.889464517849916</v>
      </c>
      <c r="AX102" s="14">
        <f t="shared" si="76"/>
        <v>1.3611890651344778</v>
      </c>
      <c r="AY102" s="14">
        <f t="shared" si="77"/>
        <v>10.47489216</v>
      </c>
      <c r="AZ102" s="14">
        <f t="shared" si="78"/>
        <v>60.280286180497448</v>
      </c>
      <c r="BA102" s="14">
        <f t="shared" si="89"/>
        <v>61.117687312498006</v>
      </c>
      <c r="BB102" s="14">
        <f t="shared" si="90"/>
        <v>0.26205499999999998</v>
      </c>
      <c r="BC102" s="14">
        <f t="shared" si="91"/>
        <v>1576.6204440000001</v>
      </c>
      <c r="BD102" s="14">
        <f t="shared" si="92"/>
        <v>1156.1357715852</v>
      </c>
      <c r="BE102" s="14">
        <f t="shared" si="93"/>
        <v>166.45411407661555</v>
      </c>
      <c r="BF102" s="14">
        <f t="shared" si="79"/>
        <v>1.5397396311558795</v>
      </c>
      <c r="BG102" s="14">
        <f t="shared" si="80"/>
        <v>13203.571866578162</v>
      </c>
    </row>
    <row r="103" spans="3:59" x14ac:dyDescent="0.25">
      <c r="C103" s="1">
        <v>25</v>
      </c>
      <c r="D103" s="15">
        <f t="shared" si="62"/>
        <v>275</v>
      </c>
      <c r="E103" s="1">
        <v>0.5</v>
      </c>
      <c r="F103" s="14">
        <f t="shared" si="63"/>
        <v>2.0291125405405407E-2</v>
      </c>
      <c r="G103" s="14">
        <f t="shared" si="64"/>
        <v>73.048051459459472</v>
      </c>
      <c r="H103" s="1">
        <v>0.5766</v>
      </c>
      <c r="I103" s="1">
        <v>5.7648084500000003</v>
      </c>
      <c r="J103" s="17">
        <f>0.309378+0.269741</f>
        <v>0.57911899999999994</v>
      </c>
      <c r="K103" s="14">
        <f t="shared" si="65"/>
        <v>2.24E-2</v>
      </c>
      <c r="L103" s="14">
        <f t="shared" si="66"/>
        <v>0.1</v>
      </c>
      <c r="M103" s="14">
        <f t="shared" si="48"/>
        <v>0.19924754697496314</v>
      </c>
      <c r="N103" s="14">
        <f t="shared" si="67"/>
        <v>0.19531000000000001</v>
      </c>
      <c r="P103" s="14">
        <f t="shared" si="68"/>
        <v>5.0000000000000001E-4</v>
      </c>
      <c r="Q103" s="14">
        <f t="shared" si="47"/>
        <v>2.0291125405405407E-2</v>
      </c>
      <c r="R103" s="14">
        <f t="shared" si="69"/>
        <v>301.58214784010033</v>
      </c>
      <c r="S103" s="14">
        <f t="shared" si="70"/>
        <v>297.9700144694001</v>
      </c>
      <c r="T103" s="14">
        <f t="shared" si="71"/>
        <v>1.9994715278071453</v>
      </c>
      <c r="U103" s="14">
        <f t="shared" si="72"/>
        <v>1.951020973900313</v>
      </c>
      <c r="V103" s="14">
        <v>3885</v>
      </c>
      <c r="X103" s="14">
        <v>0.5</v>
      </c>
      <c r="Y103" s="14">
        <f t="shared" si="81"/>
        <v>0.1391613050351545</v>
      </c>
      <c r="AB103" s="14">
        <f>[2]!HeatTransferArea(K103,L103,0.36,P103)</f>
        <v>0.30265450173412117</v>
      </c>
      <c r="AC103" s="14">
        <f>[1]!Convection(K103,Q103,1000,9*10^-4,P103,0.6,0.36,7)</f>
        <v>20807.569345289405</v>
      </c>
      <c r="AD103" s="14">
        <f t="shared" si="82"/>
        <v>33.133644055989173</v>
      </c>
      <c r="AE103" s="14">
        <f t="shared" si="83"/>
        <v>2700.6082579412955</v>
      </c>
      <c r="AF103" s="14">
        <f t="shared" si="73"/>
        <v>21.880104765441956</v>
      </c>
      <c r="AG103" s="14">
        <f t="shared" si="84"/>
        <v>1.3383418179447426</v>
      </c>
      <c r="AM103" s="14">
        <f t="shared" si="74"/>
        <v>5269.0490792737892</v>
      </c>
      <c r="AN103" s="14">
        <f t="shared" si="85"/>
        <v>12.813803815764294</v>
      </c>
      <c r="AQ103" s="14">
        <f t="shared" si="75"/>
        <v>5.7648084500000003</v>
      </c>
      <c r="AR103" s="14">
        <v>0.73699999999999999</v>
      </c>
      <c r="AU103" s="14">
        <f t="shared" si="86"/>
        <v>79.886120422484368</v>
      </c>
      <c r="AV103" s="14">
        <f t="shared" si="87"/>
        <v>78.831022200000007</v>
      </c>
      <c r="AW103" s="14">
        <f t="shared" si="88"/>
        <v>58.196523526018538</v>
      </c>
      <c r="AX103" s="14">
        <f t="shared" si="76"/>
        <v>1.3383418179447426</v>
      </c>
      <c r="AY103" s="14">
        <f t="shared" si="77"/>
        <v>5.7648084500000003</v>
      </c>
      <c r="AZ103" s="14">
        <f t="shared" si="78"/>
        <v>57.459527769366666</v>
      </c>
      <c r="BA103" s="14">
        <f t="shared" si="89"/>
        <v>58.181145903816379</v>
      </c>
      <c r="BB103" s="14">
        <f t="shared" si="90"/>
        <v>0.57911899999999994</v>
      </c>
      <c r="BC103" s="14">
        <f t="shared" si="91"/>
        <v>1970.7755550000002</v>
      </c>
      <c r="BD103" s="14">
        <f t="shared" si="92"/>
        <v>1452.4615840350002</v>
      </c>
      <c r="BE103" s="14">
        <f t="shared" si="93"/>
        <v>157.620384396833</v>
      </c>
      <c r="BF103" s="14">
        <f t="shared" si="79"/>
        <v>1.9246745389448494</v>
      </c>
      <c r="BG103" s="14">
        <f t="shared" si="80"/>
        <v>12439.122217548549</v>
      </c>
    </row>
    <row r="104" spans="3:59" x14ac:dyDescent="0.25">
      <c r="C104" s="1">
        <v>30</v>
      </c>
      <c r="D104" s="15">
        <f t="shared" si="62"/>
        <v>270</v>
      </c>
      <c r="E104" s="1">
        <v>0.5</v>
      </c>
      <c r="F104" s="14">
        <f t="shared" si="63"/>
        <v>2.0291125405405407E-2</v>
      </c>
      <c r="G104" s="14">
        <f t="shared" si="64"/>
        <v>73.048051459459472</v>
      </c>
      <c r="H104" s="1">
        <v>0.5766</v>
      </c>
      <c r="I104" s="1">
        <v>1.0533104900000001</v>
      </c>
      <c r="J104" s="17">
        <f>0.292867+0.255222</f>
        <v>0.54808900000000005</v>
      </c>
      <c r="K104" s="14">
        <f t="shared" si="65"/>
        <v>2.24E-2</v>
      </c>
      <c r="L104" s="14">
        <f t="shared" si="66"/>
        <v>0.1</v>
      </c>
      <c r="M104" s="14">
        <f t="shared" si="48"/>
        <v>0.19924754697496314</v>
      </c>
      <c r="N104" s="14">
        <f t="shared" si="67"/>
        <v>0.19531000000000001</v>
      </c>
      <c r="P104" s="14">
        <f t="shared" si="68"/>
        <v>5.0000000000000001E-4</v>
      </c>
      <c r="Q104" s="14">
        <f t="shared" ref="Q104:Q167" si="94">F104</f>
        <v>2.0291125405405407E-2</v>
      </c>
      <c r="R104" s="14">
        <f t="shared" si="69"/>
        <v>304.43728906260003</v>
      </c>
      <c r="S104" s="14">
        <f t="shared" si="70"/>
        <v>298.73645404990009</v>
      </c>
      <c r="T104" s="14">
        <f t="shared" si="71"/>
        <v>1.8747834513530961</v>
      </c>
      <c r="U104" s="14">
        <f t="shared" si="72"/>
        <v>1.8245057973997518</v>
      </c>
      <c r="V104" s="14">
        <v>3885</v>
      </c>
      <c r="X104" s="14">
        <v>0.5</v>
      </c>
      <c r="Y104" s="14">
        <f t="shared" si="81"/>
        <v>0.1391613050351545</v>
      </c>
      <c r="AB104" s="14">
        <f>[2]!HeatTransferArea(K104,L104,0.36,P104)</f>
        <v>0.30265450173412117</v>
      </c>
      <c r="AC104" s="14">
        <f>[1]!Convection(K104,Q104,1000,9*10^-4,P104,0.6,0.36,7)</f>
        <v>20807.569345289405</v>
      </c>
      <c r="AD104" s="14">
        <f t="shared" si="82"/>
        <v>33.133644055989173</v>
      </c>
      <c r="AE104" s="14">
        <f t="shared" si="83"/>
        <v>2700.6082579412955</v>
      </c>
      <c r="AF104" s="14">
        <f t="shared" si="73"/>
        <v>21.880104765441956</v>
      </c>
      <c r="AG104" s="14">
        <f t="shared" si="84"/>
        <v>1.3257902842414468</v>
      </c>
      <c r="AM104" s="14">
        <f t="shared" si="74"/>
        <v>5219.6337160115199</v>
      </c>
      <c r="AN104" s="14">
        <f t="shared" si="85"/>
        <v>16.442808810339425</v>
      </c>
      <c r="AQ104" s="14">
        <f t="shared" si="75"/>
        <v>1.0533104900000001</v>
      </c>
      <c r="AR104" s="14">
        <v>0.73880000000000001</v>
      </c>
      <c r="AU104" s="14">
        <f t="shared" si="86"/>
        <v>79.886120422484368</v>
      </c>
      <c r="AV104" s="14">
        <f t="shared" si="87"/>
        <v>78.831022200000007</v>
      </c>
      <c r="AW104" s="14">
        <f t="shared" si="88"/>
        <v>58.346216840485987</v>
      </c>
      <c r="AX104" s="14">
        <f t="shared" si="76"/>
        <v>1.3257902842414468</v>
      </c>
      <c r="AY104" s="14">
        <f t="shared" si="77"/>
        <v>1.0533104900000001</v>
      </c>
      <c r="AZ104" s="14">
        <f t="shared" si="78"/>
        <v>54.242235264659449</v>
      </c>
      <c r="BA104" s="14">
        <f t="shared" si="89"/>
        <v>54.693260890801227</v>
      </c>
      <c r="BB104" s="14">
        <f t="shared" si="90"/>
        <v>0.54808900000000005</v>
      </c>
      <c r="BC104" s="14">
        <f t="shared" si="91"/>
        <v>2364.9306660000002</v>
      </c>
      <c r="BD104" s="14">
        <f t="shared" si="92"/>
        <v>1747.2107760408003</v>
      </c>
      <c r="BE104" s="14">
        <f t="shared" si="93"/>
        <v>147.79109587380856</v>
      </c>
      <c r="BF104" s="14">
        <f t="shared" si="79"/>
        <v>2.3096094467338193</v>
      </c>
      <c r="BG104" s="14">
        <f t="shared" si="80"/>
        <v>11648.145405518757</v>
      </c>
    </row>
    <row r="105" spans="3:59" x14ac:dyDescent="0.25">
      <c r="C105" s="1">
        <v>35</v>
      </c>
      <c r="D105" s="15">
        <f t="shared" si="62"/>
        <v>265</v>
      </c>
      <c r="E105" s="1">
        <v>0.5</v>
      </c>
      <c r="F105" s="14">
        <f t="shared" si="63"/>
        <v>2.0291125405405407E-2</v>
      </c>
      <c r="G105" s="14">
        <f t="shared" si="64"/>
        <v>73.048051459459472</v>
      </c>
      <c r="H105" s="1">
        <v>0.5766</v>
      </c>
      <c r="I105" s="1">
        <v>-3.4781511999999997</v>
      </c>
      <c r="J105" s="16">
        <f>0.26163+0.233768</f>
        <v>0.49539800000000001</v>
      </c>
      <c r="K105" s="14">
        <f t="shared" si="65"/>
        <v>2.24E-2</v>
      </c>
      <c r="L105" s="14">
        <f t="shared" si="66"/>
        <v>0.1</v>
      </c>
      <c r="M105" s="14">
        <f t="shared" si="48"/>
        <v>0.19924754697496314</v>
      </c>
      <c r="N105" s="14">
        <f t="shared" si="67"/>
        <v>0.19531000000000001</v>
      </c>
      <c r="P105" s="14">
        <f t="shared" si="68"/>
        <v>5.0000000000000001E-4</v>
      </c>
      <c r="Q105" s="14">
        <f t="shared" si="94"/>
        <v>2.0291125405405407E-2</v>
      </c>
      <c r="R105" s="14">
        <f t="shared" si="69"/>
        <v>305.08558412010007</v>
      </c>
      <c r="S105" s="14">
        <f t="shared" si="70"/>
        <v>298.69717096540023</v>
      </c>
      <c r="T105" s="14">
        <f t="shared" si="71"/>
        <v>1.7610279958414594</v>
      </c>
      <c r="U105" s="14">
        <f t="shared" si="72"/>
        <v>1.7293354609005291</v>
      </c>
      <c r="V105" s="14">
        <v>3885</v>
      </c>
      <c r="X105" s="14">
        <v>0.5</v>
      </c>
      <c r="Y105" s="14">
        <f t="shared" si="81"/>
        <v>0.1391613050351545</v>
      </c>
      <c r="AB105" s="14">
        <f>[2]!HeatTransferArea(K105,L105,0.36,P105)</f>
        <v>0.30265450173412117</v>
      </c>
      <c r="AC105" s="14">
        <f>[1]!Convection(K105,Q105,1000,9*10^-4,P105,0.6,0.36,7)</f>
        <v>20807.569345289405</v>
      </c>
      <c r="AD105" s="14">
        <f t="shared" si="82"/>
        <v>33.133644055989173</v>
      </c>
      <c r="AE105" s="14">
        <f t="shared" si="83"/>
        <v>2700.6082579412955</v>
      </c>
      <c r="AF105" s="14">
        <f t="shared" si="73"/>
        <v>21.880104765441956</v>
      </c>
      <c r="AG105" s="14">
        <f t="shared" si="84"/>
        <v>1.3229730312039616</v>
      </c>
      <c r="AM105" s="14">
        <f t="shared" si="74"/>
        <v>5208.5421963980643</v>
      </c>
      <c r="AN105" s="14">
        <f t="shared" si="85"/>
        <v>20.238988207513078</v>
      </c>
      <c r="AQ105" s="14">
        <f t="shared" si="75"/>
        <v>-3.4781511999999997</v>
      </c>
      <c r="AR105" s="14">
        <v>0.73870000000000002</v>
      </c>
      <c r="AU105" s="14">
        <f t="shared" si="86"/>
        <v>79.886120422484368</v>
      </c>
      <c r="AV105" s="14">
        <f t="shared" si="87"/>
        <v>78.831022200000007</v>
      </c>
      <c r="AW105" s="14">
        <f t="shared" si="88"/>
        <v>58.338544461252326</v>
      </c>
      <c r="AX105" s="14">
        <f t="shared" si="76"/>
        <v>1.3229730312039616</v>
      </c>
      <c r="AY105" s="14">
        <f t="shared" si="77"/>
        <v>-3.4781511999999997</v>
      </c>
      <c r="AZ105" s="14">
        <f t="shared" si="78"/>
        <v>51.522320899253351</v>
      </c>
      <c r="BA105" s="14">
        <f t="shared" si="89"/>
        <v>51.367905016453527</v>
      </c>
      <c r="BB105" s="14">
        <f t="shared" si="90"/>
        <v>0.49539800000000001</v>
      </c>
      <c r="BC105" s="14">
        <f t="shared" si="91"/>
        <v>2759.0857770000002</v>
      </c>
      <c r="BD105" s="14">
        <f t="shared" si="92"/>
        <v>2038.1366634699002</v>
      </c>
      <c r="BE105" s="14">
        <f t="shared" si="93"/>
        <v>138.82363703499962</v>
      </c>
      <c r="BF105" s="14">
        <f t="shared" si="79"/>
        <v>2.694544354522789</v>
      </c>
      <c r="BG105" s="14">
        <f t="shared" si="80"/>
        <v>10990.289844446828</v>
      </c>
    </row>
    <row r="106" spans="3:59" x14ac:dyDescent="0.25">
      <c r="C106" s="1">
        <v>0</v>
      </c>
      <c r="D106" s="15">
        <f t="shared" si="62"/>
        <v>300</v>
      </c>
      <c r="E106" s="1">
        <v>0.5</v>
      </c>
      <c r="F106" s="14">
        <f t="shared" si="63"/>
        <v>2.7054833873873876E-2</v>
      </c>
      <c r="G106" s="14">
        <f t="shared" si="64"/>
        <v>97.397401945945958</v>
      </c>
      <c r="H106" s="1">
        <v>0.76880000000000004</v>
      </c>
      <c r="I106" s="1">
        <v>28.93316978</v>
      </c>
      <c r="J106" s="17">
        <f>0.252081+0.224108</f>
        <v>0.47618899999999997</v>
      </c>
      <c r="K106" s="14">
        <f t="shared" si="65"/>
        <v>2.24E-2</v>
      </c>
      <c r="L106" s="14">
        <f t="shared" si="66"/>
        <v>0.1</v>
      </c>
      <c r="M106" s="14">
        <f t="shared" si="48"/>
        <v>0.19924754697496314</v>
      </c>
      <c r="N106" s="14">
        <f t="shared" si="67"/>
        <v>0.19531000000000001</v>
      </c>
      <c r="P106" s="14">
        <f t="shared" si="68"/>
        <v>5.0000000000000001E-4</v>
      </c>
      <c r="Q106" s="14">
        <f t="shared" si="94"/>
        <v>2.7054833873873876E-2</v>
      </c>
      <c r="R106" s="14">
        <f t="shared" si="69"/>
        <v>254.20374925260012</v>
      </c>
      <c r="S106" s="14">
        <f t="shared" si="70"/>
        <v>282.05197659190014</v>
      </c>
      <c r="T106" s="14">
        <f t="shared" si="71"/>
        <v>1.9622436637134797</v>
      </c>
      <c r="U106" s="14">
        <f t="shared" si="72"/>
        <v>2.1038528313999905</v>
      </c>
      <c r="V106" s="14">
        <v>3885</v>
      </c>
      <c r="X106" s="14">
        <v>0.5</v>
      </c>
      <c r="Y106" s="14">
        <f t="shared" si="81"/>
        <v>0.18554840671353934</v>
      </c>
      <c r="AB106" s="14">
        <f>[2]!HeatTransferArea(K106,L106,0.36,P106)</f>
        <v>0.30265450173412117</v>
      </c>
      <c r="AC106" s="14">
        <f>[1]!Convection(K106,Q106,1000,9*10^-4,P106,0.6,0.36,7)</f>
        <v>21060.19760720406</v>
      </c>
      <c r="AD106" s="14">
        <f t="shared" si="82"/>
        <v>44.17819207465223</v>
      </c>
      <c r="AE106" s="14">
        <f t="shared" si="83"/>
        <v>3389.715062820052</v>
      </c>
      <c r="AF106" s="14">
        <f t="shared" si="73"/>
        <v>21.916202209327047</v>
      </c>
      <c r="AG106" s="14">
        <f t="shared" si="84"/>
        <v>2.1170419460069998</v>
      </c>
      <c r="AM106" s="14">
        <f t="shared" si="74"/>
        <v>4745.2410273239284</v>
      </c>
      <c r="AN106" s="14">
        <f t="shared" si="85"/>
        <v>0</v>
      </c>
      <c r="AQ106" s="14">
        <f t="shared" si="75"/>
        <v>28.93316978</v>
      </c>
      <c r="AR106" s="14">
        <v>0.5242</v>
      </c>
      <c r="AU106" s="14">
        <f t="shared" si="86"/>
        <v>60.642023615962401</v>
      </c>
      <c r="AV106" s="14">
        <f t="shared" si="87"/>
        <v>105.10802960000001</v>
      </c>
      <c r="AW106" s="14">
        <f t="shared" si="88"/>
        <v>55.087571548164021</v>
      </c>
      <c r="AX106" s="14">
        <f t="shared" si="76"/>
        <v>2.1170419460069998</v>
      </c>
      <c r="AY106" s="14">
        <f t="shared" si="77"/>
        <v>28.93316978</v>
      </c>
      <c r="AZ106" s="14">
        <f t="shared" si="78"/>
        <v>52.226604695744385</v>
      </c>
      <c r="BA106" s="14">
        <f t="shared" si="89"/>
        <v>54.047619109873906</v>
      </c>
      <c r="BB106" s="14">
        <f t="shared" si="90"/>
        <v>0.47618899999999997</v>
      </c>
      <c r="BC106" s="14">
        <f t="shared" si="91"/>
        <v>0</v>
      </c>
      <c r="BD106" s="14">
        <f t="shared" si="92"/>
        <v>0</v>
      </c>
      <c r="BE106" s="14">
        <f t="shared" si="93"/>
        <v>206.24756508800888</v>
      </c>
      <c r="BF106" s="14">
        <f t="shared" si="79"/>
        <v>0</v>
      </c>
      <c r="BG106" s="14">
        <f t="shared" si="80"/>
        <v>12958.575553868613</v>
      </c>
    </row>
    <row r="107" spans="3:59" x14ac:dyDescent="0.25">
      <c r="C107" s="1">
        <v>5</v>
      </c>
      <c r="D107" s="15">
        <f t="shared" si="62"/>
        <v>295</v>
      </c>
      <c r="E107" s="1">
        <v>0.5</v>
      </c>
      <c r="F107" s="14">
        <f t="shared" si="63"/>
        <v>2.7054833873873876E-2</v>
      </c>
      <c r="G107" s="14">
        <f t="shared" si="64"/>
        <v>97.397401945945958</v>
      </c>
      <c r="H107" s="1">
        <v>0.76880000000000004</v>
      </c>
      <c r="I107" s="1">
        <v>24.09009726</v>
      </c>
      <c r="J107" s="17">
        <f>0.243999+0.218124</f>
        <v>0.46212300000000001</v>
      </c>
      <c r="K107" s="14">
        <f t="shared" si="65"/>
        <v>2.24E-2</v>
      </c>
      <c r="L107" s="14">
        <f t="shared" si="66"/>
        <v>0.1</v>
      </c>
      <c r="M107" s="14">
        <f t="shared" si="48"/>
        <v>0.19924754697496314</v>
      </c>
      <c r="N107" s="14">
        <f t="shared" si="67"/>
        <v>0.19531000000000001</v>
      </c>
      <c r="P107" s="14">
        <f t="shared" si="68"/>
        <v>5.0000000000000001E-4</v>
      </c>
      <c r="Q107" s="14">
        <f t="shared" si="94"/>
        <v>2.7054833873873876E-2</v>
      </c>
      <c r="R107" s="14">
        <f t="shared" si="69"/>
        <v>268.09312130010039</v>
      </c>
      <c r="S107" s="14">
        <f t="shared" si="70"/>
        <v>286.84702949740029</v>
      </c>
      <c r="T107" s="14">
        <f t="shared" si="71"/>
        <v>2.1363171513316956</v>
      </c>
      <c r="U107" s="14">
        <f t="shared" si="72"/>
        <v>2.2277205799002786</v>
      </c>
      <c r="V107" s="14">
        <v>3885</v>
      </c>
      <c r="X107" s="14">
        <v>0.5</v>
      </c>
      <c r="Y107" s="14">
        <f t="shared" si="81"/>
        <v>0.18554840671353934</v>
      </c>
      <c r="AB107" s="14">
        <f>[2]!HeatTransferArea(K107,L107,0.36,P107)</f>
        <v>0.30265450173412117</v>
      </c>
      <c r="AC107" s="14">
        <f>[1]!Convection(K107,Q107,1000,9*10^-4,P107,0.6,0.36,7)</f>
        <v>21060.19760720406</v>
      </c>
      <c r="AD107" s="14">
        <f t="shared" si="82"/>
        <v>44.17819207465223</v>
      </c>
      <c r="AE107" s="14">
        <f t="shared" si="83"/>
        <v>3389.715062820052</v>
      </c>
      <c r="AF107" s="14">
        <f t="shared" si="73"/>
        <v>21.916202209327047</v>
      </c>
      <c r="AG107" s="14">
        <f t="shared" si="84"/>
        <v>2.0073622082887752</v>
      </c>
      <c r="AM107" s="14">
        <f t="shared" si="74"/>
        <v>4499.3995161208595</v>
      </c>
      <c r="AN107" s="14">
        <f t="shared" si="85"/>
        <v>2.2444466532799279</v>
      </c>
      <c r="AQ107" s="14">
        <f t="shared" si="75"/>
        <v>24.09009726</v>
      </c>
      <c r="AR107" s="14">
        <v>0.5333</v>
      </c>
      <c r="AU107" s="14">
        <f t="shared" si="86"/>
        <v>60.642023615962401</v>
      </c>
      <c r="AV107" s="14">
        <f t="shared" si="87"/>
        <v>105.10802960000001</v>
      </c>
      <c r="AW107" s="14">
        <f t="shared" si="88"/>
        <v>56.024093331137252</v>
      </c>
      <c r="AX107" s="14">
        <f t="shared" si="76"/>
        <v>2.0073622082887752</v>
      </c>
      <c r="AY107" s="14">
        <f t="shared" si="77"/>
        <v>24.09009726</v>
      </c>
      <c r="AZ107" s="14">
        <f t="shared" si="78"/>
        <v>58.323136623234447</v>
      </c>
      <c r="BA107" s="14">
        <f t="shared" si="89"/>
        <v>59.842615735558091</v>
      </c>
      <c r="BB107" s="14">
        <f t="shared" si="90"/>
        <v>0.46212300000000001</v>
      </c>
      <c r="BC107" s="14">
        <f t="shared" si="91"/>
        <v>525.54014800000004</v>
      </c>
      <c r="BD107" s="14">
        <f t="shared" si="92"/>
        <v>280.27056092840002</v>
      </c>
      <c r="BE107" s="14">
        <f t="shared" si="93"/>
        <v>224.54408637715957</v>
      </c>
      <c r="BF107" s="14">
        <f t="shared" si="79"/>
        <v>0.3855699671902974</v>
      </c>
      <c r="BG107" s="14">
        <f t="shared" si="80"/>
        <v>13908.108852818741</v>
      </c>
    </row>
    <row r="108" spans="3:59" x14ac:dyDescent="0.25">
      <c r="C108" s="1">
        <v>10</v>
      </c>
      <c r="D108" s="15">
        <f t="shared" si="62"/>
        <v>290</v>
      </c>
      <c r="E108" s="1">
        <v>0.5</v>
      </c>
      <c r="F108" s="14">
        <f t="shared" si="63"/>
        <v>2.7054833873873876E-2</v>
      </c>
      <c r="G108" s="14">
        <f t="shared" si="64"/>
        <v>97.397401945945958</v>
      </c>
      <c r="H108" s="1">
        <v>0.76880000000000004</v>
      </c>
      <c r="I108" s="1">
        <v>19.697773689999998</v>
      </c>
      <c r="J108" s="17">
        <f>0.416576+0.355137</f>
        <v>0.77171299999999998</v>
      </c>
      <c r="K108" s="14">
        <f t="shared" si="65"/>
        <v>2.24E-2</v>
      </c>
      <c r="L108" s="14">
        <f t="shared" si="66"/>
        <v>0.1</v>
      </c>
      <c r="M108" s="14">
        <f t="shared" si="48"/>
        <v>0.19924754697496314</v>
      </c>
      <c r="N108" s="14">
        <f t="shared" si="67"/>
        <v>0.19531000000000001</v>
      </c>
      <c r="P108" s="14">
        <f t="shared" si="68"/>
        <v>5.0000000000000001E-4</v>
      </c>
      <c r="Q108" s="14">
        <f t="shared" si="94"/>
        <v>2.7054833873873876E-2</v>
      </c>
      <c r="R108" s="14">
        <f t="shared" si="69"/>
        <v>279.7756471826001</v>
      </c>
      <c r="S108" s="14">
        <f t="shared" si="70"/>
        <v>290.83635973790035</v>
      </c>
      <c r="T108" s="14">
        <f t="shared" si="71"/>
        <v>2.2035150369652001</v>
      </c>
      <c r="U108" s="14">
        <f t="shared" si="72"/>
        <v>2.2472307934001492</v>
      </c>
      <c r="V108" s="14">
        <v>3885</v>
      </c>
      <c r="X108" s="14">
        <v>0.5</v>
      </c>
      <c r="Y108" s="14">
        <f t="shared" si="81"/>
        <v>0.18554840671353934</v>
      </c>
      <c r="AB108" s="14">
        <f>[2]!HeatTransferArea(K108,L108,0.36,P108)</f>
        <v>0.30265450173412117</v>
      </c>
      <c r="AC108" s="14">
        <f>[1]!Convection(K108,Q108,1000,9*10^-4,P108,0.6,0.36,7)</f>
        <v>21060.19760720406</v>
      </c>
      <c r="AD108" s="14">
        <f t="shared" si="82"/>
        <v>44.17819207465223</v>
      </c>
      <c r="AE108" s="14">
        <f t="shared" si="83"/>
        <v>3389.715062820052</v>
      </c>
      <c r="AF108" s="14">
        <f t="shared" si="73"/>
        <v>21.916202209327047</v>
      </c>
      <c r="AG108" s="14">
        <f t="shared" si="84"/>
        <v>1.923541256786947</v>
      </c>
      <c r="AM108" s="14">
        <f t="shared" si="74"/>
        <v>4311.519149004841</v>
      </c>
      <c r="AN108" s="14">
        <f t="shared" si="85"/>
        <v>4.4499212227639529</v>
      </c>
      <c r="AQ108" s="14">
        <f t="shared" si="75"/>
        <v>19.697773689999998</v>
      </c>
      <c r="AR108" s="14">
        <v>0.54079999999999995</v>
      </c>
      <c r="AU108" s="14">
        <f t="shared" si="86"/>
        <v>60.642023615962401</v>
      </c>
      <c r="AV108" s="14">
        <f t="shared" si="87"/>
        <v>105.10802960000001</v>
      </c>
      <c r="AW108" s="14">
        <f t="shared" si="88"/>
        <v>56.803249420409323</v>
      </c>
      <c r="AX108" s="14">
        <f t="shared" si="76"/>
        <v>1.923541256786947</v>
      </c>
      <c r="AY108" s="14">
        <f t="shared" si="77"/>
        <v>19.697773689999998</v>
      </c>
      <c r="AZ108" s="14">
        <f t="shared" si="78"/>
        <v>61.397695504925771</v>
      </c>
      <c r="BA108" s="14">
        <f t="shared" si="89"/>
        <v>62.583407123178368</v>
      </c>
      <c r="BB108" s="14">
        <f t="shared" si="90"/>
        <v>0.77171299999999998</v>
      </c>
      <c r="BC108" s="14">
        <f t="shared" si="91"/>
        <v>1051.0802960000001</v>
      </c>
      <c r="BD108" s="14">
        <f t="shared" si="92"/>
        <v>568.42422407679999</v>
      </c>
      <c r="BE108" s="14">
        <f t="shared" si="93"/>
        <v>231.60712372938337</v>
      </c>
      <c r="BF108" s="14">
        <f t="shared" si="79"/>
        <v>0.7711399343805948</v>
      </c>
      <c r="BG108" s="14">
        <f t="shared" si="80"/>
        <v>14184.445987242998</v>
      </c>
    </row>
    <row r="109" spans="3:59" x14ac:dyDescent="0.25">
      <c r="C109" s="1">
        <v>15</v>
      </c>
      <c r="D109" s="15">
        <f t="shared" si="62"/>
        <v>285</v>
      </c>
      <c r="E109" s="1">
        <v>0.5</v>
      </c>
      <c r="F109" s="14">
        <f t="shared" si="63"/>
        <v>2.7054833873873876E-2</v>
      </c>
      <c r="G109" s="14">
        <f t="shared" si="64"/>
        <v>97.397401945945958</v>
      </c>
      <c r="H109" s="1">
        <v>0.76880000000000004</v>
      </c>
      <c r="I109" s="1">
        <v>15.73305244</v>
      </c>
      <c r="J109" s="17">
        <f>0.379386+0.332104</f>
        <v>0.71148999999999996</v>
      </c>
      <c r="K109" s="14">
        <f t="shared" si="65"/>
        <v>2.24E-2</v>
      </c>
      <c r="L109" s="14">
        <f t="shared" si="66"/>
        <v>0.1</v>
      </c>
      <c r="M109" s="14">
        <f t="shared" si="48"/>
        <v>0.19924754697496314</v>
      </c>
      <c r="N109" s="14">
        <f t="shared" si="67"/>
        <v>0.19531000000000001</v>
      </c>
      <c r="P109" s="14">
        <f t="shared" si="68"/>
        <v>5.0000000000000001E-4</v>
      </c>
      <c r="Q109" s="14">
        <f t="shared" si="94"/>
        <v>2.7054833873873876E-2</v>
      </c>
      <c r="R109" s="14">
        <f t="shared" si="69"/>
        <v>289.25132690010014</v>
      </c>
      <c r="S109" s="14">
        <f t="shared" si="70"/>
        <v>294.01996731339989</v>
      </c>
      <c r="T109" s="14">
        <f t="shared" si="71"/>
        <v>2.1873989651985539</v>
      </c>
      <c r="U109" s="14">
        <f t="shared" si="72"/>
        <v>2.1895239469001808</v>
      </c>
      <c r="V109" s="14">
        <v>3885</v>
      </c>
      <c r="X109" s="14">
        <v>0.5</v>
      </c>
      <c r="Y109" s="14">
        <f t="shared" si="81"/>
        <v>0.18554840671353934</v>
      </c>
      <c r="AB109" s="14">
        <f>[2]!HeatTransferArea(K109,L109,0.36,P109)</f>
        <v>0.30265450173412117</v>
      </c>
      <c r="AC109" s="14">
        <f>[1]!Convection(K109,Q109,1000,9*10^-4,P109,0.6,0.36,7)</f>
        <v>21060.19760720406</v>
      </c>
      <c r="AD109" s="14">
        <f t="shared" si="82"/>
        <v>44.17819207465223</v>
      </c>
      <c r="AE109" s="14">
        <f t="shared" si="83"/>
        <v>3389.715062820052</v>
      </c>
      <c r="AF109" s="14">
        <f t="shared" si="73"/>
        <v>21.916202209327047</v>
      </c>
      <c r="AG109" s="14">
        <f t="shared" si="84"/>
        <v>1.8605273336770773</v>
      </c>
      <c r="AM109" s="14">
        <f t="shared" si="74"/>
        <v>4170.2766697060388</v>
      </c>
      <c r="AN109" s="14">
        <f t="shared" si="85"/>
        <v>6.8508042678575194</v>
      </c>
      <c r="AQ109" s="14">
        <f t="shared" si="75"/>
        <v>15.73305244</v>
      </c>
      <c r="AR109" s="14">
        <v>0.54669999999999996</v>
      </c>
      <c r="AU109" s="14">
        <f t="shared" si="86"/>
        <v>60.642023615962401</v>
      </c>
      <c r="AV109" s="14">
        <f t="shared" si="87"/>
        <v>105.10802960000001</v>
      </c>
      <c r="AW109" s="14">
        <f t="shared" si="88"/>
        <v>57.425039815980135</v>
      </c>
      <c r="AX109" s="14">
        <f t="shared" si="76"/>
        <v>1.8605273336770773</v>
      </c>
      <c r="AY109" s="14">
        <f t="shared" si="77"/>
        <v>15.73305244</v>
      </c>
      <c r="AZ109" s="14">
        <f t="shared" si="78"/>
        <v>61.847128944313788</v>
      </c>
      <c r="BA109" s="14">
        <f t="shared" si="89"/>
        <v>62.805736334980352</v>
      </c>
      <c r="BB109" s="14">
        <f t="shared" si="90"/>
        <v>0.71148999999999996</v>
      </c>
      <c r="BC109" s="14">
        <f t="shared" si="91"/>
        <v>1576.6204440000001</v>
      </c>
      <c r="BD109" s="14">
        <f t="shared" si="92"/>
        <v>861.93839673479999</v>
      </c>
      <c r="BE109" s="14">
        <f t="shared" si="93"/>
        <v>229.91319518109898</v>
      </c>
      <c r="BF109" s="14">
        <f t="shared" si="79"/>
        <v>1.1567099015708922</v>
      </c>
      <c r="BG109" s="14">
        <f t="shared" si="80"/>
        <v>13949.173689816054</v>
      </c>
    </row>
    <row r="110" spans="3:59" x14ac:dyDescent="0.25">
      <c r="C110" s="1">
        <v>20</v>
      </c>
      <c r="D110" s="15">
        <f t="shared" si="62"/>
        <v>280</v>
      </c>
      <c r="E110" s="1">
        <v>0.5</v>
      </c>
      <c r="F110" s="14">
        <f t="shared" si="63"/>
        <v>2.7054833873873876E-2</v>
      </c>
      <c r="G110" s="14">
        <f t="shared" si="64"/>
        <v>97.397401945945958</v>
      </c>
      <c r="H110" s="1">
        <v>0.76880000000000004</v>
      </c>
      <c r="I110" s="1">
        <v>9.6896509900000005</v>
      </c>
      <c r="J110" s="18">
        <f>0.37262+0.321518</f>
        <v>0.69413800000000003</v>
      </c>
      <c r="K110" s="14">
        <f t="shared" si="65"/>
        <v>2.24E-2</v>
      </c>
      <c r="L110" s="14">
        <f t="shared" si="66"/>
        <v>0.1</v>
      </c>
      <c r="M110" s="14">
        <f t="shared" si="48"/>
        <v>0.19924754697496314</v>
      </c>
      <c r="N110" s="14">
        <f t="shared" si="67"/>
        <v>0.19531000000000001</v>
      </c>
      <c r="P110" s="14">
        <f t="shared" si="68"/>
        <v>5.0000000000000001E-4</v>
      </c>
      <c r="Q110" s="14">
        <f t="shared" si="94"/>
        <v>2.7054833873873876E-2</v>
      </c>
      <c r="R110" s="14">
        <f t="shared" si="69"/>
        <v>296.52016045260007</v>
      </c>
      <c r="S110" s="14">
        <f t="shared" si="70"/>
        <v>296.39785222390003</v>
      </c>
      <c r="T110" s="14">
        <f t="shared" si="71"/>
        <v>2.1115305806172273</v>
      </c>
      <c r="U110" s="14">
        <f t="shared" si="72"/>
        <v>2.0817405154000426</v>
      </c>
      <c r="V110" s="14">
        <v>3885</v>
      </c>
      <c r="X110" s="14">
        <v>0.5</v>
      </c>
      <c r="Y110" s="14">
        <f t="shared" si="81"/>
        <v>0.18554840671353934</v>
      </c>
      <c r="AB110" s="14">
        <f>[2]!HeatTransferArea(K110,L110,0.36,P110)</f>
        <v>0.30265450173412117</v>
      </c>
      <c r="AC110" s="14">
        <f>[1]!Convection(K110,Q110,1000,9*10^-4,P110,0.6,0.36,7)</f>
        <v>21060.19760720406</v>
      </c>
      <c r="AD110" s="14">
        <f t="shared" si="82"/>
        <v>44.17819207465223</v>
      </c>
      <c r="AE110" s="14">
        <f t="shared" si="83"/>
        <v>3389.715062820052</v>
      </c>
      <c r="AF110" s="14">
        <f t="shared" si="73"/>
        <v>21.916202209327047</v>
      </c>
      <c r="AG110" s="14">
        <f t="shared" si="84"/>
        <v>1.814918753512637</v>
      </c>
      <c r="AM110" s="14">
        <f t="shared" si="74"/>
        <v>4068.0473746264133</v>
      </c>
      <c r="AN110" s="14">
        <f t="shared" si="85"/>
        <v>9.6073453209208708</v>
      </c>
      <c r="AQ110" s="14">
        <f t="shared" si="75"/>
        <v>9.6896509900000005</v>
      </c>
      <c r="AR110" s="14">
        <v>0.55100000000000005</v>
      </c>
      <c r="AU110" s="14">
        <f t="shared" si="86"/>
        <v>60.642023615962401</v>
      </c>
      <c r="AV110" s="14">
        <f t="shared" si="87"/>
        <v>105.10802960000001</v>
      </c>
      <c r="AW110" s="14">
        <f t="shared" si="88"/>
        <v>57.889464517849916</v>
      </c>
      <c r="AX110" s="14">
        <f t="shared" si="76"/>
        <v>1.814918753512637</v>
      </c>
      <c r="AY110" s="14">
        <f t="shared" si="77"/>
        <v>9.6896509900000005</v>
      </c>
      <c r="AZ110" s="14">
        <f t="shared" si="78"/>
        <v>60.280286180497448</v>
      </c>
      <c r="BA110" s="14">
        <f t="shared" si="89"/>
        <v>61.117687312498006</v>
      </c>
      <c r="BB110" s="14">
        <f t="shared" si="90"/>
        <v>0.69413800000000003</v>
      </c>
      <c r="BC110" s="14">
        <f t="shared" si="91"/>
        <v>2102.1605920000002</v>
      </c>
      <c r="BD110" s="14">
        <f t="shared" si="92"/>
        <v>1158.2904861920001</v>
      </c>
      <c r="BE110" s="14">
        <f t="shared" si="93"/>
        <v>221.93881876882074</v>
      </c>
      <c r="BF110" s="14">
        <f t="shared" si="79"/>
        <v>1.5422798687611896</v>
      </c>
      <c r="BG110" s="14">
        <f t="shared" si="80"/>
        <v>13363.878693212577</v>
      </c>
    </row>
    <row r="111" spans="3:59" x14ac:dyDescent="0.25">
      <c r="C111" s="1">
        <v>25</v>
      </c>
      <c r="D111" s="15">
        <f t="shared" si="62"/>
        <v>275</v>
      </c>
      <c r="E111" s="1">
        <v>0.5</v>
      </c>
      <c r="F111" s="14">
        <f t="shared" si="63"/>
        <v>2.7054833873873876E-2</v>
      </c>
      <c r="G111" s="14">
        <f t="shared" si="64"/>
        <v>97.397401945945958</v>
      </c>
      <c r="H111" s="1">
        <v>0.76880000000000004</v>
      </c>
      <c r="I111" s="1">
        <v>2.86035847</v>
      </c>
      <c r="J111" s="17">
        <f>0.359151+0.31324</f>
        <v>0.67239099999999996</v>
      </c>
      <c r="K111" s="14">
        <f t="shared" si="65"/>
        <v>2.24E-2</v>
      </c>
      <c r="L111" s="14">
        <f t="shared" si="66"/>
        <v>0.1</v>
      </c>
      <c r="M111" s="14">
        <f t="shared" si="48"/>
        <v>0.19924754697496314</v>
      </c>
      <c r="N111" s="14">
        <f t="shared" si="67"/>
        <v>0.19531000000000001</v>
      </c>
      <c r="P111" s="14">
        <f t="shared" si="68"/>
        <v>5.0000000000000001E-4</v>
      </c>
      <c r="Q111" s="14">
        <f t="shared" si="94"/>
        <v>2.7054833873873876E-2</v>
      </c>
      <c r="R111" s="14">
        <f t="shared" si="69"/>
        <v>301.58214784010033</v>
      </c>
      <c r="S111" s="14">
        <f t="shared" si="70"/>
        <v>297.9700144694001</v>
      </c>
      <c r="T111" s="14">
        <f t="shared" si="71"/>
        <v>1.9994715278071453</v>
      </c>
      <c r="U111" s="14">
        <f t="shared" si="72"/>
        <v>1.951020973900313</v>
      </c>
      <c r="V111" s="14">
        <v>3885</v>
      </c>
      <c r="X111" s="14">
        <v>0.5</v>
      </c>
      <c r="Y111" s="14">
        <f t="shared" si="81"/>
        <v>0.18554840671353934</v>
      </c>
      <c r="AB111" s="14">
        <f>[2]!HeatTransferArea(K111,L111,0.36,P111)</f>
        <v>0.30265450173412117</v>
      </c>
      <c r="AC111" s="14">
        <f>[1]!Convection(K111,Q111,1000,9*10^-4,P111,0.6,0.36,7)</f>
        <v>21060.19760720406</v>
      </c>
      <c r="AD111" s="14">
        <f t="shared" si="82"/>
        <v>44.17819207465223</v>
      </c>
      <c r="AE111" s="14">
        <f t="shared" si="83"/>
        <v>3389.715062820052</v>
      </c>
      <c r="AF111" s="14">
        <f t="shared" si="73"/>
        <v>21.916202209327047</v>
      </c>
      <c r="AG111" s="14">
        <f t="shared" si="84"/>
        <v>1.7844557572596569</v>
      </c>
      <c r="AM111" s="14">
        <f t="shared" si="74"/>
        <v>3999.7661296999709</v>
      </c>
      <c r="AN111" s="14">
        <f t="shared" si="85"/>
        <v>12.813803815764294</v>
      </c>
      <c r="AQ111" s="14">
        <f t="shared" si="75"/>
        <v>2.86035847</v>
      </c>
      <c r="AR111" s="14">
        <v>0.55379999999999996</v>
      </c>
      <c r="AU111" s="14">
        <f t="shared" si="86"/>
        <v>60.642023615962401</v>
      </c>
      <c r="AV111" s="14">
        <f t="shared" si="87"/>
        <v>105.10802960000001</v>
      </c>
      <c r="AW111" s="14">
        <f t="shared" si="88"/>
        <v>58.196523526018538</v>
      </c>
      <c r="AX111" s="14">
        <f t="shared" si="76"/>
        <v>1.7844557572596569</v>
      </c>
      <c r="AY111" s="14">
        <f t="shared" si="77"/>
        <v>2.86035847</v>
      </c>
      <c r="AZ111" s="14">
        <f t="shared" si="78"/>
        <v>57.459527769366666</v>
      </c>
      <c r="BA111" s="14">
        <f t="shared" si="89"/>
        <v>58.181145903816379</v>
      </c>
      <c r="BB111" s="14">
        <f t="shared" si="90"/>
        <v>0.67239099999999996</v>
      </c>
      <c r="BC111" s="14">
        <f t="shared" si="91"/>
        <v>2627.7007400000002</v>
      </c>
      <c r="BD111" s="14">
        <f t="shared" si="92"/>
        <v>1455.2206698120001</v>
      </c>
      <c r="BE111" s="14">
        <f t="shared" si="93"/>
        <v>210.16051252911066</v>
      </c>
      <c r="BF111" s="14">
        <f t="shared" si="79"/>
        <v>1.9278498359514871</v>
      </c>
      <c r="BG111" s="14">
        <f t="shared" si="80"/>
        <v>12590.147730111586</v>
      </c>
    </row>
    <row r="112" spans="3:59" x14ac:dyDescent="0.25">
      <c r="C112" s="1">
        <v>30</v>
      </c>
      <c r="D112" s="15">
        <f t="shared" si="62"/>
        <v>270</v>
      </c>
      <c r="E112" s="1">
        <v>0.5</v>
      </c>
      <c r="F112" s="14">
        <f t="shared" si="63"/>
        <v>2.7054833873873876E-2</v>
      </c>
      <c r="G112" s="14">
        <f t="shared" si="64"/>
        <v>97.397401945945958</v>
      </c>
      <c r="H112" s="1">
        <v>0.76880000000000004</v>
      </c>
      <c r="I112" s="1">
        <v>-3.9971759000000002</v>
      </c>
      <c r="J112" s="17">
        <f>0.354681+0.308676</f>
        <v>0.66335699999999997</v>
      </c>
      <c r="K112" s="14">
        <f t="shared" si="65"/>
        <v>2.24E-2</v>
      </c>
      <c r="L112" s="14">
        <f t="shared" si="66"/>
        <v>0.1</v>
      </c>
      <c r="M112" s="14">
        <f t="shared" si="48"/>
        <v>0.19924754697496314</v>
      </c>
      <c r="N112" s="14">
        <f t="shared" si="67"/>
        <v>0.19531000000000001</v>
      </c>
      <c r="P112" s="14">
        <f t="shared" si="68"/>
        <v>5.0000000000000001E-4</v>
      </c>
      <c r="Q112" s="14">
        <f t="shared" si="94"/>
        <v>2.7054833873873876E-2</v>
      </c>
      <c r="R112" s="14">
        <f t="shared" si="69"/>
        <v>304.43728906260003</v>
      </c>
      <c r="S112" s="14">
        <f t="shared" si="70"/>
        <v>298.73645404990009</v>
      </c>
      <c r="T112" s="14">
        <f t="shared" si="71"/>
        <v>1.8747834513530961</v>
      </c>
      <c r="U112" s="14">
        <f t="shared" si="72"/>
        <v>1.8245057973997518</v>
      </c>
      <c r="V112" s="14">
        <v>3885</v>
      </c>
      <c r="X112" s="14">
        <v>0.5</v>
      </c>
      <c r="Y112" s="14">
        <f t="shared" si="81"/>
        <v>0.18554840671353934</v>
      </c>
      <c r="AB112" s="14">
        <f>[2]!HeatTransferArea(K112,L112,0.36,P112)</f>
        <v>0.30265450173412117</v>
      </c>
      <c r="AC112" s="14">
        <f>[1]!Convection(K112,Q112,1000,9*10^-4,P112,0.6,0.36,7)</f>
        <v>21060.19760720406</v>
      </c>
      <c r="AD112" s="14">
        <f t="shared" si="82"/>
        <v>44.17819207465223</v>
      </c>
      <c r="AE112" s="14">
        <f t="shared" si="83"/>
        <v>3389.715062820052</v>
      </c>
      <c r="AF112" s="14">
        <f t="shared" si="73"/>
        <v>21.916202209327047</v>
      </c>
      <c r="AG112" s="14">
        <f t="shared" si="84"/>
        <v>1.7677203789885958</v>
      </c>
      <c r="AM112" s="14">
        <f t="shared" si="74"/>
        <v>3962.2546369638876</v>
      </c>
      <c r="AN112" s="14">
        <f t="shared" si="85"/>
        <v>16.442808810339425</v>
      </c>
      <c r="AQ112" s="14">
        <f t="shared" si="75"/>
        <v>-3.9971759000000002</v>
      </c>
      <c r="AR112" s="14">
        <v>0.55520000000000003</v>
      </c>
      <c r="AU112" s="14">
        <f t="shared" si="86"/>
        <v>60.642023615962401</v>
      </c>
      <c r="AV112" s="14">
        <f t="shared" si="87"/>
        <v>105.10802960000001</v>
      </c>
      <c r="AW112" s="14">
        <f t="shared" si="88"/>
        <v>58.346216840485987</v>
      </c>
      <c r="AX112" s="14">
        <f t="shared" si="76"/>
        <v>1.7677203789885958</v>
      </c>
      <c r="AY112" s="14">
        <f>AQ112</f>
        <v>-3.9971759000000002</v>
      </c>
      <c r="AZ112" s="14">
        <f t="shared" si="78"/>
        <v>54.242235264659449</v>
      </c>
      <c r="BA112" s="14">
        <f t="shared" si="89"/>
        <v>54.693260890801227</v>
      </c>
      <c r="BB112" s="14">
        <f t="shared" si="90"/>
        <v>0.66335699999999997</v>
      </c>
      <c r="BC112" s="14">
        <f t="shared" si="91"/>
        <v>3153.2408880000003</v>
      </c>
      <c r="BD112" s="14">
        <f t="shared" si="92"/>
        <v>1750.6793410176003</v>
      </c>
      <c r="BE112" s="14">
        <f t="shared" si="93"/>
        <v>197.05479449841141</v>
      </c>
      <c r="BF112" s="14">
        <f t="shared" si="79"/>
        <v>2.3134198031417843</v>
      </c>
      <c r="BG112" s="14">
        <f t="shared" si="80"/>
        <v>11789.567533182677</v>
      </c>
    </row>
    <row r="113" spans="3:58" x14ac:dyDescent="0.25">
      <c r="C113" s="1">
        <v>35</v>
      </c>
      <c r="D113" s="15">
        <f t="shared" si="62"/>
        <v>265</v>
      </c>
      <c r="E113" s="1">
        <v>0.5</v>
      </c>
      <c r="F113" s="14">
        <f t="shared" ref="F113:F176" si="95">2*350*N113*H113/V113</f>
        <v>2.7047871744724655E-2</v>
      </c>
      <c r="G113" s="14">
        <f t="shared" si="64"/>
        <v>97.372338281008751</v>
      </c>
      <c r="H113" s="1">
        <v>0.76880000000000004</v>
      </c>
      <c r="I113" s="1">
        <v>-10.64155506</v>
      </c>
      <c r="K113" s="14">
        <f t="shared" si="65"/>
        <v>2.24E-2</v>
      </c>
      <c r="L113" s="14">
        <f t="shared" si="66"/>
        <v>0.1</v>
      </c>
      <c r="M113" s="14">
        <f t="shared" ref="M113:M176" si="96">PI()*K113^2*L113*(1-0.36)*7900/4</f>
        <v>0.19924754697496314</v>
      </c>
      <c r="N113" s="14">
        <f t="shared" si="67"/>
        <v>0.19531000000000001</v>
      </c>
      <c r="P113" s="14">
        <f t="shared" si="68"/>
        <v>5.0000000000000001E-4</v>
      </c>
      <c r="Q113" s="14">
        <f t="shared" si="94"/>
        <v>2.7047871744724655E-2</v>
      </c>
      <c r="R113" s="14">
        <f t="shared" ref="R113:R176" si="97">-0.0441369233*D113^2 + 23.483594954*D113 - 2818.5516399474</f>
        <v>305.08558412010007</v>
      </c>
      <c r="S113" s="14">
        <f t="shared" ref="S113:S176" si="98" xml:space="preserve"> -0.0161144533*D113^2 + 8.6290891324*D113 - 856.3739661281</f>
        <v>298.69717096540023</v>
      </c>
      <c r="T113" s="14">
        <f t="shared" ref="T113:T176" si="99" xml:space="preserve"> -0.000031415526114*D113^3 + 0.02566522857118*D113^2 - 6.964018125956*D113 + 629.516315122313</f>
        <v>1.7610279958414594</v>
      </c>
      <c r="U113" s="14">
        <f t="shared" ref="U113:U176" si="100" xml:space="preserve"> -0.0000361873*D113^3 + 0.0299386098*D113^2 - 8.2296135482*D113+ 753.5701352914</f>
        <v>1.7293354609005291</v>
      </c>
      <c r="V113" s="14">
        <v>3886</v>
      </c>
      <c r="X113" s="14">
        <v>0.5</v>
      </c>
      <c r="Y113" s="14">
        <f t="shared" ref="Y113:Y176" si="101">G113/3600/1000/(PI()*K113^2/4)/0.37</f>
        <v>0.18550065879621727</v>
      </c>
      <c r="AB113" s="14">
        <f>[2]!HeatTransferArea(K113,L113,0.36,P113)</f>
        <v>0.30265450173412117</v>
      </c>
      <c r="AC113" s="14">
        <f>[1]!Convection(K113,Q113,1000,9*10^-4,P113,0.6,0.36,7)</f>
        <v>21059.951552706221</v>
      </c>
      <c r="AD113" s="14">
        <f t="shared" ref="AD113:AD176" si="102">Y113*P113/(2.1*10^-6)</f>
        <v>44.166823522908878</v>
      </c>
      <c r="AE113" s="14">
        <f t="shared" ref="AE113:AE176" si="103">0.17*AD113^0.79*X113/P113</f>
        <v>3389.0259358865706</v>
      </c>
      <c r="AF113" s="14">
        <f t="shared" si="73"/>
        <v>21.916173396148867</v>
      </c>
      <c r="AG113" s="14">
        <f t="shared" ref="AG113:AG176" si="104">V113*Q113/(2*E113*R113*N113)</f>
        <v>1.7639640416052822</v>
      </c>
      <c r="AM113" s="14">
        <f>AC113*AB113/(R113*N113*F113)</f>
        <v>3954.8065112854629</v>
      </c>
      <c r="AN113" s="14">
        <f t="shared" ref="AN113:AN176" si="105">C113/U113</f>
        <v>20.238988207513078</v>
      </c>
      <c r="AQ113" s="14">
        <f t="shared" si="75"/>
        <v>-10.64155506</v>
      </c>
      <c r="AR113" s="14">
        <v>0.55510000000000004</v>
      </c>
      <c r="AU113" s="14">
        <f t="shared" ref="AU113:AU176" si="106">AC113*AB113/(Q113*V113)</f>
        <v>60.641315111562442</v>
      </c>
      <c r="AV113" s="14">
        <f t="shared" ref="AV113:AV176" si="107">Q113*V113</f>
        <v>105.10802960000001</v>
      </c>
      <c r="AW113" s="14">
        <f t="shared" ref="AW113:AW176" si="108">2*N113*S113*E113</f>
        <v>58.338544461252326</v>
      </c>
      <c r="AX113" s="14">
        <f t="shared" si="76"/>
        <v>1.7639640416052822</v>
      </c>
      <c r="AY113" s="14">
        <f t="shared" si="77"/>
        <v>-10.64155506</v>
      </c>
      <c r="AZ113" s="14">
        <f t="shared" si="78"/>
        <v>51.522320899253351</v>
      </c>
      <c r="BA113" s="14">
        <f t="shared" ref="BA113:BA176" si="109">E113*N113*S113*T113</f>
        <v>51.367905016453527</v>
      </c>
      <c r="BB113" s="14">
        <f t="shared" ref="BB113:BB176" si="110">J113</f>
        <v>0</v>
      </c>
      <c r="BC113" s="14">
        <f t="shared" ref="BC113:BC176" si="111">F113*V113*C113</f>
        <v>3678.7810360000003</v>
      </c>
      <c r="BD113" s="14">
        <f t="shared" ref="BD113:BD176" si="112">F113*V113*C113*AR113</f>
        <v>2042.0913530836003</v>
      </c>
      <c r="BE113" s="14">
        <f t="shared" ref="BE113:BE176" si="113">F113*V113*T113</f>
        <v>185.09818271333282</v>
      </c>
      <c r="BF113" s="14">
        <f t="shared" si="79"/>
        <v>2.6989862219767411</v>
      </c>
    </row>
    <row r="114" spans="3:58" x14ac:dyDescent="0.25">
      <c r="C114" s="1">
        <v>0</v>
      </c>
      <c r="D114" s="15">
        <f t="shared" si="62"/>
        <v>300</v>
      </c>
      <c r="E114" s="1">
        <v>0.5</v>
      </c>
      <c r="F114" s="14">
        <f t="shared" si="95"/>
        <v>3.3801141497298688E-2</v>
      </c>
      <c r="G114" s="14">
        <f t="shared" si="64"/>
        <v>121.68410939027528</v>
      </c>
      <c r="H114" s="1">
        <v>0.96099999999999997</v>
      </c>
      <c r="I114" s="1">
        <v>35.246444160000003</v>
      </c>
      <c r="K114" s="14">
        <f t="shared" si="65"/>
        <v>2.24E-2</v>
      </c>
      <c r="L114" s="14">
        <f t="shared" si="66"/>
        <v>0.1</v>
      </c>
      <c r="M114" s="14">
        <f t="shared" si="96"/>
        <v>0.19924754697496314</v>
      </c>
      <c r="N114" s="14">
        <f t="shared" si="67"/>
        <v>0.19531000000000001</v>
      </c>
      <c r="P114" s="14">
        <f t="shared" si="68"/>
        <v>5.0000000000000001E-4</v>
      </c>
      <c r="Q114" s="14">
        <f t="shared" si="94"/>
        <v>3.3801141497298688E-2</v>
      </c>
      <c r="R114" s="14">
        <f t="shared" si="97"/>
        <v>254.20374925260012</v>
      </c>
      <c r="S114" s="14">
        <f t="shared" si="98"/>
        <v>282.05197659190014</v>
      </c>
      <c r="T114" s="14">
        <f t="shared" si="99"/>
        <v>1.9622436637134797</v>
      </c>
      <c r="U114" s="14">
        <f t="shared" si="100"/>
        <v>2.1038528313999905</v>
      </c>
      <c r="V114" s="14">
        <v>3887</v>
      </c>
      <c r="X114" s="14">
        <v>0.5</v>
      </c>
      <c r="Y114" s="14">
        <f t="shared" si="101"/>
        <v>0.231816169308625</v>
      </c>
      <c r="AB114" s="14">
        <f>[2]!HeatTransferArea(K114,L114,0.36,P114)</f>
        <v>0.30265450173412117</v>
      </c>
      <c r="AC114" s="14">
        <f>[1]!Convection(K114,Q114,1000,9*10^-4,P114,0.6,0.36,7)</f>
        <v>21287.928546416824</v>
      </c>
      <c r="AD114" s="14">
        <f t="shared" si="102"/>
        <v>55.194326025863106</v>
      </c>
      <c r="AE114" s="14">
        <f t="shared" si="103"/>
        <v>4041.5273739032559</v>
      </c>
      <c r="AF114" s="14">
        <f t="shared" si="73"/>
        <v>21.939079128318671</v>
      </c>
      <c r="AG114" s="14">
        <f t="shared" si="104"/>
        <v>2.6463024325087501</v>
      </c>
      <c r="AM114" s="14">
        <f t="shared" ref="AM114:AM177" si="114">AC114*AB114/(R114*N114*F114)</f>
        <v>3839.2177349978629</v>
      </c>
      <c r="AN114" s="14">
        <f t="shared" si="105"/>
        <v>0</v>
      </c>
      <c r="AQ114" s="14">
        <f t="shared" si="75"/>
        <v>35.246444160000003</v>
      </c>
      <c r="AR114" s="14">
        <v>0.43580000000000002</v>
      </c>
      <c r="AU114" s="14">
        <f t="shared" si="106"/>
        <v>49.038212830638834</v>
      </c>
      <c r="AV114" s="14">
        <f t="shared" si="107"/>
        <v>131.38503700000001</v>
      </c>
      <c r="AW114" s="14">
        <f t="shared" si="108"/>
        <v>55.087571548164021</v>
      </c>
      <c r="AX114" s="14">
        <f t="shared" si="76"/>
        <v>2.6463024325087501</v>
      </c>
      <c r="AY114" s="14">
        <f t="shared" si="77"/>
        <v>35.246444160000003</v>
      </c>
      <c r="AZ114" s="14">
        <f t="shared" si="78"/>
        <v>52.226604695744385</v>
      </c>
      <c r="BA114" s="14">
        <f t="shared" si="109"/>
        <v>54.047619109873906</v>
      </c>
      <c r="BB114" s="14">
        <f t="shared" si="110"/>
        <v>0</v>
      </c>
      <c r="BC114" s="14">
        <f t="shared" si="111"/>
        <v>0</v>
      </c>
      <c r="BD114" s="14">
        <f t="shared" si="112"/>
        <v>0</v>
      </c>
      <c r="BE114" s="14">
        <f t="shared" si="113"/>
        <v>257.8094563600111</v>
      </c>
      <c r="BF114" s="14">
        <f t="shared" si="79"/>
        <v>0</v>
      </c>
    </row>
    <row r="115" spans="3:58" x14ac:dyDescent="0.25">
      <c r="C115" s="1">
        <v>5</v>
      </c>
      <c r="D115" s="15">
        <f t="shared" si="62"/>
        <v>295</v>
      </c>
      <c r="E115" s="1">
        <v>0.5</v>
      </c>
      <c r="F115" s="14">
        <f t="shared" si="95"/>
        <v>3.3792447788065845E-2</v>
      </c>
      <c r="G115" s="14">
        <f t="shared" si="64"/>
        <v>121.65281203703704</v>
      </c>
      <c r="H115" s="1">
        <v>0.96099999999999997</v>
      </c>
      <c r="I115" s="1">
        <v>28.054251399999998</v>
      </c>
      <c r="K115" s="14">
        <f t="shared" si="65"/>
        <v>2.24E-2</v>
      </c>
      <c r="L115" s="14">
        <f t="shared" si="66"/>
        <v>0.1</v>
      </c>
      <c r="M115" s="14">
        <f t="shared" si="96"/>
        <v>0.19924754697496314</v>
      </c>
      <c r="N115" s="14">
        <f t="shared" si="67"/>
        <v>0.19531000000000001</v>
      </c>
      <c r="P115" s="14">
        <f t="shared" si="68"/>
        <v>5.0000000000000001E-4</v>
      </c>
      <c r="Q115" s="14">
        <f t="shared" si="94"/>
        <v>3.3792447788065845E-2</v>
      </c>
      <c r="R115" s="14">
        <f t="shared" si="97"/>
        <v>268.09312130010039</v>
      </c>
      <c r="S115" s="14">
        <f t="shared" si="98"/>
        <v>286.84702949740029</v>
      </c>
      <c r="T115" s="14">
        <f t="shared" si="99"/>
        <v>2.1363171513316956</v>
      </c>
      <c r="U115" s="14">
        <f t="shared" si="100"/>
        <v>2.2277205799002786</v>
      </c>
      <c r="V115" s="14">
        <v>3888</v>
      </c>
      <c r="X115" s="14">
        <v>0.5</v>
      </c>
      <c r="Y115" s="14">
        <f t="shared" si="101"/>
        <v>0.23175654580828844</v>
      </c>
      <c r="AB115" s="14">
        <f>[2]!HeatTransferArea(K115,L115,0.36,P115)</f>
        <v>0.30265450173412117</v>
      </c>
      <c r="AC115" s="14">
        <f>[1]!Convection(K115,Q115,1000,9*10^-4,P115,0.6,0.36,7)</f>
        <v>21287.647473025263</v>
      </c>
      <c r="AD115" s="14">
        <f t="shared" si="102"/>
        <v>55.180129954354399</v>
      </c>
      <c r="AE115" s="14">
        <f t="shared" si="103"/>
        <v>4040.7061566039201</v>
      </c>
      <c r="AF115" s="14">
        <f t="shared" si="73"/>
        <v>21.939054924070046</v>
      </c>
      <c r="AG115" s="14">
        <f t="shared" si="104"/>
        <v>2.509202760360969</v>
      </c>
      <c r="AM115" s="14">
        <f t="shared" si="114"/>
        <v>3641.2039498019399</v>
      </c>
      <c r="AN115" s="14">
        <f t="shared" si="105"/>
        <v>2.2444466532799279</v>
      </c>
      <c r="AQ115" s="14">
        <f t="shared" si="75"/>
        <v>28.054251399999998</v>
      </c>
      <c r="AR115" s="14">
        <v>0.4425</v>
      </c>
      <c r="AU115" s="14">
        <f t="shared" si="106"/>
        <v>49.037565358679956</v>
      </c>
      <c r="AV115" s="14">
        <f t="shared" si="107"/>
        <v>131.38503700000001</v>
      </c>
      <c r="AW115" s="14">
        <f t="shared" si="108"/>
        <v>56.024093331137252</v>
      </c>
      <c r="AX115" s="14">
        <f t="shared" si="76"/>
        <v>2.509202760360969</v>
      </c>
      <c r="AY115" s="14">
        <f t="shared" si="77"/>
        <v>28.054251399999998</v>
      </c>
      <c r="AZ115" s="14">
        <f t="shared" si="78"/>
        <v>58.323136623234447</v>
      </c>
      <c r="BA115" s="14">
        <f t="shared" si="109"/>
        <v>59.842615735558091</v>
      </c>
      <c r="BB115" s="14">
        <f t="shared" si="110"/>
        <v>0</v>
      </c>
      <c r="BC115" s="14">
        <f t="shared" si="111"/>
        <v>656.92518500000006</v>
      </c>
      <c r="BD115" s="14">
        <f t="shared" si="112"/>
        <v>290.68939436250002</v>
      </c>
      <c r="BE115" s="14">
        <f t="shared" si="113"/>
        <v>280.68010797144944</v>
      </c>
      <c r="BF115" s="14">
        <f t="shared" si="79"/>
        <v>0.38597201314650409</v>
      </c>
    </row>
    <row r="116" spans="3:58" x14ac:dyDescent="0.25">
      <c r="C116" s="1">
        <v>10</v>
      </c>
      <c r="D116" s="15">
        <f t="shared" si="62"/>
        <v>290</v>
      </c>
      <c r="E116" s="1">
        <v>0.5</v>
      </c>
      <c r="F116" s="14">
        <f t="shared" si="95"/>
        <v>3.3783758549755724E-2</v>
      </c>
      <c r="G116" s="14">
        <f t="shared" si="64"/>
        <v>121.6215307791206</v>
      </c>
      <c r="H116" s="1">
        <v>0.96099999999999997</v>
      </c>
      <c r="I116" s="1">
        <v>21.13901873</v>
      </c>
      <c r="K116" s="14">
        <f t="shared" si="65"/>
        <v>2.24E-2</v>
      </c>
      <c r="L116" s="14">
        <f t="shared" si="66"/>
        <v>0.1</v>
      </c>
      <c r="M116" s="14">
        <f t="shared" si="96"/>
        <v>0.19924754697496314</v>
      </c>
      <c r="N116" s="14">
        <f t="shared" si="67"/>
        <v>0.19531000000000001</v>
      </c>
      <c r="P116" s="14">
        <f t="shared" si="68"/>
        <v>5.0000000000000001E-4</v>
      </c>
      <c r="Q116" s="14">
        <f t="shared" si="94"/>
        <v>3.3783758549755724E-2</v>
      </c>
      <c r="R116" s="14">
        <f t="shared" si="97"/>
        <v>279.7756471826001</v>
      </c>
      <c r="S116" s="14">
        <f t="shared" si="98"/>
        <v>290.83635973790035</v>
      </c>
      <c r="T116" s="14">
        <f t="shared" si="99"/>
        <v>2.2035150369652001</v>
      </c>
      <c r="U116" s="14">
        <f t="shared" si="100"/>
        <v>2.2472307934001492</v>
      </c>
      <c r="V116" s="14">
        <v>3889</v>
      </c>
      <c r="X116" s="14">
        <v>0.5</v>
      </c>
      <c r="Y116" s="14">
        <f t="shared" si="101"/>
        <v>0.2316969529705902</v>
      </c>
      <c r="AB116" s="14">
        <f>[2]!HeatTransferArea(K116,L116,0.36,P116)</f>
        <v>0.30265450173412117</v>
      </c>
      <c r="AC116" s="14">
        <f>[1]!Convection(K116,Q116,1000,9*10^-4,P116,0.6,0.36,7)</f>
        <v>21287.366515277972</v>
      </c>
      <c r="AD116" s="14">
        <f t="shared" si="102"/>
        <v>55.165941183473862</v>
      </c>
      <c r="AE116" s="14">
        <f t="shared" si="103"/>
        <v>4039.885317298581</v>
      </c>
      <c r="AF116" s="14">
        <f t="shared" si="73"/>
        <v>21.939030721182121</v>
      </c>
      <c r="AG116" s="14">
        <f t="shared" si="104"/>
        <v>2.4044265709836838</v>
      </c>
      <c r="AM116" s="14">
        <f t="shared" si="114"/>
        <v>3490.0104081923087</v>
      </c>
      <c r="AN116" s="14">
        <f t="shared" si="105"/>
        <v>4.4499212227639529</v>
      </c>
      <c r="AQ116" s="14">
        <f t="shared" si="75"/>
        <v>21.13901873</v>
      </c>
      <c r="AR116" s="14">
        <v>0.44779999999999998</v>
      </c>
      <c r="AU116" s="14">
        <f t="shared" si="106"/>
        <v>49.036918153115636</v>
      </c>
      <c r="AV116" s="14">
        <f t="shared" si="107"/>
        <v>131.38503700000001</v>
      </c>
      <c r="AW116" s="14">
        <f t="shared" si="108"/>
        <v>56.803249420409323</v>
      </c>
      <c r="AX116" s="14">
        <f t="shared" si="76"/>
        <v>2.4044265709836838</v>
      </c>
      <c r="AY116" s="14">
        <f t="shared" si="77"/>
        <v>21.13901873</v>
      </c>
      <c r="AZ116" s="14">
        <f t="shared" si="78"/>
        <v>61.397695504925771</v>
      </c>
      <c r="BA116" s="14">
        <f t="shared" si="109"/>
        <v>62.583407123178368</v>
      </c>
      <c r="BB116" s="14">
        <f t="shared" si="110"/>
        <v>0</v>
      </c>
      <c r="BC116" s="14">
        <f t="shared" si="111"/>
        <v>1313.8503700000001</v>
      </c>
      <c r="BD116" s="14">
        <f t="shared" si="112"/>
        <v>588.34219568599997</v>
      </c>
      <c r="BE116" s="14">
        <f t="shared" si="113"/>
        <v>289.50890466172922</v>
      </c>
      <c r="BF116" s="14">
        <f t="shared" si="79"/>
        <v>0.77194317469412121</v>
      </c>
    </row>
    <row r="117" spans="3:58" x14ac:dyDescent="0.25">
      <c r="C117" s="1">
        <v>15</v>
      </c>
      <c r="D117" s="15">
        <f t="shared" si="62"/>
        <v>285</v>
      </c>
      <c r="E117" s="1">
        <v>0.5</v>
      </c>
      <c r="F117" s="14">
        <f t="shared" si="95"/>
        <v>3.3775073778920313E-2</v>
      </c>
      <c r="G117" s="14">
        <f t="shared" si="64"/>
        <v>121.59026560411313</v>
      </c>
      <c r="H117" s="1">
        <v>0.96099999999999997</v>
      </c>
      <c r="I117" s="1">
        <v>14.397921719999999</v>
      </c>
      <c r="K117" s="14">
        <f t="shared" si="65"/>
        <v>2.24E-2</v>
      </c>
      <c r="L117" s="14">
        <f t="shared" si="66"/>
        <v>0.1</v>
      </c>
      <c r="M117" s="14">
        <f t="shared" si="96"/>
        <v>0.19924754697496314</v>
      </c>
      <c r="N117" s="14">
        <f t="shared" si="67"/>
        <v>0.19531000000000001</v>
      </c>
      <c r="P117" s="14">
        <f t="shared" si="68"/>
        <v>5.0000000000000001E-4</v>
      </c>
      <c r="Q117" s="14">
        <f t="shared" si="94"/>
        <v>3.3775073778920313E-2</v>
      </c>
      <c r="R117" s="14">
        <f t="shared" si="97"/>
        <v>289.25132690010014</v>
      </c>
      <c r="S117" s="14">
        <f t="shared" si="98"/>
        <v>294.01996731339989</v>
      </c>
      <c r="T117" s="14">
        <f t="shared" si="99"/>
        <v>2.1873989651985539</v>
      </c>
      <c r="U117" s="14">
        <f t="shared" si="100"/>
        <v>2.1895239469001808</v>
      </c>
      <c r="V117" s="14">
        <v>3890</v>
      </c>
      <c r="X117" s="14">
        <v>0.5</v>
      </c>
      <c r="Y117" s="14">
        <f t="shared" si="101"/>
        <v>0.23163739077188314</v>
      </c>
      <c r="AB117" s="14">
        <f>[2]!HeatTransferArea(K117,L117,0.36,P117)</f>
        <v>0.30265450173412117</v>
      </c>
      <c r="AC117" s="14">
        <f>[1]!Convection(K117,Q117,1000,9*10^-4,P117,0.6,0.36,7)</f>
        <v>21287.085673097652</v>
      </c>
      <c r="AD117" s="14">
        <f t="shared" si="102"/>
        <v>55.151759707591232</v>
      </c>
      <c r="AE117" s="14">
        <f t="shared" si="103"/>
        <v>4039.0648557161312</v>
      </c>
      <c r="AF117" s="14">
        <f t="shared" si="73"/>
        <v>21.939006519654473</v>
      </c>
      <c r="AG117" s="14">
        <f t="shared" si="104"/>
        <v>2.3256591670963469</v>
      </c>
      <c r="AM117" s="14">
        <f t="shared" si="114"/>
        <v>3376.5034656918338</v>
      </c>
      <c r="AN117" s="14">
        <f t="shared" si="105"/>
        <v>6.8508042678575194</v>
      </c>
      <c r="AQ117" s="14">
        <f t="shared" si="75"/>
        <v>14.397921719999999</v>
      </c>
      <c r="AR117" s="14">
        <v>0.45200000000000001</v>
      </c>
      <c r="AU117" s="14">
        <f t="shared" si="106"/>
        <v>49.036271213767812</v>
      </c>
      <c r="AV117" s="14">
        <f t="shared" si="107"/>
        <v>131.38503700000001</v>
      </c>
      <c r="AW117" s="14">
        <f t="shared" si="108"/>
        <v>57.425039815980135</v>
      </c>
      <c r="AX117" s="14">
        <f t="shared" si="76"/>
        <v>2.3256591670963469</v>
      </c>
      <c r="AY117" s="14">
        <f t="shared" si="77"/>
        <v>14.397921719999999</v>
      </c>
      <c r="AZ117" s="14">
        <f t="shared" si="78"/>
        <v>61.847128944313788</v>
      </c>
      <c r="BA117" s="14">
        <f t="shared" si="109"/>
        <v>62.805736334980352</v>
      </c>
      <c r="BB117" s="14">
        <f t="shared" si="110"/>
        <v>0</v>
      </c>
      <c r="BC117" s="14">
        <f t="shared" si="111"/>
        <v>1970.7755550000002</v>
      </c>
      <c r="BD117" s="14">
        <f t="shared" si="112"/>
        <v>890.79055086000005</v>
      </c>
      <c r="BE117" s="14">
        <f t="shared" si="113"/>
        <v>287.39149397637374</v>
      </c>
      <c r="BF117" s="14">
        <f t="shared" si="79"/>
        <v>1.1579134847146451</v>
      </c>
    </row>
    <row r="118" spans="3:58" x14ac:dyDescent="0.25">
      <c r="C118" s="1">
        <v>20</v>
      </c>
      <c r="D118" s="15">
        <f t="shared" si="62"/>
        <v>280</v>
      </c>
      <c r="E118" s="1">
        <v>0.5</v>
      </c>
      <c r="F118" s="14">
        <f t="shared" si="95"/>
        <v>3.3766393472115137E-2</v>
      </c>
      <c r="G118" s="14">
        <f t="shared" si="64"/>
        <v>121.5590164996145</v>
      </c>
      <c r="H118" s="1">
        <v>0.96099999999999997</v>
      </c>
      <c r="I118" s="1">
        <v>5.5573675300000005</v>
      </c>
      <c r="K118" s="14">
        <f t="shared" si="65"/>
        <v>2.24E-2</v>
      </c>
      <c r="L118" s="14">
        <f t="shared" si="66"/>
        <v>0.1</v>
      </c>
      <c r="M118" s="14">
        <f t="shared" si="96"/>
        <v>0.19924754697496314</v>
      </c>
      <c r="N118" s="14">
        <f t="shared" si="67"/>
        <v>0.19531000000000001</v>
      </c>
      <c r="P118" s="14">
        <f t="shared" si="68"/>
        <v>5.0000000000000001E-4</v>
      </c>
      <c r="Q118" s="14">
        <f t="shared" si="94"/>
        <v>3.3766393472115137E-2</v>
      </c>
      <c r="R118" s="14">
        <f t="shared" si="97"/>
        <v>296.52016045260007</v>
      </c>
      <c r="S118" s="14">
        <f t="shared" si="98"/>
        <v>296.39785222390003</v>
      </c>
      <c r="T118" s="14">
        <f t="shared" si="99"/>
        <v>2.1115305806172273</v>
      </c>
      <c r="U118" s="14">
        <f t="shared" si="100"/>
        <v>2.0817405154000426</v>
      </c>
      <c r="V118" s="14">
        <v>3891</v>
      </c>
      <c r="X118" s="14">
        <v>0.5</v>
      </c>
      <c r="Y118" s="14">
        <f t="shared" si="101"/>
        <v>0.23157785918854415</v>
      </c>
      <c r="AB118" s="14">
        <f>[2]!HeatTransferArea(K118,L118,0.36,P118)</f>
        <v>0.30265450173412117</v>
      </c>
      <c r="AC118" s="14">
        <f>[1]!Convection(K118,Q118,1000,9*10^-4,P118,0.6,0.36,7)</f>
        <v>21286.804946407072</v>
      </c>
      <c r="AD118" s="14">
        <f t="shared" si="102"/>
        <v>55.137585521081945</v>
      </c>
      <c r="AE118" s="14">
        <f t="shared" si="103"/>
        <v>4038.2447715857124</v>
      </c>
      <c r="AF118" s="14">
        <f t="shared" si="73"/>
        <v>21.938982319486691</v>
      </c>
      <c r="AG118" s="14">
        <f t="shared" si="104"/>
        <v>2.2686484418907962</v>
      </c>
      <c r="AM118" s="14">
        <f t="shared" si="114"/>
        <v>3294.5358319869465</v>
      </c>
      <c r="AN118" s="14">
        <f t="shared" si="105"/>
        <v>9.6073453209208708</v>
      </c>
      <c r="AQ118" s="14">
        <f t="shared" si="75"/>
        <v>5.5573675300000005</v>
      </c>
      <c r="AR118" s="14">
        <v>0.4551</v>
      </c>
      <c r="AU118" s="14">
        <f t="shared" si="106"/>
        <v>49.035624540458571</v>
      </c>
      <c r="AV118" s="14">
        <f t="shared" si="107"/>
        <v>131.38503700000001</v>
      </c>
      <c r="AW118" s="14">
        <f t="shared" si="108"/>
        <v>57.889464517849916</v>
      </c>
      <c r="AX118" s="14">
        <f t="shared" si="76"/>
        <v>2.2686484418907962</v>
      </c>
      <c r="AY118" s="14">
        <f t="shared" si="77"/>
        <v>5.5573675300000005</v>
      </c>
      <c r="AZ118" s="14">
        <f t="shared" si="78"/>
        <v>60.280286180497448</v>
      </c>
      <c r="BA118" s="14">
        <f t="shared" si="109"/>
        <v>61.117687312498006</v>
      </c>
      <c r="BB118" s="14">
        <f t="shared" si="110"/>
        <v>0</v>
      </c>
      <c r="BC118" s="14">
        <f t="shared" si="111"/>
        <v>2627.7007400000002</v>
      </c>
      <c r="BD118" s="14">
        <f t="shared" si="112"/>
        <v>1195.866606774</v>
      </c>
      <c r="BE118" s="14">
        <f t="shared" si="113"/>
        <v>277.42352346102592</v>
      </c>
      <c r="BF118" s="14">
        <f t="shared" si="79"/>
        <v>1.5438829432798409</v>
      </c>
    </row>
    <row r="119" spans="3:58" x14ac:dyDescent="0.25">
      <c r="C119" s="1">
        <v>25</v>
      </c>
      <c r="D119" s="15">
        <f t="shared" si="62"/>
        <v>275</v>
      </c>
      <c r="E119" s="1">
        <v>0.5</v>
      </c>
      <c r="F119" s="14">
        <f t="shared" si="95"/>
        <v>3.3757717625899283E-2</v>
      </c>
      <c r="G119" s="14">
        <f t="shared" si="64"/>
        <v>121.52778345323742</v>
      </c>
      <c r="H119" s="1">
        <v>0.96099999999999997</v>
      </c>
      <c r="I119" s="1">
        <v>-4.15326036</v>
      </c>
      <c r="K119" s="14">
        <f t="shared" si="65"/>
        <v>2.24E-2</v>
      </c>
      <c r="L119" s="14">
        <f t="shared" si="66"/>
        <v>0.1</v>
      </c>
      <c r="M119" s="14">
        <f t="shared" si="96"/>
        <v>0.19924754697496314</v>
      </c>
      <c r="N119" s="14">
        <f t="shared" si="67"/>
        <v>0.19531000000000001</v>
      </c>
      <c r="P119" s="14">
        <f t="shared" si="68"/>
        <v>5.0000000000000001E-4</v>
      </c>
      <c r="Q119" s="14">
        <f t="shared" si="94"/>
        <v>3.3757717625899283E-2</v>
      </c>
      <c r="R119" s="14">
        <f t="shared" si="97"/>
        <v>301.58214784010033</v>
      </c>
      <c r="S119" s="14">
        <f t="shared" si="98"/>
        <v>297.9700144694001</v>
      </c>
      <c r="T119" s="14">
        <f t="shared" si="99"/>
        <v>1.9994715278071453</v>
      </c>
      <c r="U119" s="14">
        <f t="shared" si="100"/>
        <v>1.951020973900313</v>
      </c>
      <c r="V119" s="14">
        <v>3892</v>
      </c>
      <c r="X119" s="14">
        <v>0.5</v>
      </c>
      <c r="Y119" s="14">
        <f t="shared" si="101"/>
        <v>0.23151835819697467</v>
      </c>
      <c r="AB119" s="14">
        <f>[2]!HeatTransferArea(K119,L119,0.36,P119)</f>
        <v>0.30265450173412117</v>
      </c>
      <c r="AC119" s="14">
        <f>[1]!Convection(K119,Q119,1000,9*10^-4,P119,0.6,0.36,7)</f>
        <v>21286.524335129081</v>
      </c>
      <c r="AD119" s="14">
        <f t="shared" si="102"/>
        <v>55.123418618327307</v>
      </c>
      <c r="AE119" s="14">
        <f t="shared" si="103"/>
        <v>4037.4250646367454</v>
      </c>
      <c r="AF119" s="14">
        <f t="shared" si="73"/>
        <v>21.938958120678354</v>
      </c>
      <c r="AG119" s="14">
        <f t="shared" si="104"/>
        <v>2.2305696965745709</v>
      </c>
      <c r="AM119" s="14">
        <f t="shared" si="114"/>
        <v>3240.0275844411617</v>
      </c>
      <c r="AN119" s="14">
        <f t="shared" si="105"/>
        <v>12.813803815764294</v>
      </c>
      <c r="AQ119" s="14">
        <f t="shared" si="75"/>
        <v>-4.15326036</v>
      </c>
      <c r="AR119" s="14">
        <v>0.45710000000000001</v>
      </c>
      <c r="AU119" s="14">
        <f t="shared" si="106"/>
        <v>49.034978133010206</v>
      </c>
      <c r="AV119" s="14">
        <f t="shared" si="107"/>
        <v>131.38503700000001</v>
      </c>
      <c r="AW119" s="14">
        <f t="shared" si="108"/>
        <v>58.196523526018538</v>
      </c>
      <c r="AX119" s="14">
        <f t="shared" si="76"/>
        <v>2.2305696965745709</v>
      </c>
      <c r="AY119" s="14">
        <f t="shared" si="77"/>
        <v>-4.15326036</v>
      </c>
      <c r="AZ119" s="14">
        <f t="shared" si="78"/>
        <v>57.459527769366666</v>
      </c>
      <c r="BA119" s="14">
        <f t="shared" si="109"/>
        <v>58.181145903816379</v>
      </c>
      <c r="BB119" s="14">
        <f t="shared" si="110"/>
        <v>0</v>
      </c>
      <c r="BC119" s="14">
        <f t="shared" si="111"/>
        <v>3284.6259250000003</v>
      </c>
      <c r="BD119" s="14">
        <f t="shared" si="112"/>
        <v>1501.4025103175002</v>
      </c>
      <c r="BE119" s="14">
        <f t="shared" si="113"/>
        <v>262.70064066138832</v>
      </c>
      <c r="BF119" s="14">
        <f t="shared" si="79"/>
        <v>1.9298515504614433</v>
      </c>
    </row>
    <row r="120" spans="3:58" x14ac:dyDescent="0.25">
      <c r="C120" s="1">
        <v>30</v>
      </c>
      <c r="D120" s="15">
        <f t="shared" si="62"/>
        <v>270</v>
      </c>
      <c r="E120" s="1">
        <v>0.5</v>
      </c>
      <c r="F120" s="14">
        <f t="shared" si="95"/>
        <v>3.3749046236835348E-2</v>
      </c>
      <c r="G120" s="14">
        <f t="shared" si="64"/>
        <v>121.49656645260725</v>
      </c>
      <c r="H120" s="1">
        <v>0.96099999999999997</v>
      </c>
      <c r="I120" s="1">
        <v>-13.87993842</v>
      </c>
      <c r="K120" s="14">
        <f t="shared" si="65"/>
        <v>2.24E-2</v>
      </c>
      <c r="L120" s="14">
        <f t="shared" si="66"/>
        <v>0.1</v>
      </c>
      <c r="M120" s="14">
        <f t="shared" si="96"/>
        <v>0.19924754697496314</v>
      </c>
      <c r="N120" s="14">
        <f t="shared" si="67"/>
        <v>0.19531000000000001</v>
      </c>
      <c r="P120" s="14">
        <f t="shared" si="68"/>
        <v>5.0000000000000001E-4</v>
      </c>
      <c r="Q120" s="14">
        <f t="shared" si="94"/>
        <v>3.3749046236835348E-2</v>
      </c>
      <c r="R120" s="14">
        <f t="shared" si="97"/>
        <v>304.43728906260003</v>
      </c>
      <c r="S120" s="14">
        <f t="shared" si="98"/>
        <v>298.73645404990009</v>
      </c>
      <c r="T120" s="14">
        <f t="shared" si="99"/>
        <v>1.8747834513530961</v>
      </c>
      <c r="U120" s="14">
        <f t="shared" si="100"/>
        <v>1.8245057973997518</v>
      </c>
      <c r="V120" s="14">
        <v>3893</v>
      </c>
      <c r="X120" s="14">
        <v>0.5</v>
      </c>
      <c r="Y120" s="14">
        <f t="shared" si="101"/>
        <v>0.23145888777360016</v>
      </c>
      <c r="AB120" s="14">
        <f>[2]!HeatTransferArea(K120,L120,0.36,P120)</f>
        <v>0.30265450173412117</v>
      </c>
      <c r="AC120" s="14">
        <f>[1]!Convection(K120,Q120,1000,9*10^-4,P120,0.6,0.36,7)</f>
        <v>21286.243839186591</v>
      </c>
      <c r="AD120" s="14">
        <f t="shared" si="102"/>
        <v>55.109258993714327</v>
      </c>
      <c r="AE120" s="14">
        <f t="shared" si="103"/>
        <v>4036.6057345989057</v>
      </c>
      <c r="AF120" s="14">
        <f t="shared" si="73"/>
        <v>21.938933923229055</v>
      </c>
      <c r="AG120" s="14">
        <f t="shared" si="104"/>
        <v>2.2096504737357447</v>
      </c>
      <c r="AM120" s="14">
        <f t="shared" si="114"/>
        <v>3210.4236117793898</v>
      </c>
      <c r="AN120" s="14">
        <f t="shared" si="105"/>
        <v>16.442808810339425</v>
      </c>
      <c r="AQ120" s="14">
        <f t="shared" si="75"/>
        <v>-13.87993842</v>
      </c>
      <c r="AR120" s="14">
        <v>0.45800000000000002</v>
      </c>
      <c r="AU120" s="14">
        <f t="shared" si="106"/>
        <v>49.034331991245118</v>
      </c>
      <c r="AV120" s="14">
        <f t="shared" si="107"/>
        <v>131.38503700000001</v>
      </c>
      <c r="AW120" s="14">
        <f t="shared" si="108"/>
        <v>58.346216840485987</v>
      </c>
      <c r="AX120" s="14">
        <f t="shared" si="76"/>
        <v>2.2096504737357447</v>
      </c>
      <c r="AY120" s="14">
        <f t="shared" si="77"/>
        <v>-13.87993842</v>
      </c>
      <c r="AZ120" s="14">
        <f t="shared" si="78"/>
        <v>54.242235264659449</v>
      </c>
      <c r="BA120" s="14">
        <f t="shared" si="109"/>
        <v>54.693260890801227</v>
      </c>
      <c r="BB120" s="14">
        <f t="shared" si="110"/>
        <v>0</v>
      </c>
      <c r="BC120" s="14">
        <f t="shared" si="111"/>
        <v>3941.5511100000003</v>
      </c>
      <c r="BD120" s="14">
        <f t="shared" si="112"/>
        <v>1805.2304083800002</v>
      </c>
      <c r="BE120" s="14">
        <f t="shared" si="113"/>
        <v>246.31849312301426</v>
      </c>
      <c r="BF120" s="14">
        <f t="shared" si="79"/>
        <v>2.315819306331159</v>
      </c>
    </row>
    <row r="121" spans="3:58" x14ac:dyDescent="0.25">
      <c r="C121" s="1">
        <v>35</v>
      </c>
      <c r="D121" s="15">
        <f t="shared" si="62"/>
        <v>265</v>
      </c>
      <c r="E121" s="1">
        <v>0.5</v>
      </c>
      <c r="F121" s="14">
        <f t="shared" si="95"/>
        <v>3.3740379301489473E-2</v>
      </c>
      <c r="G121" s="14">
        <f t="shared" si="64"/>
        <v>121.4653654853621</v>
      </c>
      <c r="H121" s="1">
        <v>0.96099999999999997</v>
      </c>
      <c r="I121" s="1">
        <v>-23.355462250000002</v>
      </c>
      <c r="K121" s="14">
        <f t="shared" si="65"/>
        <v>2.24E-2</v>
      </c>
      <c r="L121" s="14">
        <f t="shared" si="66"/>
        <v>0.1</v>
      </c>
      <c r="M121" s="14">
        <f t="shared" si="96"/>
        <v>0.19924754697496314</v>
      </c>
      <c r="N121" s="14">
        <f t="shared" si="67"/>
        <v>0.19531000000000001</v>
      </c>
      <c r="P121" s="14">
        <f t="shared" si="68"/>
        <v>5.0000000000000001E-4</v>
      </c>
      <c r="Q121" s="14">
        <f t="shared" si="94"/>
        <v>3.3740379301489473E-2</v>
      </c>
      <c r="R121" s="14">
        <f t="shared" si="97"/>
        <v>305.08558412010007</v>
      </c>
      <c r="S121" s="14">
        <f t="shared" si="98"/>
        <v>298.69717096540023</v>
      </c>
      <c r="T121" s="14">
        <f t="shared" si="99"/>
        <v>1.7610279958414594</v>
      </c>
      <c r="U121" s="14">
        <f t="shared" si="100"/>
        <v>1.7293354609005291</v>
      </c>
      <c r="V121" s="14">
        <v>3894</v>
      </c>
      <c r="X121" s="14">
        <v>0.5</v>
      </c>
      <c r="Y121" s="14">
        <f t="shared" si="101"/>
        <v>0.23139944789487041</v>
      </c>
      <c r="AB121" s="14">
        <f>[2]!HeatTransferArea(K121,L121,0.36,P121)</f>
        <v>0.30265450173412117</v>
      </c>
      <c r="AC121" s="14">
        <f>[1]!Convection(K121,Q121,1000,9*10^-4,P121,0.6,0.36,7)</f>
        <v>21285.963458502592</v>
      </c>
      <c r="AD121" s="14">
        <f t="shared" si="102"/>
        <v>55.095106641635816</v>
      </c>
      <c r="AE121" s="14">
        <f t="shared" si="103"/>
        <v>4035.786781202135</v>
      </c>
      <c r="AF121" s="14">
        <f t="shared" si="73"/>
        <v>21.93890972713837</v>
      </c>
      <c r="AG121" s="14">
        <f t="shared" si="104"/>
        <v>2.204955052006603</v>
      </c>
      <c r="AM121" s="14">
        <f t="shared" si="114"/>
        <v>3204.3822907755925</v>
      </c>
      <c r="AN121" s="14">
        <f t="shared" si="105"/>
        <v>20.238988207513078</v>
      </c>
      <c r="AQ121" s="14">
        <f t="shared" si="75"/>
        <v>-23.355462250000002</v>
      </c>
      <c r="AR121" s="14">
        <v>0.45800000000000002</v>
      </c>
      <c r="AU121" s="14">
        <f t="shared" si="106"/>
        <v>49.033686114985926</v>
      </c>
      <c r="AV121" s="14">
        <f t="shared" si="107"/>
        <v>131.38503700000001</v>
      </c>
      <c r="AW121" s="14">
        <f t="shared" si="108"/>
        <v>58.338544461252326</v>
      </c>
      <c r="AX121" s="14">
        <f t="shared" si="76"/>
        <v>2.204955052006603</v>
      </c>
      <c r="AY121" s="14">
        <f t="shared" si="77"/>
        <v>-23.355462250000002</v>
      </c>
      <c r="AZ121" s="14">
        <f t="shared" si="78"/>
        <v>51.522320899253351</v>
      </c>
      <c r="BA121" s="14">
        <f t="shared" si="109"/>
        <v>51.367905016453527</v>
      </c>
      <c r="BB121" s="14">
        <f t="shared" si="110"/>
        <v>0</v>
      </c>
      <c r="BC121" s="14">
        <f t="shared" si="111"/>
        <v>4598.4762950000004</v>
      </c>
      <c r="BD121" s="14">
        <f t="shared" si="112"/>
        <v>2106.1021431100003</v>
      </c>
      <c r="BE121" s="14">
        <f t="shared" si="113"/>
        <v>231.37272839166602</v>
      </c>
      <c r="BF121" s="14">
        <f t="shared" si="79"/>
        <v>2.7017862109606647</v>
      </c>
    </row>
    <row r="122" spans="3:58" x14ac:dyDescent="0.25">
      <c r="C122" s="1">
        <v>0</v>
      </c>
      <c r="D122" s="15">
        <f t="shared" si="62"/>
        <v>300</v>
      </c>
      <c r="E122" s="1">
        <v>0.5</v>
      </c>
      <c r="F122" s="14">
        <f t="shared" si="95"/>
        <v>4.0478060179717591E-2</v>
      </c>
      <c r="G122" s="14">
        <f t="shared" si="64"/>
        <v>145.72101664698332</v>
      </c>
      <c r="H122" s="1">
        <v>1.1532</v>
      </c>
      <c r="I122" s="1">
        <v>41.280142859999998</v>
      </c>
      <c r="K122" s="14">
        <f t="shared" si="65"/>
        <v>2.24E-2</v>
      </c>
      <c r="L122" s="14">
        <f t="shared" si="66"/>
        <v>0.1</v>
      </c>
      <c r="M122" s="14">
        <f t="shared" si="96"/>
        <v>0.19924754697496314</v>
      </c>
      <c r="N122" s="14">
        <f t="shared" si="67"/>
        <v>0.19531000000000001</v>
      </c>
      <c r="P122" s="14">
        <f t="shared" si="68"/>
        <v>5.0000000000000001E-4</v>
      </c>
      <c r="Q122" s="14">
        <f t="shared" si="94"/>
        <v>4.0478060179717591E-2</v>
      </c>
      <c r="R122" s="14">
        <f t="shared" si="97"/>
        <v>254.20374925260012</v>
      </c>
      <c r="S122" s="14">
        <f t="shared" si="98"/>
        <v>282.05197659190014</v>
      </c>
      <c r="T122" s="14">
        <f t="shared" si="99"/>
        <v>1.9622436637134797</v>
      </c>
      <c r="U122" s="14">
        <f t="shared" si="100"/>
        <v>2.1038528313999905</v>
      </c>
      <c r="V122" s="14">
        <v>3895</v>
      </c>
      <c r="X122" s="14">
        <v>0.5</v>
      </c>
      <c r="Y122" s="14">
        <f t="shared" si="101"/>
        <v>0.27760804624471125</v>
      </c>
      <c r="AB122" s="14">
        <f>[2]!HeatTransferArea(K122,L122,0.36,P122)</f>
        <v>0.30265450173412117</v>
      </c>
      <c r="AC122" s="14">
        <f>[1]!Convection(K122,Q122,1000,9*10^-4,P122,0.6,0.36,7)</f>
        <v>21495.962634381125</v>
      </c>
      <c r="AD122" s="14">
        <f t="shared" si="102"/>
        <v>66.097153867788393</v>
      </c>
      <c r="AE122" s="14">
        <f t="shared" si="103"/>
        <v>4660.079236586349</v>
      </c>
      <c r="AF122" s="14">
        <f t="shared" si="73"/>
        <v>21.954898423134633</v>
      </c>
      <c r="AG122" s="14">
        <f t="shared" si="104"/>
        <v>3.1755629190104999</v>
      </c>
      <c r="AM122" s="14">
        <f t="shared" si="114"/>
        <v>3237.2624750795667</v>
      </c>
      <c r="AN122" s="14">
        <f t="shared" si="105"/>
        <v>0</v>
      </c>
      <c r="AQ122" s="14">
        <f t="shared" si="75"/>
        <v>41.280142859999998</v>
      </c>
      <c r="AR122" s="14">
        <v>0.35630000000000001</v>
      </c>
      <c r="AU122" s="14">
        <f t="shared" si="106"/>
        <v>41.264528093382417</v>
      </c>
      <c r="AV122" s="14">
        <f t="shared" si="107"/>
        <v>157.66204440000001</v>
      </c>
      <c r="AW122" s="14">
        <f t="shared" si="108"/>
        <v>55.087571548164021</v>
      </c>
      <c r="AX122" s="14">
        <f t="shared" si="76"/>
        <v>3.1755629190104999</v>
      </c>
      <c r="AY122" s="14">
        <f t="shared" si="77"/>
        <v>41.280142859999998</v>
      </c>
      <c r="AZ122" s="14">
        <f t="shared" si="78"/>
        <v>52.226604695744385</v>
      </c>
      <c r="BA122" s="14">
        <f t="shared" si="109"/>
        <v>54.047619109873906</v>
      </c>
      <c r="BB122" s="14">
        <f t="shared" si="110"/>
        <v>0</v>
      </c>
      <c r="BC122" s="14">
        <f t="shared" si="111"/>
        <v>0</v>
      </c>
      <c r="BD122" s="14">
        <f t="shared" si="112"/>
        <v>0</v>
      </c>
      <c r="BE122" s="14">
        <f t="shared" si="113"/>
        <v>309.37134763201334</v>
      </c>
      <c r="BF122" s="14">
        <f t="shared" si="79"/>
        <v>0</v>
      </c>
    </row>
    <row r="123" spans="3:58" x14ac:dyDescent="0.25">
      <c r="C123" s="1">
        <v>5</v>
      </c>
      <c r="D123" s="15">
        <f t="shared" si="62"/>
        <v>295</v>
      </c>
      <c r="E123" s="1">
        <v>0.5</v>
      </c>
      <c r="F123" s="14">
        <f t="shared" si="95"/>
        <v>4.0467670533880909E-2</v>
      </c>
      <c r="G123" s="14">
        <f t="shared" si="64"/>
        <v>145.68361392197127</v>
      </c>
      <c r="H123" s="1">
        <v>1.1532</v>
      </c>
      <c r="I123" s="1">
        <v>30.548342949999999</v>
      </c>
      <c r="K123" s="14">
        <f t="shared" si="65"/>
        <v>2.24E-2</v>
      </c>
      <c r="L123" s="14">
        <f t="shared" si="66"/>
        <v>0.1</v>
      </c>
      <c r="M123" s="14">
        <f t="shared" si="96"/>
        <v>0.19924754697496314</v>
      </c>
      <c r="N123" s="14">
        <f t="shared" si="67"/>
        <v>0.19531000000000001</v>
      </c>
      <c r="P123" s="14">
        <f t="shared" si="68"/>
        <v>5.0000000000000001E-4</v>
      </c>
      <c r="Q123" s="14">
        <f t="shared" si="94"/>
        <v>4.0467670533880909E-2</v>
      </c>
      <c r="R123" s="14">
        <f t="shared" si="97"/>
        <v>268.09312130010039</v>
      </c>
      <c r="S123" s="14">
        <f t="shared" si="98"/>
        <v>286.84702949740029</v>
      </c>
      <c r="T123" s="14">
        <f t="shared" si="99"/>
        <v>2.1363171513316956</v>
      </c>
      <c r="U123" s="14">
        <f t="shared" si="100"/>
        <v>2.2277205799002786</v>
      </c>
      <c r="V123" s="14">
        <v>3896</v>
      </c>
      <c r="X123" s="14">
        <v>0.5</v>
      </c>
      <c r="Y123" s="14">
        <f t="shared" si="101"/>
        <v>0.27753679161271827</v>
      </c>
      <c r="AB123" s="14">
        <f>[2]!HeatTransferArea(K123,L123,0.36,P123)</f>
        <v>0.30265450173412117</v>
      </c>
      <c r="AC123" s="14">
        <f>[1]!Convection(K123,Q123,1000,9*10^-4,P123,0.6,0.36,7)</f>
        <v>21495.650098423193</v>
      </c>
      <c r="AD123" s="14">
        <f t="shared" si="102"/>
        <v>66.080188479218648</v>
      </c>
      <c r="AE123" s="14">
        <f t="shared" si="103"/>
        <v>4659.1342771856225</v>
      </c>
      <c r="AF123" s="14">
        <f t="shared" si="73"/>
        <v>21.954877444507169</v>
      </c>
      <c r="AG123" s="14">
        <f t="shared" si="104"/>
        <v>3.0110433124331628</v>
      </c>
      <c r="AM123" s="14">
        <f t="shared" si="114"/>
        <v>3070.2897701110401</v>
      </c>
      <c r="AN123" s="14">
        <f t="shared" si="105"/>
        <v>2.2444466532799279</v>
      </c>
      <c r="AQ123" s="14">
        <f t="shared" si="75"/>
        <v>30.548342949999999</v>
      </c>
      <c r="AR123" s="14">
        <v>0.36430000000000001</v>
      </c>
      <c r="AU123" s="14">
        <f t="shared" si="106"/>
        <v>41.263928136588866</v>
      </c>
      <c r="AV123" s="14">
        <f t="shared" si="107"/>
        <v>157.66204440000001</v>
      </c>
      <c r="AW123" s="14">
        <f t="shared" si="108"/>
        <v>56.024093331137252</v>
      </c>
      <c r="AX123" s="14">
        <f t="shared" si="76"/>
        <v>3.0110433124331628</v>
      </c>
      <c r="AY123" s="14">
        <f t="shared" si="77"/>
        <v>30.548342949999999</v>
      </c>
      <c r="AZ123" s="14">
        <f t="shared" si="78"/>
        <v>58.323136623234447</v>
      </c>
      <c r="BA123" s="14">
        <f t="shared" si="109"/>
        <v>59.842615735558091</v>
      </c>
      <c r="BB123" s="14">
        <f t="shared" si="110"/>
        <v>0</v>
      </c>
      <c r="BC123" s="14">
        <f t="shared" si="111"/>
        <v>788.31022200000007</v>
      </c>
      <c r="BD123" s="14">
        <f t="shared" si="112"/>
        <v>287.18141387460003</v>
      </c>
      <c r="BE123" s="14">
        <f t="shared" si="113"/>
        <v>336.81612956573935</v>
      </c>
      <c r="BF123" s="14">
        <f t="shared" si="79"/>
        <v>0.38625037746471669</v>
      </c>
    </row>
    <row r="124" spans="3:58" x14ac:dyDescent="0.25">
      <c r="C124" s="1">
        <v>10</v>
      </c>
      <c r="D124" s="15">
        <f t="shared" si="62"/>
        <v>290</v>
      </c>
      <c r="E124" s="1">
        <v>0.5</v>
      </c>
      <c r="F124" s="14">
        <f t="shared" si="95"/>
        <v>4.0457286220169364E-2</v>
      </c>
      <c r="G124" s="14">
        <f t="shared" si="64"/>
        <v>145.64623039260971</v>
      </c>
      <c r="H124" s="1">
        <v>1.1532</v>
      </c>
      <c r="I124" s="1">
        <v>19.951521449999998</v>
      </c>
      <c r="K124" s="14">
        <f t="shared" si="65"/>
        <v>2.24E-2</v>
      </c>
      <c r="L124" s="14">
        <f t="shared" si="66"/>
        <v>0.1</v>
      </c>
      <c r="M124" s="14">
        <f t="shared" si="96"/>
        <v>0.19924754697496314</v>
      </c>
      <c r="N124" s="14">
        <f t="shared" si="67"/>
        <v>0.19531000000000001</v>
      </c>
      <c r="P124" s="14">
        <f t="shared" si="68"/>
        <v>5.0000000000000001E-4</v>
      </c>
      <c r="Q124" s="14">
        <f t="shared" si="94"/>
        <v>4.0457286220169364E-2</v>
      </c>
      <c r="R124" s="14">
        <f t="shared" si="97"/>
        <v>279.7756471826001</v>
      </c>
      <c r="S124" s="14">
        <f t="shared" si="98"/>
        <v>290.83635973790035</v>
      </c>
      <c r="T124" s="14">
        <f t="shared" si="99"/>
        <v>2.2035150369652001</v>
      </c>
      <c r="U124" s="14">
        <f t="shared" si="100"/>
        <v>2.2472307934001492</v>
      </c>
      <c r="V124" s="14">
        <v>3897</v>
      </c>
      <c r="X124" s="14">
        <v>0.5</v>
      </c>
      <c r="Y124" s="14">
        <f t="shared" si="101"/>
        <v>0.2774655735496922</v>
      </c>
      <c r="AB124" s="14">
        <f>[2]!HeatTransferArea(K124,L124,0.36,P124)</f>
        <v>0.30265450173412117</v>
      </c>
      <c r="AC124" s="14">
        <f>[1]!Convection(K124,Q124,1000,9*10^-4,P124,0.6,0.36,7)</f>
        <v>21495.337690790431</v>
      </c>
      <c r="AD124" s="14">
        <f t="shared" si="102"/>
        <v>66.063231797545768</v>
      </c>
      <c r="AE124" s="14">
        <f t="shared" si="103"/>
        <v>4658.1897518426058</v>
      </c>
      <c r="AF124" s="14">
        <f t="shared" si="73"/>
        <v>21.95485646705054</v>
      </c>
      <c r="AG124" s="14">
        <f t="shared" si="104"/>
        <v>2.8853118851804203</v>
      </c>
      <c r="AM124" s="14">
        <f t="shared" si="114"/>
        <v>2942.796787755673</v>
      </c>
      <c r="AN124" s="14">
        <f t="shared" si="105"/>
        <v>4.4499212227639529</v>
      </c>
      <c r="AQ124" s="14">
        <f t="shared" si="75"/>
        <v>19.951521449999998</v>
      </c>
      <c r="AR124" s="14">
        <v>0.37069999999999997</v>
      </c>
      <c r="AU124" s="14">
        <f t="shared" si="106"/>
        <v>41.263328426133562</v>
      </c>
      <c r="AV124" s="14">
        <f t="shared" si="107"/>
        <v>157.66204440000001</v>
      </c>
      <c r="AW124" s="14">
        <f t="shared" si="108"/>
        <v>56.803249420409323</v>
      </c>
      <c r="AX124" s="14">
        <f t="shared" si="76"/>
        <v>2.8853118851804203</v>
      </c>
      <c r="AY124" s="14">
        <f t="shared" si="77"/>
        <v>19.951521449999998</v>
      </c>
      <c r="AZ124" s="14">
        <f t="shared" si="78"/>
        <v>61.397695504925771</v>
      </c>
      <c r="BA124" s="14">
        <f t="shared" si="109"/>
        <v>62.583407123178368</v>
      </c>
      <c r="BB124" s="14">
        <f t="shared" si="110"/>
        <v>0</v>
      </c>
      <c r="BC124" s="14">
        <f t="shared" si="111"/>
        <v>1576.6204440000001</v>
      </c>
      <c r="BD124" s="14">
        <f t="shared" si="112"/>
        <v>584.45319859079996</v>
      </c>
      <c r="BE124" s="14">
        <f t="shared" si="113"/>
        <v>347.41068559407506</v>
      </c>
      <c r="BF124" s="14">
        <f t="shared" si="79"/>
        <v>0.77250001682004865</v>
      </c>
    </row>
    <row r="125" spans="3:58" x14ac:dyDescent="0.25">
      <c r="C125" s="1">
        <v>15</v>
      </c>
      <c r="D125" s="15">
        <f t="shared" si="62"/>
        <v>285</v>
      </c>
      <c r="E125" s="1">
        <v>0.5</v>
      </c>
      <c r="F125" s="14">
        <f t="shared" si="95"/>
        <v>4.0446907234479225E-2</v>
      </c>
      <c r="G125" s="14">
        <f t="shared" si="64"/>
        <v>145.60886604412522</v>
      </c>
      <c r="H125" s="1">
        <v>1.1532</v>
      </c>
      <c r="I125" s="1">
        <v>9.2956140200000004</v>
      </c>
      <c r="K125" s="14">
        <f t="shared" si="65"/>
        <v>2.24E-2</v>
      </c>
      <c r="L125" s="14">
        <f t="shared" si="66"/>
        <v>0.1</v>
      </c>
      <c r="M125" s="14">
        <f t="shared" si="96"/>
        <v>0.19924754697496314</v>
      </c>
      <c r="N125" s="14">
        <f t="shared" si="67"/>
        <v>0.19531000000000001</v>
      </c>
      <c r="P125" s="14">
        <f t="shared" si="68"/>
        <v>5.0000000000000001E-4</v>
      </c>
      <c r="Q125" s="14">
        <f t="shared" si="94"/>
        <v>4.0446907234479225E-2</v>
      </c>
      <c r="R125" s="14">
        <f t="shared" si="97"/>
        <v>289.25132690010014</v>
      </c>
      <c r="S125" s="14">
        <f t="shared" si="98"/>
        <v>294.01996731339989</v>
      </c>
      <c r="T125" s="14">
        <f t="shared" si="99"/>
        <v>2.1873989651985539</v>
      </c>
      <c r="U125" s="14">
        <f t="shared" si="100"/>
        <v>2.1895239469001808</v>
      </c>
      <c r="V125" s="14">
        <v>3898</v>
      </c>
      <c r="X125" s="14">
        <v>0.5</v>
      </c>
      <c r="Y125" s="14">
        <f t="shared" si="101"/>
        <v>0.27739439202748856</v>
      </c>
      <c r="AB125" s="14">
        <f>[2]!HeatTransferArea(K125,L125,0.36,P125)</f>
        <v>0.30265450173412117</v>
      </c>
      <c r="AC125" s="14">
        <f>[1]!Convection(K125,Q125,1000,9*10^-4,P125,0.6,0.36,7)</f>
        <v>21495.025411397255</v>
      </c>
      <c r="AD125" s="14">
        <f t="shared" si="102"/>
        <v>66.046283816068708</v>
      </c>
      <c r="AE125" s="14">
        <f t="shared" si="103"/>
        <v>4657.2456602466173</v>
      </c>
      <c r="AF125" s="14">
        <f t="shared" si="73"/>
        <v>21.954835490764392</v>
      </c>
      <c r="AG125" s="14">
        <f t="shared" si="104"/>
        <v>2.790791000515616</v>
      </c>
      <c r="AM125" s="14">
        <f t="shared" si="114"/>
        <v>2847.0817799707324</v>
      </c>
      <c r="AN125" s="14">
        <f t="shared" si="105"/>
        <v>6.8508042678575194</v>
      </c>
      <c r="AQ125" s="14">
        <f t="shared" si="75"/>
        <v>9.2956140200000004</v>
      </c>
      <c r="AR125" s="14">
        <v>0.37569999999999998</v>
      </c>
      <c r="AU125" s="14">
        <f t="shared" si="106"/>
        <v>41.262728961852204</v>
      </c>
      <c r="AV125" s="14">
        <f t="shared" si="107"/>
        <v>157.66204440000001</v>
      </c>
      <c r="AW125" s="14">
        <f t="shared" si="108"/>
        <v>57.425039815980135</v>
      </c>
      <c r="AX125" s="14">
        <f t="shared" si="76"/>
        <v>2.790791000515616</v>
      </c>
      <c r="AY125" s="14">
        <f t="shared" si="77"/>
        <v>9.2956140200000004</v>
      </c>
      <c r="AZ125" s="14">
        <f t="shared" si="78"/>
        <v>61.847128944313788</v>
      </c>
      <c r="BA125" s="14">
        <f t="shared" si="109"/>
        <v>62.805736334980352</v>
      </c>
      <c r="BB125" s="14">
        <f t="shared" si="110"/>
        <v>0</v>
      </c>
      <c r="BC125" s="14">
        <f t="shared" si="111"/>
        <v>2364.9306660000002</v>
      </c>
      <c r="BD125" s="14">
        <f t="shared" si="112"/>
        <v>888.50445121619998</v>
      </c>
      <c r="BE125" s="14">
        <f t="shared" si="113"/>
        <v>344.86979277164852</v>
      </c>
      <c r="BF125" s="14">
        <f t="shared" si="79"/>
        <v>1.1587489181277724</v>
      </c>
    </row>
    <row r="126" spans="3:58" x14ac:dyDescent="0.25">
      <c r="C126" s="1">
        <v>20</v>
      </c>
      <c r="D126" s="15">
        <f t="shared" si="62"/>
        <v>280</v>
      </c>
      <c r="E126" s="1">
        <v>0.5</v>
      </c>
      <c r="F126" s="14">
        <f t="shared" si="95"/>
        <v>4.0436533572710952E-2</v>
      </c>
      <c r="G126" s="14">
        <f t="shared" si="64"/>
        <v>145.57152086175944</v>
      </c>
      <c r="H126" s="1">
        <v>1.1532</v>
      </c>
      <c r="I126" s="1">
        <v>-3.3119985000000001</v>
      </c>
      <c r="K126" s="14">
        <f t="shared" si="65"/>
        <v>2.24E-2</v>
      </c>
      <c r="L126" s="14">
        <f t="shared" si="66"/>
        <v>0.1</v>
      </c>
      <c r="M126" s="14">
        <f t="shared" si="96"/>
        <v>0.19924754697496314</v>
      </c>
      <c r="N126" s="14">
        <f t="shared" si="67"/>
        <v>0.19531000000000001</v>
      </c>
      <c r="P126" s="14">
        <f t="shared" si="68"/>
        <v>5.0000000000000001E-4</v>
      </c>
      <c r="Q126" s="14">
        <f t="shared" si="94"/>
        <v>4.0436533572710952E-2</v>
      </c>
      <c r="R126" s="14">
        <f t="shared" si="97"/>
        <v>296.52016045260007</v>
      </c>
      <c r="S126" s="14">
        <f t="shared" si="98"/>
        <v>296.39785222390003</v>
      </c>
      <c r="T126" s="14">
        <f t="shared" si="99"/>
        <v>2.1115305806172273</v>
      </c>
      <c r="U126" s="14">
        <f t="shared" si="100"/>
        <v>2.0817405154000426</v>
      </c>
      <c r="V126" s="14">
        <v>3899</v>
      </c>
      <c r="X126" s="14">
        <v>0.5</v>
      </c>
      <c r="Y126" s="14">
        <f t="shared" si="101"/>
        <v>0.27732324701799194</v>
      </c>
      <c r="AB126" s="14">
        <f>[2]!HeatTransferArea(K126,L126,0.36,P126)</f>
        <v>0.30265450173412117</v>
      </c>
      <c r="AC126" s="14">
        <f>[1]!Convection(K126,Q126,1000,9*10^-4,P126,0.6,0.36,7)</f>
        <v>21494.713260158125</v>
      </c>
      <c r="AD126" s="14">
        <f t="shared" si="102"/>
        <v>66.029344528093333</v>
      </c>
      <c r="AE126" s="14">
        <f t="shared" si="103"/>
        <v>4656.3020020872746</v>
      </c>
      <c r="AF126" s="14">
        <f t="shared" si="73"/>
        <v>21.954814515648359</v>
      </c>
      <c r="AG126" s="14">
        <f t="shared" si="104"/>
        <v>2.7223781302689556</v>
      </c>
      <c r="AM126" s="14">
        <f t="shared" si="114"/>
        <v>2777.9611578291147</v>
      </c>
      <c r="AN126" s="14">
        <f t="shared" si="105"/>
        <v>9.6073453209208708</v>
      </c>
      <c r="AQ126" s="14">
        <f t="shared" si="75"/>
        <v>-3.3119985000000001</v>
      </c>
      <c r="AR126" s="14">
        <v>0.37940000000000002</v>
      </c>
      <c r="AU126" s="14">
        <f t="shared" si="106"/>
        <v>41.262129743580594</v>
      </c>
      <c r="AV126" s="14">
        <f t="shared" si="107"/>
        <v>157.66204440000001</v>
      </c>
      <c r="AW126" s="14">
        <f t="shared" si="108"/>
        <v>57.889464517849916</v>
      </c>
      <c r="AX126" s="14">
        <f t="shared" si="76"/>
        <v>2.7223781302689556</v>
      </c>
      <c r="AY126" s="14">
        <f t="shared" si="77"/>
        <v>-3.3119985000000001</v>
      </c>
      <c r="AZ126" s="14">
        <f t="shared" si="78"/>
        <v>60.280286180497448</v>
      </c>
      <c r="BA126" s="14">
        <f t="shared" si="109"/>
        <v>61.117687312498006</v>
      </c>
      <c r="BB126" s="14">
        <f t="shared" si="110"/>
        <v>0</v>
      </c>
      <c r="BC126" s="14">
        <f t="shared" si="111"/>
        <v>3153.2408880000003</v>
      </c>
      <c r="BD126" s="14">
        <f t="shared" si="112"/>
        <v>1196.3395929072001</v>
      </c>
      <c r="BE126" s="14">
        <f t="shared" si="113"/>
        <v>332.90822815323111</v>
      </c>
      <c r="BF126" s="14">
        <f t="shared" si="79"/>
        <v>1.5449970814496385</v>
      </c>
    </row>
    <row r="127" spans="3:58" x14ac:dyDescent="0.25">
      <c r="C127" s="1">
        <v>25</v>
      </c>
      <c r="D127" s="15">
        <f t="shared" si="62"/>
        <v>275</v>
      </c>
      <c r="E127" s="1">
        <v>0.5</v>
      </c>
      <c r="F127" s="14">
        <f t="shared" si="95"/>
        <v>4.0426165230769237E-2</v>
      </c>
      <c r="G127" s="14">
        <f t="shared" si="64"/>
        <v>145.53419483076925</v>
      </c>
      <c r="H127" s="1">
        <v>1.1532</v>
      </c>
      <c r="I127" s="1">
        <v>-16.907799000000001</v>
      </c>
      <c r="K127" s="14">
        <f t="shared" si="65"/>
        <v>2.24E-2</v>
      </c>
      <c r="L127" s="14">
        <f t="shared" si="66"/>
        <v>0.1</v>
      </c>
      <c r="M127" s="14">
        <f t="shared" si="96"/>
        <v>0.19924754697496314</v>
      </c>
      <c r="N127" s="14">
        <f t="shared" si="67"/>
        <v>0.19531000000000001</v>
      </c>
      <c r="P127" s="14">
        <f t="shared" si="68"/>
        <v>5.0000000000000001E-4</v>
      </c>
      <c r="Q127" s="14">
        <f t="shared" si="94"/>
        <v>4.0426165230769237E-2</v>
      </c>
      <c r="R127" s="14">
        <f t="shared" si="97"/>
        <v>301.58214784010033</v>
      </c>
      <c r="S127" s="14">
        <f t="shared" si="98"/>
        <v>297.9700144694001</v>
      </c>
      <c r="T127" s="14">
        <f t="shared" si="99"/>
        <v>1.9994715278071453</v>
      </c>
      <c r="U127" s="14">
        <f t="shared" si="100"/>
        <v>1.951020973900313</v>
      </c>
      <c r="V127" s="14">
        <v>3900</v>
      </c>
      <c r="X127" s="14">
        <v>0.5</v>
      </c>
      <c r="Y127" s="14">
        <f t="shared" si="101"/>
        <v>0.27725213849311547</v>
      </c>
      <c r="AB127" s="14">
        <f>[2]!HeatTransferArea(K127,L127,0.36,P127)</f>
        <v>0.30265450173412117</v>
      </c>
      <c r="AC127" s="14">
        <f>[1]!Convection(K127,Q127,1000,9*10^-4,P127,0.6,0.36,7)</f>
        <v>21494.401236987615</v>
      </c>
      <c r="AD127" s="14">
        <f t="shared" si="102"/>
        <v>66.012413926932268</v>
      </c>
      <c r="AE127" s="14">
        <f t="shared" si="103"/>
        <v>4655.3587770544918</v>
      </c>
      <c r="AF127" s="14">
        <f t="shared" si="73"/>
        <v>21.954793541702095</v>
      </c>
      <c r="AG127" s="14">
        <f t="shared" si="104"/>
        <v>2.6766836358894852</v>
      </c>
      <c r="AM127" s="14">
        <f t="shared" si="114"/>
        <v>2731.9945776810641</v>
      </c>
      <c r="AN127" s="14">
        <f t="shared" si="105"/>
        <v>12.813803815764294</v>
      </c>
      <c r="AQ127" s="14">
        <f t="shared" si="75"/>
        <v>-16.907799000000001</v>
      </c>
      <c r="AR127" s="14">
        <v>0.38179999999999997</v>
      </c>
      <c r="AU127" s="14">
        <f t="shared" si="106"/>
        <v>41.261530771154732</v>
      </c>
      <c r="AV127" s="14">
        <f t="shared" si="107"/>
        <v>157.66204440000001</v>
      </c>
      <c r="AW127" s="14">
        <f t="shared" si="108"/>
        <v>58.196523526018538</v>
      </c>
      <c r="AX127" s="14">
        <f t="shared" si="76"/>
        <v>2.6766836358894852</v>
      </c>
      <c r="AY127" s="14">
        <f t="shared" si="77"/>
        <v>-16.907799000000001</v>
      </c>
      <c r="AZ127" s="14">
        <f t="shared" si="78"/>
        <v>57.459527769366666</v>
      </c>
      <c r="BA127" s="14">
        <f t="shared" si="109"/>
        <v>58.181145903816379</v>
      </c>
      <c r="BB127" s="14">
        <f t="shared" si="110"/>
        <v>0</v>
      </c>
      <c r="BC127" s="14">
        <f t="shared" si="111"/>
        <v>3941.5511100000003</v>
      </c>
      <c r="BD127" s="14">
        <f t="shared" si="112"/>
        <v>1504.884213798</v>
      </c>
      <c r="BE127" s="14">
        <f t="shared" si="113"/>
        <v>315.24076879366601</v>
      </c>
      <c r="BF127" s="14">
        <f t="shared" si="79"/>
        <v>1.9312445068473745</v>
      </c>
    </row>
    <row r="128" spans="3:58" x14ac:dyDescent="0.25">
      <c r="C128" s="1">
        <v>30</v>
      </c>
      <c r="D128" s="15">
        <f t="shared" si="62"/>
        <v>270</v>
      </c>
      <c r="E128" s="1">
        <v>0.5</v>
      </c>
      <c r="F128" s="14">
        <f t="shared" si="95"/>
        <v>4.0415802204562937E-2</v>
      </c>
      <c r="G128" s="14">
        <f t="shared" si="64"/>
        <v>145.49688793642656</v>
      </c>
      <c r="H128" s="1">
        <v>1.1532</v>
      </c>
      <c r="I128" s="1">
        <v>-30.495889910000002</v>
      </c>
      <c r="K128" s="14">
        <f t="shared" si="65"/>
        <v>2.24E-2</v>
      </c>
      <c r="L128" s="14">
        <f t="shared" si="66"/>
        <v>0.1</v>
      </c>
      <c r="M128" s="14">
        <f t="shared" si="96"/>
        <v>0.19924754697496314</v>
      </c>
      <c r="N128" s="14">
        <f t="shared" si="67"/>
        <v>0.19531000000000001</v>
      </c>
      <c r="P128" s="14">
        <f t="shared" si="68"/>
        <v>5.0000000000000001E-4</v>
      </c>
      <c r="Q128" s="14">
        <f t="shared" si="94"/>
        <v>4.0415802204562937E-2</v>
      </c>
      <c r="R128" s="14">
        <f t="shared" si="97"/>
        <v>304.43728906260003</v>
      </c>
      <c r="S128" s="14">
        <f t="shared" si="98"/>
        <v>298.73645404990009</v>
      </c>
      <c r="T128" s="14">
        <f t="shared" si="99"/>
        <v>1.8747834513530961</v>
      </c>
      <c r="U128" s="14">
        <f t="shared" si="100"/>
        <v>1.8245057973997518</v>
      </c>
      <c r="V128" s="14">
        <v>3901</v>
      </c>
      <c r="X128" s="14">
        <v>0.5</v>
      </c>
      <c r="Y128" s="14">
        <f t="shared" si="101"/>
        <v>0.27718106642480145</v>
      </c>
      <c r="AB128" s="14">
        <f>[2]!HeatTransferArea(K128,L128,0.36,P128)</f>
        <v>0.30265450173412117</v>
      </c>
      <c r="AC128" s="14">
        <f>[1]!Convection(K128,Q128,1000,9*10^-4,P128,0.6,0.36,7)</f>
        <v>21494.089341800358</v>
      </c>
      <c r="AD128" s="14">
        <f t="shared" si="102"/>
        <v>65.99549200590512</v>
      </c>
      <c r="AE128" s="14">
        <f t="shared" si="103"/>
        <v>4654.4159848384879</v>
      </c>
      <c r="AF128" s="14">
        <f t="shared" si="73"/>
        <v>21.95477256892524</v>
      </c>
      <c r="AG128" s="14">
        <f t="shared" si="104"/>
        <v>2.6515805684828937</v>
      </c>
      <c r="AM128" s="14">
        <f t="shared" si="114"/>
        <v>2707.0274417094392</v>
      </c>
      <c r="AN128" s="14">
        <f t="shared" si="105"/>
        <v>16.442808810339425</v>
      </c>
      <c r="AQ128" s="14">
        <f t="shared" si="75"/>
        <v>-30.495889910000002</v>
      </c>
      <c r="AR128" s="14">
        <v>0.38300000000000001</v>
      </c>
      <c r="AU128" s="14">
        <f t="shared" si="106"/>
        <v>41.260932044410758</v>
      </c>
      <c r="AV128" s="14">
        <f t="shared" si="107"/>
        <v>157.66204440000001</v>
      </c>
      <c r="AW128" s="14">
        <f t="shared" si="108"/>
        <v>58.346216840485987</v>
      </c>
      <c r="AX128" s="14">
        <f t="shared" si="76"/>
        <v>2.6515805684828937</v>
      </c>
      <c r="AY128" s="14">
        <f t="shared" si="77"/>
        <v>-30.495889910000002</v>
      </c>
      <c r="AZ128" s="14">
        <f t="shared" si="78"/>
        <v>54.242235264659449</v>
      </c>
      <c r="BA128" s="14">
        <f t="shared" si="109"/>
        <v>54.693260890801227</v>
      </c>
      <c r="BB128" s="14">
        <f t="shared" si="110"/>
        <v>0</v>
      </c>
      <c r="BC128" s="14">
        <f t="shared" si="111"/>
        <v>4729.8613320000004</v>
      </c>
      <c r="BD128" s="14">
        <f t="shared" si="112"/>
        <v>1811.5368901560003</v>
      </c>
      <c r="BE128" s="14">
        <f t="shared" si="113"/>
        <v>295.58219174761712</v>
      </c>
      <c r="BF128" s="14">
        <f t="shared" si="79"/>
        <v>2.3174911943826806</v>
      </c>
    </row>
    <row r="129" spans="3:58" x14ac:dyDescent="0.25">
      <c r="C129" s="1">
        <v>35</v>
      </c>
      <c r="D129" s="15">
        <f t="shared" si="62"/>
        <v>265</v>
      </c>
      <c r="E129" s="1">
        <v>0.5</v>
      </c>
      <c r="F129" s="14">
        <f t="shared" si="95"/>
        <v>4.0405444490005132E-2</v>
      </c>
      <c r="G129" s="14">
        <f t="shared" si="64"/>
        <v>145.45960016401847</v>
      </c>
      <c r="H129" s="1">
        <v>1.1532</v>
      </c>
      <c r="I129" s="1">
        <v>-43.803399420000005</v>
      </c>
      <c r="K129" s="14">
        <f t="shared" si="65"/>
        <v>2.24E-2</v>
      </c>
      <c r="L129" s="14">
        <f t="shared" si="66"/>
        <v>0.1</v>
      </c>
      <c r="M129" s="14">
        <f t="shared" si="96"/>
        <v>0.19924754697496314</v>
      </c>
      <c r="N129" s="14">
        <f t="shared" si="67"/>
        <v>0.19531000000000001</v>
      </c>
      <c r="P129" s="14">
        <f t="shared" si="68"/>
        <v>5.0000000000000001E-4</v>
      </c>
      <c r="Q129" s="14">
        <f t="shared" si="94"/>
        <v>4.0405444490005132E-2</v>
      </c>
      <c r="R129" s="14">
        <f t="shared" si="97"/>
        <v>305.08558412010007</v>
      </c>
      <c r="S129" s="14">
        <f t="shared" si="98"/>
        <v>298.69717096540023</v>
      </c>
      <c r="T129" s="14">
        <f t="shared" si="99"/>
        <v>1.7610279958414594</v>
      </c>
      <c r="U129" s="14">
        <f t="shared" si="100"/>
        <v>1.7293354609005291</v>
      </c>
      <c r="V129" s="14">
        <v>3902</v>
      </c>
      <c r="X129" s="14">
        <v>0.5</v>
      </c>
      <c r="Y129" s="14">
        <f t="shared" si="101"/>
        <v>0.27711003078502061</v>
      </c>
      <c r="AB129" s="14">
        <f>[2]!HeatTransferArea(K129,L129,0.36,P129)</f>
        <v>0.30265450173412117</v>
      </c>
      <c r="AC129" s="14">
        <f>[1]!Convection(K129,Q129,1000,9*10^-4,P129,0.6,0.36,7)</f>
        <v>21493.77757451107</v>
      </c>
      <c r="AD129" s="14">
        <f t="shared" si="102"/>
        <v>65.978578758338244</v>
      </c>
      <c r="AE129" s="14">
        <f t="shared" si="103"/>
        <v>4653.4736251297827</v>
      </c>
      <c r="AF129" s="14">
        <f t="shared" si="73"/>
        <v>21.954751597317426</v>
      </c>
      <c r="AG129" s="14">
        <f t="shared" si="104"/>
        <v>2.6459460624079232</v>
      </c>
      <c r="AM129" s="14">
        <f t="shared" si="114"/>
        <v>2701.9283787894501</v>
      </c>
      <c r="AN129" s="14">
        <f t="shared" si="105"/>
        <v>20.238988207513078</v>
      </c>
      <c r="AQ129" s="14">
        <f t="shared" si="75"/>
        <v>-43.803399420000005</v>
      </c>
      <c r="AR129" s="14">
        <v>0.38290000000000002</v>
      </c>
      <c r="AU129" s="14">
        <f t="shared" si="106"/>
        <v>41.260333563184943</v>
      </c>
      <c r="AV129" s="14">
        <f t="shared" si="107"/>
        <v>157.66204440000001</v>
      </c>
      <c r="AW129" s="14">
        <f t="shared" si="108"/>
        <v>58.338544461252326</v>
      </c>
      <c r="AX129" s="14">
        <f t="shared" si="76"/>
        <v>2.6459460624079232</v>
      </c>
      <c r="AY129" s="14">
        <f t="shared" si="77"/>
        <v>-43.803399420000005</v>
      </c>
      <c r="AZ129" s="14">
        <f t="shared" si="78"/>
        <v>51.522320899253351</v>
      </c>
      <c r="BA129" s="14">
        <f t="shared" si="109"/>
        <v>51.367905016453527</v>
      </c>
      <c r="BB129" s="14">
        <f t="shared" si="110"/>
        <v>0</v>
      </c>
      <c r="BC129" s="14">
        <f t="shared" si="111"/>
        <v>5518.1715540000005</v>
      </c>
      <c r="BD129" s="14">
        <f t="shared" si="112"/>
        <v>2112.9078880266002</v>
      </c>
      <c r="BE129" s="14">
        <f t="shared" si="113"/>
        <v>277.64727406999924</v>
      </c>
      <c r="BF129" s="14">
        <f t="shared" si="79"/>
        <v>2.7037371441172313</v>
      </c>
    </row>
    <row r="130" spans="3:58" x14ac:dyDescent="0.25">
      <c r="C130" s="1">
        <v>0</v>
      </c>
      <c r="D130" s="15">
        <f t="shared" si="62"/>
        <v>300</v>
      </c>
      <c r="E130" s="1">
        <v>1</v>
      </c>
      <c r="F130" s="14">
        <f t="shared" si="95"/>
        <v>4.9145260312580073E-3</v>
      </c>
      <c r="G130" s="14">
        <f t="shared" si="64"/>
        <v>17.692293712528826</v>
      </c>
      <c r="H130" s="1">
        <v>0.14030000000000001</v>
      </c>
      <c r="I130" s="1">
        <v>18.69086261</v>
      </c>
      <c r="K130" s="14">
        <f t="shared" si="65"/>
        <v>2.24E-2</v>
      </c>
      <c r="L130" s="14">
        <f t="shared" si="66"/>
        <v>0.1</v>
      </c>
      <c r="M130" s="14">
        <f t="shared" si="96"/>
        <v>0.19924754697496314</v>
      </c>
      <c r="N130" s="14">
        <f t="shared" si="67"/>
        <v>0.19531000000000001</v>
      </c>
      <c r="P130" s="14">
        <f t="shared" si="68"/>
        <v>5.0000000000000001E-4</v>
      </c>
      <c r="Q130" s="14">
        <f t="shared" si="94"/>
        <v>4.9145260312580073E-3</v>
      </c>
      <c r="R130" s="14">
        <f t="shared" si="97"/>
        <v>254.20374925260012</v>
      </c>
      <c r="S130" s="14">
        <f t="shared" si="98"/>
        <v>282.05197659190014</v>
      </c>
      <c r="T130" s="14">
        <f t="shared" si="99"/>
        <v>1.9622436637134797</v>
      </c>
      <c r="U130" s="14">
        <f t="shared" si="100"/>
        <v>2.1038528313999905</v>
      </c>
      <c r="V130" s="14">
        <v>3903</v>
      </c>
      <c r="X130" s="14">
        <v>0.5</v>
      </c>
      <c r="Y130" s="14">
        <f t="shared" si="101"/>
        <v>3.3704974094581945E-2</v>
      </c>
      <c r="AB130" s="14">
        <f>[2]!HeatTransferArea(K130,L130,0.36,P130)</f>
        <v>0.30265450173412117</v>
      </c>
      <c r="AC130" s="14">
        <f>[1]!Convection(K130,Q130,1000,9*10^-4,P130,0.6,0.36,7)</f>
        <v>20039.334198950095</v>
      </c>
      <c r="AD130" s="14">
        <f t="shared" si="102"/>
        <v>8.0249938320433216</v>
      </c>
      <c r="AE130" s="14">
        <f t="shared" si="103"/>
        <v>880.96821625028963</v>
      </c>
      <c r="AF130" s="14">
        <f t="shared" si="73"/>
        <v>21.519978429468313</v>
      </c>
      <c r="AG130" s="14">
        <f t="shared" si="104"/>
        <v>0.19317181648333906</v>
      </c>
      <c r="AM130" s="14">
        <f t="shared" si="114"/>
        <v>24856.636123169872</v>
      </c>
      <c r="AN130" s="14">
        <f t="shared" si="105"/>
        <v>0</v>
      </c>
      <c r="AQ130" s="14">
        <f t="shared" si="75"/>
        <v>18.69086261</v>
      </c>
      <c r="AR130" s="14">
        <v>0.99250000000000005</v>
      </c>
      <c r="AU130" s="14">
        <f t="shared" si="106"/>
        <v>316.1915322346274</v>
      </c>
      <c r="AV130" s="14">
        <f t="shared" si="107"/>
        <v>19.181395100000003</v>
      </c>
      <c r="AW130" s="14">
        <f t="shared" si="108"/>
        <v>110.17514309632804</v>
      </c>
      <c r="AX130" s="14">
        <f t="shared" si="76"/>
        <v>0.19317181648333906</v>
      </c>
      <c r="AY130" s="14">
        <f t="shared" si="77"/>
        <v>18.69086261</v>
      </c>
      <c r="AZ130" s="14">
        <f t="shared" si="78"/>
        <v>104.45320939148877</v>
      </c>
      <c r="BA130" s="14">
        <f t="shared" si="109"/>
        <v>108.09523821974781</v>
      </c>
      <c r="BB130" s="14">
        <f t="shared" si="110"/>
        <v>0</v>
      </c>
      <c r="BC130" s="14">
        <f t="shared" si="111"/>
        <v>0</v>
      </c>
      <c r="BD130" s="14">
        <f t="shared" si="112"/>
        <v>0</v>
      </c>
      <c r="BE130" s="14">
        <f t="shared" si="113"/>
        <v>37.638570996159793</v>
      </c>
      <c r="BF130" s="14">
        <f t="shared" si="79"/>
        <v>0</v>
      </c>
    </row>
    <row r="131" spans="3:58" x14ac:dyDescent="0.25">
      <c r="C131" s="1">
        <v>5</v>
      </c>
      <c r="D131" s="15">
        <f t="shared" ref="D131:D194" si="115">300-C131</f>
        <v>295</v>
      </c>
      <c r="E131" s="1">
        <v>1</v>
      </c>
      <c r="F131" s="14">
        <f t="shared" si="95"/>
        <v>4.9132671875000006E-3</v>
      </c>
      <c r="G131" s="14">
        <f t="shared" ref="G131:G194" si="116">F131*3600</f>
        <v>17.687761875000003</v>
      </c>
      <c r="H131" s="1">
        <v>0.14030000000000001</v>
      </c>
      <c r="I131" s="1">
        <v>16.087215960000002</v>
      </c>
      <c r="K131" s="14">
        <f t="shared" ref="K131:K194" si="117">22.4/1000</f>
        <v>2.24E-2</v>
      </c>
      <c r="L131" s="14">
        <f t="shared" ref="L131:L194" si="118">100/1000</f>
        <v>0.1</v>
      </c>
      <c r="M131" s="14">
        <f t="shared" si="96"/>
        <v>0.19924754697496314</v>
      </c>
      <c r="N131" s="14">
        <f t="shared" ref="N131:N194" si="119">0.19531</f>
        <v>0.19531000000000001</v>
      </c>
      <c r="P131" s="14">
        <f t="shared" ref="P131:P194" si="120">0.5/1000</f>
        <v>5.0000000000000001E-4</v>
      </c>
      <c r="Q131" s="14">
        <f t="shared" si="94"/>
        <v>4.9132671875000006E-3</v>
      </c>
      <c r="R131" s="14">
        <f t="shared" si="97"/>
        <v>268.09312130010039</v>
      </c>
      <c r="S131" s="14">
        <f t="shared" si="98"/>
        <v>286.84702949740029</v>
      </c>
      <c r="T131" s="14">
        <f t="shared" si="99"/>
        <v>2.1363171513316956</v>
      </c>
      <c r="U131" s="14">
        <f t="shared" si="100"/>
        <v>2.2277205799002786</v>
      </c>
      <c r="V131" s="14">
        <v>3904</v>
      </c>
      <c r="X131" s="14">
        <v>0.5</v>
      </c>
      <c r="Y131" s="14">
        <f t="shared" si="101"/>
        <v>3.3696340648348699E-2</v>
      </c>
      <c r="AB131" s="14">
        <f>[2]!HeatTransferArea(K131,L131,0.36,P131)</f>
        <v>0.30265450173412117</v>
      </c>
      <c r="AC131" s="14">
        <f>[1]!Convection(K131,Q131,1000,9*10^-4,P131,0.6,0.36,7)</f>
        <v>20039.246182012605</v>
      </c>
      <c r="AD131" s="14">
        <f t="shared" si="102"/>
        <v>8.0229382496068329</v>
      </c>
      <c r="AE131" s="14">
        <f t="shared" si="103"/>
        <v>880.7899417597439</v>
      </c>
      <c r="AF131" s="14">
        <f t="shared" ref="AF131:AF194" si="121">(1/AE131+1.6/1000/0.3+0.8/1000/0.02)^-1</f>
        <v>21.519872030324439</v>
      </c>
      <c r="AG131" s="14">
        <f t="shared" si="104"/>
        <v>0.18316396840720289</v>
      </c>
      <c r="AM131" s="14">
        <f t="shared" si="114"/>
        <v>23574.798290588824</v>
      </c>
      <c r="AN131" s="14">
        <f t="shared" si="105"/>
        <v>2.2444466532799279</v>
      </c>
      <c r="AQ131" s="14">
        <f t="shared" ref="AQ131:AQ194" si="122">I131</f>
        <v>16.087215960000002</v>
      </c>
      <c r="AR131" s="14">
        <v>0.99250000000000005</v>
      </c>
      <c r="AU131" s="14">
        <f t="shared" si="106"/>
        <v>316.1901434554369</v>
      </c>
      <c r="AV131" s="14">
        <f t="shared" si="107"/>
        <v>19.181395100000003</v>
      </c>
      <c r="AW131" s="14">
        <f t="shared" si="108"/>
        <v>112.0481866622745</v>
      </c>
      <c r="AX131" s="14">
        <f t="shared" ref="AX131:AX194" si="123">F131*V131/(2*E131*R131*N131)</f>
        <v>0.18316396840720289</v>
      </c>
      <c r="AY131" s="14">
        <f t="shared" ref="AY131:AY194" si="124">AQ131</f>
        <v>16.087215960000002</v>
      </c>
      <c r="AZ131" s="14">
        <f t="shared" ref="AZ131:AZ194" si="125">N131*R131*U131*E131</f>
        <v>116.64627324646889</v>
      </c>
      <c r="BA131" s="14">
        <f t="shared" si="109"/>
        <v>119.68523147111618</v>
      </c>
      <c r="BB131" s="14">
        <f t="shared" si="110"/>
        <v>0</v>
      </c>
      <c r="BC131" s="14">
        <f t="shared" si="111"/>
        <v>95.906975500000016</v>
      </c>
      <c r="BD131" s="14">
        <f t="shared" si="112"/>
        <v>95.187673183750022</v>
      </c>
      <c r="BE131" s="14">
        <f t="shared" si="113"/>
        <v>40.977543338599752</v>
      </c>
      <c r="BF131" s="14">
        <f t="shared" ref="BF131:BF194" si="126">AF131*(PI()*K131*L131)*(C131/2)</f>
        <v>0.37859736250929449</v>
      </c>
    </row>
    <row r="132" spans="3:58" x14ac:dyDescent="0.25">
      <c r="C132" s="1">
        <v>10</v>
      </c>
      <c r="D132" s="15">
        <f t="shared" si="115"/>
        <v>290</v>
      </c>
      <c r="E132" s="1">
        <v>1</v>
      </c>
      <c r="F132" s="14">
        <f t="shared" si="95"/>
        <v>4.9120089884763136E-3</v>
      </c>
      <c r="G132" s="14">
        <f t="shared" si="116"/>
        <v>17.683232358514729</v>
      </c>
      <c r="H132" s="1">
        <v>0.14030000000000001</v>
      </c>
      <c r="I132" s="1">
        <v>14.5</v>
      </c>
      <c r="K132" s="14">
        <f t="shared" si="117"/>
        <v>2.24E-2</v>
      </c>
      <c r="L132" s="14">
        <f t="shared" si="118"/>
        <v>0.1</v>
      </c>
      <c r="M132" s="14">
        <f t="shared" si="96"/>
        <v>0.19924754697496314</v>
      </c>
      <c r="N132" s="14">
        <f t="shared" si="119"/>
        <v>0.19531000000000001</v>
      </c>
      <c r="P132" s="14">
        <f t="shared" si="120"/>
        <v>5.0000000000000001E-4</v>
      </c>
      <c r="Q132" s="14">
        <f t="shared" si="94"/>
        <v>4.9120089884763136E-3</v>
      </c>
      <c r="R132" s="14">
        <f t="shared" si="97"/>
        <v>279.7756471826001</v>
      </c>
      <c r="S132" s="14">
        <f t="shared" si="98"/>
        <v>290.83635973790035</v>
      </c>
      <c r="T132" s="14">
        <f t="shared" si="99"/>
        <v>2.2035150369652001</v>
      </c>
      <c r="U132" s="14">
        <f t="shared" si="100"/>
        <v>2.2472307934001492</v>
      </c>
      <c r="V132" s="14">
        <v>3905</v>
      </c>
      <c r="X132" s="14">
        <v>0.5</v>
      </c>
      <c r="Y132" s="14">
        <f t="shared" si="101"/>
        <v>3.3687711623854887E-2</v>
      </c>
      <c r="AB132" s="14">
        <f>[2]!HeatTransferArea(K132,L132,0.36,P132)</f>
        <v>0.30265450173412117</v>
      </c>
      <c r="AC132" s="14">
        <f>[1]!Convection(K132,Q132,1000,9*10^-4,P132,0.6,0.36,7)</f>
        <v>20039.158201140242</v>
      </c>
      <c r="AD132" s="14">
        <f t="shared" si="102"/>
        <v>8.0208837199654504</v>
      </c>
      <c r="AE132" s="14">
        <f t="shared" si="103"/>
        <v>880.61174899004868</v>
      </c>
      <c r="AF132" s="14">
        <f t="shared" si="121"/>
        <v>21.519765637955754</v>
      </c>
      <c r="AG132" s="14">
        <f t="shared" si="104"/>
        <v>0.17551563366753947</v>
      </c>
      <c r="AM132" s="14">
        <f t="shared" si="114"/>
        <v>22596.078250518152</v>
      </c>
      <c r="AN132" s="14">
        <f t="shared" si="105"/>
        <v>4.4499212227639529</v>
      </c>
      <c r="AQ132" s="14">
        <f t="shared" si="122"/>
        <v>14.5</v>
      </c>
      <c r="AR132" s="14">
        <v>0.99250000000000005</v>
      </c>
      <c r="AU132" s="14">
        <f t="shared" si="106"/>
        <v>316.18875524530159</v>
      </c>
      <c r="AV132" s="14">
        <f t="shared" si="107"/>
        <v>19.181395100000003</v>
      </c>
      <c r="AW132" s="14">
        <f t="shared" si="108"/>
        <v>113.60649884081865</v>
      </c>
      <c r="AX132" s="14">
        <f t="shared" si="123"/>
        <v>0.17551563366753947</v>
      </c>
      <c r="AY132" s="14">
        <f t="shared" si="124"/>
        <v>14.5</v>
      </c>
      <c r="AZ132" s="14">
        <f t="shared" si="125"/>
        <v>122.79539100985154</v>
      </c>
      <c r="BA132" s="14">
        <f t="shared" si="109"/>
        <v>125.16681424635674</v>
      </c>
      <c r="BB132" s="14">
        <f t="shared" si="110"/>
        <v>0</v>
      </c>
      <c r="BC132" s="14">
        <f t="shared" si="111"/>
        <v>191.81395100000003</v>
      </c>
      <c r="BD132" s="14">
        <f t="shared" si="112"/>
        <v>190.37534636750004</v>
      </c>
      <c r="BE132" s="14">
        <f t="shared" si="113"/>
        <v>42.266492532820614</v>
      </c>
      <c r="BF132" s="14">
        <f t="shared" si="126"/>
        <v>0.7571909815139698</v>
      </c>
    </row>
    <row r="133" spans="3:58" x14ac:dyDescent="0.25">
      <c r="C133" s="1">
        <v>15</v>
      </c>
      <c r="D133" s="15">
        <f t="shared" si="115"/>
        <v>285</v>
      </c>
      <c r="E133" s="1">
        <v>1</v>
      </c>
      <c r="F133" s="14">
        <f t="shared" si="95"/>
        <v>4.9107514336917566E-3</v>
      </c>
      <c r="G133" s="14">
        <f t="shared" si="116"/>
        <v>17.678705161290324</v>
      </c>
      <c r="H133" s="1">
        <v>0.14030000000000001</v>
      </c>
      <c r="I133" s="1">
        <v>13.745585770000002</v>
      </c>
      <c r="K133" s="14">
        <f t="shared" si="117"/>
        <v>2.24E-2</v>
      </c>
      <c r="L133" s="14">
        <f t="shared" si="118"/>
        <v>0.1</v>
      </c>
      <c r="M133" s="14">
        <f t="shared" si="96"/>
        <v>0.19924754697496314</v>
      </c>
      <c r="N133" s="14">
        <f t="shared" si="119"/>
        <v>0.19531000000000001</v>
      </c>
      <c r="P133" s="14">
        <f t="shared" si="120"/>
        <v>5.0000000000000001E-4</v>
      </c>
      <c r="Q133" s="14">
        <f t="shared" si="94"/>
        <v>4.9107514336917566E-3</v>
      </c>
      <c r="R133" s="14">
        <f t="shared" si="97"/>
        <v>289.25132690010014</v>
      </c>
      <c r="S133" s="14">
        <f t="shared" si="98"/>
        <v>294.01996731339989</v>
      </c>
      <c r="T133" s="14">
        <f t="shared" si="99"/>
        <v>2.1873989651985539</v>
      </c>
      <c r="U133" s="14">
        <f t="shared" si="100"/>
        <v>2.1895239469001808</v>
      </c>
      <c r="V133" s="14">
        <v>3906</v>
      </c>
      <c r="X133" s="14">
        <v>0.5</v>
      </c>
      <c r="Y133" s="14">
        <f t="shared" si="101"/>
        <v>3.3679087017704383E-2</v>
      </c>
      <c r="AB133" s="14">
        <f>[2]!HeatTransferArea(K133,L133,0.36,P133)</f>
        <v>0.30265450173412117</v>
      </c>
      <c r="AC133" s="14">
        <f>[1]!Convection(K133,Q133,1000,9*10^-4,P133,0.6,0.36,7)</f>
        <v>20039.070256308994</v>
      </c>
      <c r="AD133" s="14">
        <f t="shared" si="102"/>
        <v>8.0188302423105675</v>
      </c>
      <c r="AE133" s="14">
        <f t="shared" si="103"/>
        <v>880.43363788282966</v>
      </c>
      <c r="AF133" s="14">
        <f t="shared" si="121"/>
        <v>21.519659252360295</v>
      </c>
      <c r="AG133" s="14">
        <f t="shared" si="104"/>
        <v>0.16976585907576353</v>
      </c>
      <c r="AM133" s="14">
        <f t="shared" si="114"/>
        <v>21861.346808106391</v>
      </c>
      <c r="AN133" s="14">
        <f t="shared" si="105"/>
        <v>6.8508042678575194</v>
      </c>
      <c r="AQ133" s="14">
        <f t="shared" si="122"/>
        <v>13.745585770000002</v>
      </c>
      <c r="AR133" s="14">
        <v>0.99260000000000004</v>
      </c>
      <c r="AU133" s="14">
        <f t="shared" si="106"/>
        <v>316.18736760384257</v>
      </c>
      <c r="AV133" s="14">
        <f t="shared" si="107"/>
        <v>19.181395100000003</v>
      </c>
      <c r="AW133" s="14">
        <f t="shared" si="108"/>
        <v>114.85007963196027</v>
      </c>
      <c r="AX133" s="14">
        <f t="shared" si="123"/>
        <v>0.16976585907576353</v>
      </c>
      <c r="AY133" s="14">
        <f t="shared" si="124"/>
        <v>13.745585770000002</v>
      </c>
      <c r="AZ133" s="14">
        <f t="shared" si="125"/>
        <v>123.69425788862758</v>
      </c>
      <c r="BA133" s="14">
        <f t="shared" si="109"/>
        <v>125.6114726699607</v>
      </c>
      <c r="BB133" s="14">
        <f t="shared" si="110"/>
        <v>0</v>
      </c>
      <c r="BC133" s="14">
        <f t="shared" si="111"/>
        <v>287.72092650000002</v>
      </c>
      <c r="BD133" s="14">
        <f t="shared" si="112"/>
        <v>285.59179164390002</v>
      </c>
      <c r="BE133" s="14">
        <f t="shared" si="113"/>
        <v>41.957363792804621</v>
      </c>
      <c r="BF133" s="14">
        <f t="shared" si="126"/>
        <v>1.1357808573715082</v>
      </c>
    </row>
    <row r="134" spans="3:58" x14ac:dyDescent="0.25">
      <c r="C134" s="1">
        <v>20</v>
      </c>
      <c r="D134" s="15">
        <f t="shared" si="115"/>
        <v>280</v>
      </c>
      <c r="E134" s="1">
        <v>1</v>
      </c>
      <c r="F134" s="14">
        <f t="shared" si="95"/>
        <v>4.9094945226516515E-3</v>
      </c>
      <c r="G134" s="14">
        <f t="shared" si="116"/>
        <v>17.674180281545944</v>
      </c>
      <c r="H134" s="1">
        <v>0.14030000000000001</v>
      </c>
      <c r="I134" s="1">
        <v>11.095664900000001</v>
      </c>
      <c r="K134" s="14">
        <f t="shared" si="117"/>
        <v>2.24E-2</v>
      </c>
      <c r="L134" s="14">
        <f t="shared" si="118"/>
        <v>0.1</v>
      </c>
      <c r="M134" s="14">
        <f t="shared" si="96"/>
        <v>0.19924754697496314</v>
      </c>
      <c r="N134" s="14">
        <f t="shared" si="119"/>
        <v>0.19531000000000001</v>
      </c>
      <c r="P134" s="14">
        <f t="shared" si="120"/>
        <v>5.0000000000000001E-4</v>
      </c>
      <c r="Q134" s="14">
        <f t="shared" si="94"/>
        <v>4.9094945226516515E-3</v>
      </c>
      <c r="R134" s="14">
        <f t="shared" si="97"/>
        <v>296.52016045260007</v>
      </c>
      <c r="S134" s="14">
        <f t="shared" si="98"/>
        <v>296.39785222390003</v>
      </c>
      <c r="T134" s="14">
        <f t="shared" si="99"/>
        <v>2.1115305806172273</v>
      </c>
      <c r="U134" s="14">
        <f t="shared" si="100"/>
        <v>2.0817405154000426</v>
      </c>
      <c r="V134" s="14">
        <v>3907</v>
      </c>
      <c r="X134" s="14">
        <v>0.5</v>
      </c>
      <c r="Y134" s="14">
        <f t="shared" si="101"/>
        <v>3.3670466826504555E-2</v>
      </c>
      <c r="AB134" s="14">
        <f>[2]!HeatTransferArea(K134,L134,0.36,P134)</f>
        <v>0.30265450173412117</v>
      </c>
      <c r="AC134" s="14">
        <f>[1]!Convection(K134,Q134,1000,9*10^-4,P134,0.6,0.36,7)</f>
        <v>20038.982347494879</v>
      </c>
      <c r="AD134" s="14">
        <f t="shared" si="102"/>
        <v>8.0167778158344198</v>
      </c>
      <c r="AE134" s="14">
        <f t="shared" si="103"/>
        <v>880.25560837977036</v>
      </c>
      <c r="AF134" s="14">
        <f t="shared" si="121"/>
        <v>21.519552873536114</v>
      </c>
      <c r="AG134" s="14">
        <f t="shared" si="104"/>
        <v>0.16560425410888593</v>
      </c>
      <c r="AM134" s="14">
        <f t="shared" si="114"/>
        <v>21330.808385214088</v>
      </c>
      <c r="AN134" s="14">
        <f t="shared" si="105"/>
        <v>9.6073453209208708</v>
      </c>
      <c r="AQ134" s="14">
        <f t="shared" si="122"/>
        <v>11.095664900000001</v>
      </c>
      <c r="AR134" s="14">
        <v>0.99260000000000004</v>
      </c>
      <c r="AU134" s="14">
        <f t="shared" si="106"/>
        <v>316.1859805306816</v>
      </c>
      <c r="AV134" s="14">
        <f t="shared" si="107"/>
        <v>19.181395100000003</v>
      </c>
      <c r="AW134" s="14">
        <f t="shared" si="108"/>
        <v>115.77892903569983</v>
      </c>
      <c r="AX134" s="14">
        <f t="shared" si="123"/>
        <v>0.16560425410888593</v>
      </c>
      <c r="AY134" s="14">
        <f t="shared" si="124"/>
        <v>11.095664900000001</v>
      </c>
      <c r="AZ134" s="14">
        <f t="shared" si="125"/>
        <v>120.5605723609949</v>
      </c>
      <c r="BA134" s="14">
        <f t="shared" si="109"/>
        <v>122.23537462499601</v>
      </c>
      <c r="BB134" s="14">
        <f t="shared" si="110"/>
        <v>0</v>
      </c>
      <c r="BC134" s="14">
        <f t="shared" si="111"/>
        <v>383.62790200000006</v>
      </c>
      <c r="BD134" s="14">
        <f t="shared" si="112"/>
        <v>380.78905552520007</v>
      </c>
      <c r="BE134" s="14">
        <f t="shared" si="113"/>
        <v>40.502102332551445</v>
      </c>
      <c r="BF134" s="14">
        <f t="shared" si="126"/>
        <v>1.5143669904392554</v>
      </c>
    </row>
    <row r="135" spans="3:58" x14ac:dyDescent="0.25">
      <c r="C135" s="1">
        <v>25</v>
      </c>
      <c r="D135" s="15">
        <f t="shared" si="115"/>
        <v>275</v>
      </c>
      <c r="E135" s="1">
        <v>1</v>
      </c>
      <c r="F135" s="14">
        <f t="shared" si="95"/>
        <v>4.9082382548618223E-3</v>
      </c>
      <c r="G135" s="14">
        <f t="shared" si="116"/>
        <v>17.66965771750256</v>
      </c>
      <c r="H135" s="1">
        <v>0.14030000000000001</v>
      </c>
      <c r="I135" s="1">
        <v>7.8207889799999997</v>
      </c>
      <c r="K135" s="14">
        <f t="shared" si="117"/>
        <v>2.24E-2</v>
      </c>
      <c r="L135" s="14">
        <f t="shared" si="118"/>
        <v>0.1</v>
      </c>
      <c r="M135" s="14">
        <f t="shared" si="96"/>
        <v>0.19924754697496314</v>
      </c>
      <c r="N135" s="14">
        <f t="shared" si="119"/>
        <v>0.19531000000000001</v>
      </c>
      <c r="P135" s="14">
        <f t="shared" si="120"/>
        <v>5.0000000000000001E-4</v>
      </c>
      <c r="Q135" s="14">
        <f t="shared" si="94"/>
        <v>4.9082382548618223E-3</v>
      </c>
      <c r="R135" s="14">
        <f t="shared" si="97"/>
        <v>301.58214784010033</v>
      </c>
      <c r="S135" s="14">
        <f t="shared" si="98"/>
        <v>297.9700144694001</v>
      </c>
      <c r="T135" s="14">
        <f t="shared" si="99"/>
        <v>1.9994715278071453</v>
      </c>
      <c r="U135" s="14">
        <f t="shared" si="100"/>
        <v>1.951020973900313</v>
      </c>
      <c r="V135" s="14">
        <v>3908</v>
      </c>
      <c r="X135" s="14">
        <v>0.5</v>
      </c>
      <c r="Y135" s="14">
        <f t="shared" si="101"/>
        <v>3.3661851046866254E-2</v>
      </c>
      <c r="AB135" s="14">
        <f>[2]!HeatTransferArea(K135,L135,0.36,P135)</f>
        <v>0.30265450173412117</v>
      </c>
      <c r="AC135" s="14">
        <f>[1]!Convection(K135,Q135,1000,9*10^-4,P135,0.6,0.36,7)</f>
        <v>20038.894474673929</v>
      </c>
      <c r="AD135" s="14">
        <f t="shared" si="102"/>
        <v>8.0147264397300617</v>
      </c>
      <c r="AE135" s="14">
        <f t="shared" si="103"/>
        <v>880.07766042261005</v>
      </c>
      <c r="AF135" s="14">
        <f t="shared" si="121"/>
        <v>21.519446501481244</v>
      </c>
      <c r="AG135" s="14">
        <f t="shared" si="104"/>
        <v>0.16282462457305533</v>
      </c>
      <c r="AM135" s="14">
        <f t="shared" si="114"/>
        <v>20978.051653046979</v>
      </c>
      <c r="AN135" s="14">
        <f t="shared" si="105"/>
        <v>12.813803815764294</v>
      </c>
      <c r="AQ135" s="14">
        <f t="shared" si="122"/>
        <v>7.8207889799999997</v>
      </c>
      <c r="AR135" s="14">
        <v>0.99260000000000004</v>
      </c>
      <c r="AU135" s="14">
        <f t="shared" si="106"/>
        <v>316.18459402544033</v>
      </c>
      <c r="AV135" s="14">
        <f t="shared" si="107"/>
        <v>19.181395100000003</v>
      </c>
      <c r="AW135" s="14">
        <f t="shared" si="108"/>
        <v>116.39304705203708</v>
      </c>
      <c r="AX135" s="14">
        <f t="shared" si="123"/>
        <v>0.16282462457305533</v>
      </c>
      <c r="AY135" s="14">
        <f t="shared" si="124"/>
        <v>7.8207889799999997</v>
      </c>
      <c r="AZ135" s="14">
        <f t="shared" si="125"/>
        <v>114.91905553873333</v>
      </c>
      <c r="BA135" s="14">
        <f t="shared" si="109"/>
        <v>116.36229180763276</v>
      </c>
      <c r="BB135" s="14">
        <f t="shared" si="110"/>
        <v>0</v>
      </c>
      <c r="BC135" s="14">
        <f t="shared" si="111"/>
        <v>479.53487750000011</v>
      </c>
      <c r="BD135" s="14">
        <f t="shared" si="112"/>
        <v>475.98631940650012</v>
      </c>
      <c r="BE135" s="14">
        <f t="shared" si="113"/>
        <v>38.352653366069497</v>
      </c>
      <c r="BF135" s="14">
        <f t="shared" si="126"/>
        <v>1.8929493810744176</v>
      </c>
    </row>
    <row r="136" spans="3:58" x14ac:dyDescent="0.25">
      <c r="C136" s="1">
        <v>30</v>
      </c>
      <c r="D136" s="15">
        <f t="shared" si="115"/>
        <v>270</v>
      </c>
      <c r="E136" s="1">
        <v>1</v>
      </c>
      <c r="F136" s="14">
        <f t="shared" si="95"/>
        <v>4.9069826298286014E-3</v>
      </c>
      <c r="G136" s="14">
        <f t="shared" si="116"/>
        <v>17.665137467382966</v>
      </c>
      <c r="H136" s="1">
        <v>0.14030000000000001</v>
      </c>
      <c r="I136" s="1">
        <v>4.5788361700000006</v>
      </c>
      <c r="K136" s="14">
        <f t="shared" si="117"/>
        <v>2.24E-2</v>
      </c>
      <c r="L136" s="14">
        <f t="shared" si="118"/>
        <v>0.1</v>
      </c>
      <c r="M136" s="14">
        <f t="shared" si="96"/>
        <v>0.19924754697496314</v>
      </c>
      <c r="N136" s="14">
        <f t="shared" si="119"/>
        <v>0.19531000000000001</v>
      </c>
      <c r="P136" s="14">
        <f t="shared" si="120"/>
        <v>5.0000000000000001E-4</v>
      </c>
      <c r="Q136" s="14">
        <f t="shared" si="94"/>
        <v>4.9069826298286014E-3</v>
      </c>
      <c r="R136" s="14">
        <f t="shared" si="97"/>
        <v>304.43728906260003</v>
      </c>
      <c r="S136" s="14">
        <f t="shared" si="98"/>
        <v>298.73645404990009</v>
      </c>
      <c r="T136" s="14">
        <f t="shared" si="99"/>
        <v>1.8747834513530961</v>
      </c>
      <c r="U136" s="14">
        <f t="shared" si="100"/>
        <v>1.8245057973997518</v>
      </c>
      <c r="V136" s="14">
        <v>3909</v>
      </c>
      <c r="X136" s="14">
        <v>0.5</v>
      </c>
      <c r="Y136" s="14">
        <f t="shared" si="101"/>
        <v>3.3653239675403769E-2</v>
      </c>
      <c r="AB136" s="14">
        <f>[2]!HeatTransferArea(K136,L136,0.36,P136)</f>
        <v>0.30265450173412117</v>
      </c>
      <c r="AC136" s="14">
        <f>[1]!Convection(K136,Q136,1000,9*10^-4,P136,0.6,0.36,7)</f>
        <v>20038.806637822214</v>
      </c>
      <c r="AD136" s="14">
        <f t="shared" si="102"/>
        <v>8.0126761131913735</v>
      </c>
      <c r="AE136" s="14">
        <f t="shared" si="103"/>
        <v>879.89979395314515</v>
      </c>
      <c r="AF136" s="14">
        <f t="shared" si="121"/>
        <v>21.519340136193737</v>
      </c>
      <c r="AG136" s="14">
        <f t="shared" si="104"/>
        <v>0.16129758661036681</v>
      </c>
      <c r="AM136" s="14">
        <f t="shared" si="114"/>
        <v>20786.5371608448</v>
      </c>
      <c r="AN136" s="14">
        <f t="shared" si="105"/>
        <v>16.442808810339425</v>
      </c>
      <c r="AQ136" s="14">
        <f t="shared" si="122"/>
        <v>4.5788361700000006</v>
      </c>
      <c r="AR136" s="14">
        <v>0.99260000000000004</v>
      </c>
      <c r="AU136" s="14">
        <f t="shared" si="106"/>
        <v>316.18320808774132</v>
      </c>
      <c r="AV136" s="14">
        <f t="shared" si="107"/>
        <v>19.181395100000003</v>
      </c>
      <c r="AW136" s="14">
        <f t="shared" si="108"/>
        <v>116.69243368097197</v>
      </c>
      <c r="AX136" s="14">
        <f t="shared" si="123"/>
        <v>0.16129758661036681</v>
      </c>
      <c r="AY136" s="14">
        <f t="shared" si="124"/>
        <v>4.5788361700000006</v>
      </c>
      <c r="AZ136" s="14">
        <f t="shared" si="125"/>
        <v>108.4844705293189</v>
      </c>
      <c r="BA136" s="14">
        <f t="shared" si="109"/>
        <v>109.38652178160245</v>
      </c>
      <c r="BB136" s="14">
        <f t="shared" si="110"/>
        <v>0</v>
      </c>
      <c r="BC136" s="14">
        <f t="shared" si="111"/>
        <v>575.44185300000004</v>
      </c>
      <c r="BD136" s="14">
        <f t="shared" si="112"/>
        <v>571.18358328780005</v>
      </c>
      <c r="BE136" s="14">
        <f t="shared" si="113"/>
        <v>35.960962107345374</v>
      </c>
      <c r="BF136" s="14">
        <f t="shared" si="126"/>
        <v>2.271528029634065</v>
      </c>
    </row>
    <row r="137" spans="3:58" x14ac:dyDescent="0.25">
      <c r="C137" s="1">
        <v>35</v>
      </c>
      <c r="D137" s="15">
        <f t="shared" si="115"/>
        <v>265</v>
      </c>
      <c r="E137" s="1">
        <v>1</v>
      </c>
      <c r="F137" s="14">
        <f t="shared" si="95"/>
        <v>4.9057276470588244E-3</v>
      </c>
      <c r="G137" s="14">
        <f t="shared" si="116"/>
        <v>17.660619529411768</v>
      </c>
      <c r="H137" s="1">
        <v>0.14030000000000001</v>
      </c>
      <c r="I137" s="1">
        <v>1.50917086</v>
      </c>
      <c r="K137" s="14">
        <f t="shared" si="117"/>
        <v>2.24E-2</v>
      </c>
      <c r="L137" s="14">
        <f t="shared" si="118"/>
        <v>0.1</v>
      </c>
      <c r="M137" s="14">
        <f t="shared" si="96"/>
        <v>0.19924754697496314</v>
      </c>
      <c r="N137" s="14">
        <f t="shared" si="119"/>
        <v>0.19531000000000001</v>
      </c>
      <c r="P137" s="14">
        <f t="shared" si="120"/>
        <v>5.0000000000000001E-4</v>
      </c>
      <c r="Q137" s="14">
        <f t="shared" si="94"/>
        <v>4.9057276470588244E-3</v>
      </c>
      <c r="R137" s="14">
        <f t="shared" si="97"/>
        <v>305.08558412010007</v>
      </c>
      <c r="S137" s="14">
        <f t="shared" si="98"/>
        <v>298.69717096540023</v>
      </c>
      <c r="T137" s="14">
        <f t="shared" si="99"/>
        <v>1.7610279958414594</v>
      </c>
      <c r="U137" s="14">
        <f t="shared" si="100"/>
        <v>1.7293354609005291</v>
      </c>
      <c r="V137" s="14">
        <v>3910</v>
      </c>
      <c r="X137" s="14">
        <v>0.5</v>
      </c>
      <c r="Y137" s="14">
        <f t="shared" si="101"/>
        <v>3.364463270873487E-2</v>
      </c>
      <c r="AB137" s="14">
        <f>[2]!HeatTransferArea(K137,L137,0.36,P137)</f>
        <v>0.30265450173412117</v>
      </c>
      <c r="AC137" s="14">
        <f>[1]!Convection(K137,Q137,1000,9*10^-4,P137,0.6,0.36,7)</f>
        <v>20038.718836915799</v>
      </c>
      <c r="AD137" s="14">
        <f t="shared" si="102"/>
        <v>8.0106268354130652</v>
      </c>
      <c r="AE137" s="14">
        <f t="shared" si="103"/>
        <v>879.72200891322814</v>
      </c>
      <c r="AF137" s="14">
        <f t="shared" si="121"/>
        <v>21.519233777671634</v>
      </c>
      <c r="AG137" s="14">
        <f t="shared" si="104"/>
        <v>0.16095483548206369</v>
      </c>
      <c r="AM137" s="14">
        <f t="shared" si="114"/>
        <v>20747.581977315102</v>
      </c>
      <c r="AN137" s="14">
        <f t="shared" si="105"/>
        <v>20.238988207513078</v>
      </c>
      <c r="AQ137" s="14">
        <f t="shared" si="122"/>
        <v>1.50917086</v>
      </c>
      <c r="AR137" s="14">
        <v>0.99260000000000004</v>
      </c>
      <c r="AU137" s="14">
        <f t="shared" si="106"/>
        <v>316.18182271720679</v>
      </c>
      <c r="AV137" s="14">
        <f t="shared" si="107"/>
        <v>19.181395100000003</v>
      </c>
      <c r="AW137" s="14">
        <f t="shared" si="108"/>
        <v>116.67708892250465</v>
      </c>
      <c r="AX137" s="14">
        <f t="shared" si="123"/>
        <v>0.16095483548206369</v>
      </c>
      <c r="AY137" s="14">
        <f t="shared" si="124"/>
        <v>1.50917086</v>
      </c>
      <c r="AZ137" s="14">
        <f t="shared" si="125"/>
        <v>103.0446417985067</v>
      </c>
      <c r="BA137" s="14">
        <f t="shared" si="109"/>
        <v>102.73581003290705</v>
      </c>
      <c r="BB137" s="14">
        <f t="shared" si="110"/>
        <v>0</v>
      </c>
      <c r="BC137" s="14">
        <f t="shared" si="111"/>
        <v>671.34882850000008</v>
      </c>
      <c r="BD137" s="14">
        <f t="shared" si="112"/>
        <v>666.38084716910009</v>
      </c>
      <c r="BE137" s="14">
        <f t="shared" si="113"/>
        <v>33.778973770396199</v>
      </c>
      <c r="BF137" s="14">
        <f t="shared" si="126"/>
        <v>2.6501029364751303</v>
      </c>
    </row>
    <row r="138" spans="3:58" x14ac:dyDescent="0.25">
      <c r="C138" s="1">
        <v>40</v>
      </c>
      <c r="D138" s="15">
        <f t="shared" si="115"/>
        <v>260</v>
      </c>
      <c r="E138" s="1">
        <v>1</v>
      </c>
      <c r="F138" s="14">
        <f t="shared" si="95"/>
        <v>4.9044733060598323E-3</v>
      </c>
      <c r="G138" s="14">
        <f t="shared" si="116"/>
        <v>17.656103901815396</v>
      </c>
      <c r="H138" s="1">
        <v>0.14030000000000001</v>
      </c>
      <c r="I138" s="1">
        <v>-1.3862089900000001</v>
      </c>
      <c r="K138" s="14">
        <f t="shared" si="117"/>
        <v>2.24E-2</v>
      </c>
      <c r="L138" s="14">
        <f t="shared" si="118"/>
        <v>0.1</v>
      </c>
      <c r="M138" s="14">
        <f t="shared" si="96"/>
        <v>0.19924754697496314</v>
      </c>
      <c r="N138" s="14">
        <f t="shared" si="119"/>
        <v>0.19531000000000001</v>
      </c>
      <c r="P138" s="14">
        <f t="shared" si="120"/>
        <v>5.0000000000000001E-4</v>
      </c>
      <c r="Q138" s="14">
        <f t="shared" si="94"/>
        <v>4.9044733060598323E-3</v>
      </c>
      <c r="R138" s="14">
        <f t="shared" si="97"/>
        <v>303.52703301259999</v>
      </c>
      <c r="S138" s="14">
        <f t="shared" si="98"/>
        <v>297.8521652159003</v>
      </c>
      <c r="T138" s="14">
        <f t="shared" si="99"/>
        <v>1.6817668058572508</v>
      </c>
      <c r="U138" s="14">
        <f t="shared" si="100"/>
        <v>1.6926504394002677</v>
      </c>
      <c r="V138" s="14">
        <v>3911</v>
      </c>
      <c r="X138" s="14">
        <v>0.5</v>
      </c>
      <c r="Y138" s="14">
        <f t="shared" si="101"/>
        <v>3.3636030143480787E-2</v>
      </c>
      <c r="AB138" s="14">
        <f>[2]!HeatTransferArea(K138,L138,0.36,P138)</f>
        <v>0.30265450173412117</v>
      </c>
      <c r="AC138" s="14">
        <f>[1]!Convection(K138,Q138,1000,9*10^-4,P138,0.6,0.36,7)</f>
        <v>20038.631071930798</v>
      </c>
      <c r="AD138" s="14">
        <f t="shared" si="102"/>
        <v>8.0085786055906638</v>
      </c>
      <c r="AE138" s="14">
        <f t="shared" si="103"/>
        <v>879.5443052447672</v>
      </c>
      <c r="AF138" s="14">
        <f t="shared" si="121"/>
        <v>21.519127425912988</v>
      </c>
      <c r="AG138" s="14">
        <f t="shared" si="104"/>
        <v>0.16178130663558246</v>
      </c>
      <c r="AM138" s="14">
        <f t="shared" si="114"/>
        <v>20859.35886940116</v>
      </c>
      <c r="AN138" s="14">
        <f t="shared" si="105"/>
        <v>23.631577476902212</v>
      </c>
      <c r="AQ138" s="14">
        <f t="shared" si="122"/>
        <v>-1.3862089900000001</v>
      </c>
      <c r="AR138" s="14">
        <v>0.99260000000000004</v>
      </c>
      <c r="AU138" s="14">
        <f t="shared" si="106"/>
        <v>316.18043791345985</v>
      </c>
      <c r="AV138" s="14">
        <f t="shared" si="107"/>
        <v>19.181395100000003</v>
      </c>
      <c r="AW138" s="14">
        <f t="shared" si="108"/>
        <v>116.34701277663498</v>
      </c>
      <c r="AX138" s="14">
        <f t="shared" si="123"/>
        <v>0.16178130663558246</v>
      </c>
      <c r="AY138" s="14">
        <f t="shared" si="124"/>
        <v>-1.3862089900000001</v>
      </c>
      <c r="AZ138" s="14">
        <f t="shared" si="125"/>
        <v>100.34347453213179</v>
      </c>
      <c r="BA138" s="14">
        <f t="shared" si="109"/>
        <v>97.834272024197077</v>
      </c>
      <c r="BB138" s="14">
        <f t="shared" si="110"/>
        <v>0</v>
      </c>
      <c r="BC138" s="14">
        <f t="shared" si="111"/>
        <v>767.25580400000013</v>
      </c>
      <c r="BD138" s="14">
        <f t="shared" si="112"/>
        <v>761.57811105040014</v>
      </c>
      <c r="BE138" s="14">
        <f t="shared" si="113"/>
        <v>32.258633569212925</v>
      </c>
      <c r="BF138" s="14">
        <f t="shared" si="126"/>
        <v>3.0286741019544077</v>
      </c>
    </row>
    <row r="139" spans="3:58" x14ac:dyDescent="0.25">
      <c r="C139" s="1">
        <v>0</v>
      </c>
      <c r="D139" s="15">
        <f t="shared" si="115"/>
        <v>300</v>
      </c>
      <c r="E139" s="1">
        <v>1</v>
      </c>
      <c r="F139" s="14">
        <f t="shared" si="95"/>
        <v>7.3460923824130893E-3</v>
      </c>
      <c r="G139" s="14">
        <f t="shared" si="116"/>
        <v>26.44593257668712</v>
      </c>
      <c r="H139" s="1">
        <v>0.2102</v>
      </c>
      <c r="I139" s="1">
        <v>21.300535460000003</v>
      </c>
      <c r="K139" s="14">
        <f t="shared" si="117"/>
        <v>2.24E-2</v>
      </c>
      <c r="L139" s="14">
        <f t="shared" si="118"/>
        <v>0.1</v>
      </c>
      <c r="M139" s="14">
        <f t="shared" si="96"/>
        <v>0.19924754697496314</v>
      </c>
      <c r="N139" s="14">
        <f t="shared" si="119"/>
        <v>0.19531000000000001</v>
      </c>
      <c r="P139" s="14">
        <f t="shared" si="120"/>
        <v>5.0000000000000001E-4</v>
      </c>
      <c r="Q139" s="14">
        <f t="shared" si="94"/>
        <v>7.3460923824130893E-3</v>
      </c>
      <c r="R139" s="14">
        <f t="shared" si="97"/>
        <v>254.20374925260012</v>
      </c>
      <c r="S139" s="14">
        <f t="shared" si="98"/>
        <v>282.05197659190014</v>
      </c>
      <c r="T139" s="14">
        <f t="shared" si="99"/>
        <v>1.9622436637134797</v>
      </c>
      <c r="U139" s="14">
        <f t="shared" si="100"/>
        <v>2.1038528313999905</v>
      </c>
      <c r="V139" s="14">
        <v>3912</v>
      </c>
      <c r="X139" s="14">
        <v>0.5</v>
      </c>
      <c r="Y139" s="14">
        <f t="shared" si="101"/>
        <v>5.0381227379979708E-2</v>
      </c>
      <c r="AB139" s="14">
        <f>[2]!HeatTransferArea(K139,L139,0.36,P139)</f>
        <v>0.30265450173412117</v>
      </c>
      <c r="AC139" s="14">
        <f>[1]!Convection(K139,Q139,1000,9*10^-4,P139,0.6,0.36,7)</f>
        <v>20195.532191574199</v>
      </c>
      <c r="AD139" s="14">
        <f t="shared" si="102"/>
        <v>11.995530328566598</v>
      </c>
      <c r="AE139" s="14">
        <f t="shared" si="103"/>
        <v>1210.2477651294091</v>
      </c>
      <c r="AF139" s="14">
        <f t="shared" si="121"/>
        <v>21.663961000898215</v>
      </c>
      <c r="AG139" s="14">
        <f t="shared" si="104"/>
        <v>0.28941351265002041</v>
      </c>
      <c r="AM139" s="14">
        <f t="shared" si="114"/>
        <v>16758.672843849716</v>
      </c>
      <c r="AN139" s="14">
        <f t="shared" si="105"/>
        <v>0</v>
      </c>
      <c r="AQ139" s="14">
        <f t="shared" si="122"/>
        <v>21.300535460000003</v>
      </c>
      <c r="AR139" s="14">
        <v>0.98799999999999999</v>
      </c>
      <c r="AU139" s="14">
        <f t="shared" si="106"/>
        <v>212.69006721609415</v>
      </c>
      <c r="AV139" s="14">
        <f t="shared" si="107"/>
        <v>28.737913400000004</v>
      </c>
      <c r="AW139" s="14">
        <f t="shared" si="108"/>
        <v>110.17514309632804</v>
      </c>
      <c r="AX139" s="14">
        <f t="shared" si="123"/>
        <v>0.28941351265002041</v>
      </c>
      <c r="AY139" s="14">
        <f t="shared" si="124"/>
        <v>21.300535460000003</v>
      </c>
      <c r="AZ139" s="14">
        <f t="shared" si="125"/>
        <v>104.45320939148877</v>
      </c>
      <c r="BA139" s="14">
        <f t="shared" si="109"/>
        <v>108.09523821974781</v>
      </c>
      <c r="BB139" s="14">
        <f t="shared" si="110"/>
        <v>0</v>
      </c>
      <c r="BC139" s="14">
        <f t="shared" si="111"/>
        <v>0</v>
      </c>
      <c r="BD139" s="14">
        <f t="shared" si="112"/>
        <v>0</v>
      </c>
      <c r="BE139" s="14">
        <f t="shared" si="113"/>
        <v>56.390788477496706</v>
      </c>
      <c r="BF139" s="14">
        <f t="shared" si="126"/>
        <v>0</v>
      </c>
    </row>
    <row r="140" spans="3:58" x14ac:dyDescent="0.25">
      <c r="C140" s="1">
        <v>5</v>
      </c>
      <c r="D140" s="15">
        <f t="shared" si="115"/>
        <v>295</v>
      </c>
      <c r="E140" s="1">
        <v>1</v>
      </c>
      <c r="F140" s="14">
        <f t="shared" si="95"/>
        <v>7.3442150268336328E-3</v>
      </c>
      <c r="G140" s="14">
        <f t="shared" si="116"/>
        <v>26.439174096601079</v>
      </c>
      <c r="H140" s="1">
        <v>0.2102</v>
      </c>
      <c r="I140" s="1">
        <v>18.166729880000002</v>
      </c>
      <c r="K140" s="14">
        <f t="shared" si="117"/>
        <v>2.24E-2</v>
      </c>
      <c r="L140" s="14">
        <f t="shared" si="118"/>
        <v>0.1</v>
      </c>
      <c r="M140" s="14">
        <f t="shared" si="96"/>
        <v>0.19924754697496314</v>
      </c>
      <c r="N140" s="14">
        <f t="shared" si="119"/>
        <v>0.19531000000000001</v>
      </c>
      <c r="P140" s="14">
        <f t="shared" si="120"/>
        <v>5.0000000000000001E-4</v>
      </c>
      <c r="Q140" s="14">
        <f t="shared" si="94"/>
        <v>7.3442150268336328E-3</v>
      </c>
      <c r="R140" s="14">
        <f t="shared" si="97"/>
        <v>268.09312130010039</v>
      </c>
      <c r="S140" s="14">
        <f t="shared" si="98"/>
        <v>286.84702949740029</v>
      </c>
      <c r="T140" s="14">
        <f t="shared" si="99"/>
        <v>2.1363171513316956</v>
      </c>
      <c r="U140" s="14">
        <f t="shared" si="100"/>
        <v>2.2277205799002786</v>
      </c>
      <c r="V140" s="14">
        <v>3913</v>
      </c>
      <c r="X140" s="14">
        <v>0.5</v>
      </c>
      <c r="Y140" s="14">
        <f t="shared" si="101"/>
        <v>5.0368352034367653E-2</v>
      </c>
      <c r="AB140" s="14">
        <f>[2]!HeatTransferArea(K140,L140,0.36,P140)</f>
        <v>0.30265450173412117</v>
      </c>
      <c r="AC140" s="14">
        <f>[1]!Convection(K140,Q140,1000,9*10^-4,P140,0.6,0.36,7)</f>
        <v>20195.420425238975</v>
      </c>
      <c r="AD140" s="14">
        <f t="shared" si="102"/>
        <v>11.992464770087539</v>
      </c>
      <c r="AE140" s="14">
        <f t="shared" si="103"/>
        <v>1210.0034202807974</v>
      </c>
      <c r="AF140" s="14">
        <f t="shared" si="121"/>
        <v>21.663882691035838</v>
      </c>
      <c r="AG140" s="14">
        <f t="shared" si="104"/>
        <v>0.27441957347964396</v>
      </c>
      <c r="AM140" s="14">
        <f t="shared" si="114"/>
        <v>15894.413304630067</v>
      </c>
      <c r="AN140" s="14">
        <f t="shared" si="105"/>
        <v>2.2444466532799279</v>
      </c>
      <c r="AQ140" s="14">
        <f t="shared" si="122"/>
        <v>18.166729880000002</v>
      </c>
      <c r="AR140" s="14">
        <v>0.98809999999999998</v>
      </c>
      <c r="AU140" s="14">
        <f t="shared" si="106"/>
        <v>212.68889014439702</v>
      </c>
      <c r="AV140" s="14">
        <f t="shared" si="107"/>
        <v>28.737913400000004</v>
      </c>
      <c r="AW140" s="14">
        <f t="shared" si="108"/>
        <v>112.0481866622745</v>
      </c>
      <c r="AX140" s="14">
        <f t="shared" si="123"/>
        <v>0.27441957347964396</v>
      </c>
      <c r="AY140" s="14">
        <f t="shared" si="124"/>
        <v>18.166729880000002</v>
      </c>
      <c r="AZ140" s="14">
        <f t="shared" si="125"/>
        <v>116.64627324646889</v>
      </c>
      <c r="BA140" s="14">
        <f t="shared" si="109"/>
        <v>119.68523147111618</v>
      </c>
      <c r="BB140" s="14">
        <f t="shared" si="110"/>
        <v>0</v>
      </c>
      <c r="BC140" s="14">
        <f t="shared" si="111"/>
        <v>143.68956700000001</v>
      </c>
      <c r="BD140" s="14">
        <f t="shared" si="112"/>
        <v>141.9796611527</v>
      </c>
      <c r="BE140" s="14">
        <f t="shared" si="113"/>
        <v>61.393297289904972</v>
      </c>
      <c r="BF140" s="14">
        <f t="shared" si="126"/>
        <v>0.38113093037817991</v>
      </c>
    </row>
    <row r="141" spans="3:58" x14ac:dyDescent="0.25">
      <c r="C141" s="1">
        <v>10</v>
      </c>
      <c r="D141" s="15">
        <f t="shared" si="115"/>
        <v>290</v>
      </c>
      <c r="E141" s="1">
        <v>1</v>
      </c>
      <c r="F141" s="14">
        <f t="shared" si="95"/>
        <v>7.3423386305569759E-3</v>
      </c>
      <c r="G141" s="14">
        <f t="shared" si="116"/>
        <v>26.432419070005114</v>
      </c>
      <c r="H141" s="1">
        <v>0.2102</v>
      </c>
      <c r="I141" s="1">
        <v>16.447653859999999</v>
      </c>
      <c r="K141" s="14">
        <f t="shared" si="117"/>
        <v>2.24E-2</v>
      </c>
      <c r="L141" s="14">
        <f t="shared" si="118"/>
        <v>0.1</v>
      </c>
      <c r="M141" s="14">
        <f t="shared" si="96"/>
        <v>0.19924754697496314</v>
      </c>
      <c r="N141" s="14">
        <f t="shared" si="119"/>
        <v>0.19531000000000001</v>
      </c>
      <c r="P141" s="14">
        <f t="shared" si="120"/>
        <v>5.0000000000000001E-4</v>
      </c>
      <c r="Q141" s="14">
        <f t="shared" si="94"/>
        <v>7.3423386305569759E-3</v>
      </c>
      <c r="R141" s="14">
        <f t="shared" si="97"/>
        <v>279.7756471826001</v>
      </c>
      <c r="S141" s="14">
        <f t="shared" si="98"/>
        <v>290.83635973790035</v>
      </c>
      <c r="T141" s="14">
        <f t="shared" si="99"/>
        <v>2.2035150369652001</v>
      </c>
      <c r="U141" s="14">
        <f t="shared" si="100"/>
        <v>2.2472307934001492</v>
      </c>
      <c r="V141" s="14">
        <v>3914</v>
      </c>
      <c r="X141" s="14">
        <v>0.5</v>
      </c>
      <c r="Y141" s="14">
        <f t="shared" si="101"/>
        <v>5.0355483267879558E-2</v>
      </c>
      <c r="AB141" s="14">
        <f>[2]!HeatTransferArea(K141,L141,0.36,P141)</f>
        <v>0.30265450173412117</v>
      </c>
      <c r="AC141" s="14">
        <f>[1]!Convection(K141,Q141,1000,9*10^-4,P141,0.6,0.36,7)</f>
        <v>20195.308704594929</v>
      </c>
      <c r="AD141" s="14">
        <f t="shared" si="102"/>
        <v>11.989400778066562</v>
      </c>
      <c r="AE141" s="14">
        <f t="shared" si="103"/>
        <v>1209.7591871820614</v>
      </c>
      <c r="AF141" s="14">
        <f t="shared" si="121"/>
        <v>21.663804385942115</v>
      </c>
      <c r="AG141" s="14">
        <f t="shared" si="104"/>
        <v>0.26296069990674836</v>
      </c>
      <c r="AM141" s="14">
        <f t="shared" si="114"/>
        <v>15234.522086720071</v>
      </c>
      <c r="AN141" s="14">
        <f t="shared" si="105"/>
        <v>4.4499212227639529</v>
      </c>
      <c r="AQ141" s="14">
        <f t="shared" si="122"/>
        <v>16.447653859999999</v>
      </c>
      <c r="AR141" s="14">
        <v>0.98819999999999997</v>
      </c>
      <c r="AU141" s="14">
        <f t="shared" si="106"/>
        <v>212.68771355389839</v>
      </c>
      <c r="AV141" s="14">
        <f t="shared" si="107"/>
        <v>28.737913400000004</v>
      </c>
      <c r="AW141" s="14">
        <f t="shared" si="108"/>
        <v>113.60649884081865</v>
      </c>
      <c r="AX141" s="14">
        <f t="shared" si="123"/>
        <v>0.26296069990674836</v>
      </c>
      <c r="AY141" s="14">
        <f t="shared" si="124"/>
        <v>16.447653859999999</v>
      </c>
      <c r="AZ141" s="14">
        <f t="shared" si="125"/>
        <v>122.79539100985154</v>
      </c>
      <c r="BA141" s="14">
        <f t="shared" si="109"/>
        <v>125.16681424635674</v>
      </c>
      <c r="BB141" s="14">
        <f t="shared" si="110"/>
        <v>0</v>
      </c>
      <c r="BC141" s="14">
        <f t="shared" si="111"/>
        <v>287.37913400000002</v>
      </c>
      <c r="BD141" s="14">
        <f t="shared" si="112"/>
        <v>283.9880602188</v>
      </c>
      <c r="BE141" s="14">
        <f t="shared" si="113"/>
        <v>63.324424307903726</v>
      </c>
      <c r="BF141" s="14">
        <f t="shared" si="126"/>
        <v>0.76225910552603948</v>
      </c>
    </row>
    <row r="142" spans="3:58" x14ac:dyDescent="0.25">
      <c r="C142" s="1">
        <v>15</v>
      </c>
      <c r="D142" s="15">
        <f t="shared" si="115"/>
        <v>285</v>
      </c>
      <c r="E142" s="1">
        <v>1</v>
      </c>
      <c r="F142" s="14">
        <f t="shared" si="95"/>
        <v>7.3404631928480216E-3</v>
      </c>
      <c r="G142" s="14">
        <f t="shared" si="116"/>
        <v>26.425667494252878</v>
      </c>
      <c r="H142" s="1">
        <v>0.2102</v>
      </c>
      <c r="I142" s="1">
        <v>16.122363190000002</v>
      </c>
      <c r="K142" s="14">
        <f t="shared" si="117"/>
        <v>2.24E-2</v>
      </c>
      <c r="L142" s="14">
        <f t="shared" si="118"/>
        <v>0.1</v>
      </c>
      <c r="M142" s="14">
        <f t="shared" si="96"/>
        <v>0.19924754697496314</v>
      </c>
      <c r="N142" s="14">
        <f t="shared" si="119"/>
        <v>0.19531000000000001</v>
      </c>
      <c r="P142" s="14">
        <f t="shared" si="120"/>
        <v>5.0000000000000001E-4</v>
      </c>
      <c r="Q142" s="14">
        <f t="shared" si="94"/>
        <v>7.3404631928480216E-3</v>
      </c>
      <c r="R142" s="14">
        <f t="shared" si="97"/>
        <v>289.25132690010014</v>
      </c>
      <c r="S142" s="14">
        <f t="shared" si="98"/>
        <v>294.01996731339989</v>
      </c>
      <c r="T142" s="14">
        <f t="shared" si="99"/>
        <v>2.1873989651985539</v>
      </c>
      <c r="U142" s="14">
        <f t="shared" si="100"/>
        <v>2.1895239469001808</v>
      </c>
      <c r="V142" s="14">
        <v>3915</v>
      </c>
      <c r="X142" s="14">
        <v>0.5</v>
      </c>
      <c r="Y142" s="14">
        <f t="shared" si="101"/>
        <v>5.0342621075473978E-2</v>
      </c>
      <c r="AB142" s="14">
        <f>[2]!HeatTransferArea(K142,L142,0.36,P142)</f>
        <v>0.30265450173412117</v>
      </c>
      <c r="AC142" s="14">
        <f>[1]!Convection(K142,Q142,1000,9*10^-4,P142,0.6,0.36,7)</f>
        <v>20195.197029611718</v>
      </c>
      <c r="AD142" s="14">
        <f t="shared" si="102"/>
        <v>11.986338351303329</v>
      </c>
      <c r="AE142" s="14">
        <f t="shared" si="103"/>
        <v>1209.5150657535617</v>
      </c>
      <c r="AF142" s="14">
        <f t="shared" si="121"/>
        <v>21.663726085615657</v>
      </c>
      <c r="AG142" s="14">
        <f t="shared" si="104"/>
        <v>0.25434628351906979</v>
      </c>
      <c r="AM142" s="14">
        <f t="shared" si="114"/>
        <v>14739.132649339821</v>
      </c>
      <c r="AN142" s="14">
        <f t="shared" si="105"/>
        <v>6.8508042678575194</v>
      </c>
      <c r="AQ142" s="14">
        <f t="shared" si="122"/>
        <v>16.122363190000002</v>
      </c>
      <c r="AR142" s="14">
        <v>0.98819999999999997</v>
      </c>
      <c r="AU142" s="14">
        <f t="shared" si="106"/>
        <v>212.68653744427868</v>
      </c>
      <c r="AV142" s="14">
        <f t="shared" si="107"/>
        <v>28.737913400000004</v>
      </c>
      <c r="AW142" s="14">
        <f t="shared" si="108"/>
        <v>114.85007963196027</v>
      </c>
      <c r="AX142" s="14">
        <f t="shared" si="123"/>
        <v>0.25434628351906979</v>
      </c>
      <c r="AY142" s="14">
        <f t="shared" si="124"/>
        <v>16.122363190000002</v>
      </c>
      <c r="AZ142" s="14">
        <f t="shared" si="125"/>
        <v>123.69425788862758</v>
      </c>
      <c r="BA142" s="14">
        <f t="shared" si="109"/>
        <v>125.6114726699607</v>
      </c>
      <c r="BB142" s="14">
        <f t="shared" si="110"/>
        <v>0</v>
      </c>
      <c r="BC142" s="14">
        <f t="shared" si="111"/>
        <v>431.06870100000003</v>
      </c>
      <c r="BD142" s="14">
        <f t="shared" si="112"/>
        <v>425.9820903282</v>
      </c>
      <c r="BE142" s="14">
        <f t="shared" si="113"/>
        <v>62.861282033125661</v>
      </c>
      <c r="BF142" s="14">
        <f t="shared" si="126"/>
        <v>1.1433845256951889</v>
      </c>
    </row>
    <row r="143" spans="3:58" x14ac:dyDescent="0.25">
      <c r="C143" s="1">
        <v>20</v>
      </c>
      <c r="D143" s="15">
        <f t="shared" si="115"/>
        <v>280</v>
      </c>
      <c r="E143" s="1">
        <v>1</v>
      </c>
      <c r="F143" s="14">
        <f t="shared" si="95"/>
        <v>7.3385887129724216E-3</v>
      </c>
      <c r="G143" s="14">
        <f t="shared" si="116"/>
        <v>26.418919366700717</v>
      </c>
      <c r="H143" s="1">
        <v>0.2102</v>
      </c>
      <c r="I143" s="1">
        <v>13.16361805</v>
      </c>
      <c r="K143" s="14">
        <f t="shared" si="117"/>
        <v>2.24E-2</v>
      </c>
      <c r="L143" s="14">
        <f t="shared" si="118"/>
        <v>0.1</v>
      </c>
      <c r="M143" s="14">
        <f t="shared" si="96"/>
        <v>0.19924754697496314</v>
      </c>
      <c r="N143" s="14">
        <f t="shared" si="119"/>
        <v>0.19531000000000001</v>
      </c>
      <c r="P143" s="14">
        <f t="shared" si="120"/>
        <v>5.0000000000000001E-4</v>
      </c>
      <c r="Q143" s="14">
        <f t="shared" si="94"/>
        <v>7.3385887129724216E-3</v>
      </c>
      <c r="R143" s="14">
        <f t="shared" si="97"/>
        <v>296.52016045260007</v>
      </c>
      <c r="S143" s="14">
        <f t="shared" si="98"/>
        <v>296.39785222390003</v>
      </c>
      <c r="T143" s="14">
        <f t="shared" si="99"/>
        <v>2.1115305806172273</v>
      </c>
      <c r="U143" s="14">
        <f t="shared" si="100"/>
        <v>2.0817405154000426</v>
      </c>
      <c r="V143" s="14">
        <v>3916</v>
      </c>
      <c r="X143" s="14">
        <v>0.5</v>
      </c>
      <c r="Y143" s="14">
        <f t="shared" si="101"/>
        <v>5.032976545211456E-2</v>
      </c>
      <c r="AB143" s="14">
        <f>[2]!HeatTransferArea(K143,L143,0.36,P143)</f>
        <v>0.30265450173412117</v>
      </c>
      <c r="AC143" s="14">
        <f>[1]!Convection(K143,Q143,1000,9*10^-4,P143,0.6,0.36,7)</f>
        <v>20195.08540025902</v>
      </c>
      <c r="AD143" s="14">
        <f t="shared" si="102"/>
        <v>11.983277488598706</v>
      </c>
      <c r="AE143" s="14">
        <f t="shared" si="103"/>
        <v>1209.2710559157347</v>
      </c>
      <c r="AF143" s="14">
        <f t="shared" si="121"/>
        <v>21.663647790055066</v>
      </c>
      <c r="AG143" s="14">
        <f t="shared" si="104"/>
        <v>0.24811129161573642</v>
      </c>
      <c r="AM143" s="14">
        <f t="shared" si="114"/>
        <v>14381.413618248758</v>
      </c>
      <c r="AN143" s="14">
        <f t="shared" si="105"/>
        <v>9.6073453209208708</v>
      </c>
      <c r="AQ143" s="14">
        <f t="shared" si="122"/>
        <v>13.16361805</v>
      </c>
      <c r="AR143" s="14">
        <v>0.98819999999999997</v>
      </c>
      <c r="AU143" s="14">
        <f t="shared" si="106"/>
        <v>212.68536181521856</v>
      </c>
      <c r="AV143" s="14">
        <f t="shared" si="107"/>
        <v>28.737913400000004</v>
      </c>
      <c r="AW143" s="14">
        <f t="shared" si="108"/>
        <v>115.77892903569983</v>
      </c>
      <c r="AX143" s="14">
        <f t="shared" si="123"/>
        <v>0.24811129161573642</v>
      </c>
      <c r="AY143" s="14">
        <f t="shared" si="124"/>
        <v>13.16361805</v>
      </c>
      <c r="AZ143" s="14">
        <f t="shared" si="125"/>
        <v>120.5605723609949</v>
      </c>
      <c r="BA143" s="14">
        <f t="shared" si="109"/>
        <v>122.23537462499601</v>
      </c>
      <c r="BB143" s="14">
        <f t="shared" si="110"/>
        <v>0</v>
      </c>
      <c r="BC143" s="14">
        <f t="shared" si="111"/>
        <v>574.75826800000004</v>
      </c>
      <c r="BD143" s="14">
        <f t="shared" si="112"/>
        <v>567.9761204376</v>
      </c>
      <c r="BE143" s="14">
        <f t="shared" si="113"/>
        <v>60.680982967229603</v>
      </c>
      <c r="BF143" s="14">
        <f t="shared" si="126"/>
        <v>1.5245071911371402</v>
      </c>
    </row>
    <row r="144" spans="3:58" x14ac:dyDescent="0.25">
      <c r="C144" s="1">
        <v>25</v>
      </c>
      <c r="D144" s="15">
        <f t="shared" si="115"/>
        <v>275</v>
      </c>
      <c r="E144" s="1">
        <v>1</v>
      </c>
      <c r="F144" s="14">
        <f t="shared" si="95"/>
        <v>7.3367151901965796E-3</v>
      </c>
      <c r="G144" s="14">
        <f t="shared" si="116"/>
        <v>26.412174684707686</v>
      </c>
      <c r="H144" s="1">
        <v>0.2102</v>
      </c>
      <c r="I144" s="1">
        <v>9.3112530700000011</v>
      </c>
      <c r="K144" s="14">
        <f t="shared" si="117"/>
        <v>2.24E-2</v>
      </c>
      <c r="L144" s="14">
        <f t="shared" si="118"/>
        <v>0.1</v>
      </c>
      <c r="M144" s="14">
        <f t="shared" si="96"/>
        <v>0.19924754697496314</v>
      </c>
      <c r="N144" s="14">
        <f t="shared" si="119"/>
        <v>0.19531000000000001</v>
      </c>
      <c r="P144" s="14">
        <f t="shared" si="120"/>
        <v>5.0000000000000001E-4</v>
      </c>
      <c r="Q144" s="14">
        <f t="shared" si="94"/>
        <v>7.3367151901965796E-3</v>
      </c>
      <c r="R144" s="14">
        <f t="shared" si="97"/>
        <v>301.58214784010033</v>
      </c>
      <c r="S144" s="14">
        <f t="shared" si="98"/>
        <v>297.9700144694001</v>
      </c>
      <c r="T144" s="14">
        <f t="shared" si="99"/>
        <v>1.9994715278071453</v>
      </c>
      <c r="U144" s="14">
        <f t="shared" si="100"/>
        <v>1.951020973900313</v>
      </c>
      <c r="V144" s="14">
        <v>3917</v>
      </c>
      <c r="X144" s="14">
        <v>0.5</v>
      </c>
      <c r="Y144" s="14">
        <f t="shared" si="101"/>
        <v>5.0316916392770132E-2</v>
      </c>
      <c r="AB144" s="14">
        <f>[2]!HeatTransferArea(K144,L144,0.36,P144)</f>
        <v>0.30265450173412117</v>
      </c>
      <c r="AC144" s="14">
        <f>[1]!Convection(K144,Q144,1000,9*10^-4,P144,0.6,0.36,7)</f>
        <v>20194.973816506554</v>
      </c>
      <c r="AD144" s="14">
        <f t="shared" si="102"/>
        <v>11.980218188754796</v>
      </c>
      <c r="AE144" s="14">
        <f t="shared" si="103"/>
        <v>1209.0271575890949</v>
      </c>
      <c r="AF144" s="14">
        <f t="shared" si="121"/>
        <v>21.663569499258941</v>
      </c>
      <c r="AG144" s="14">
        <f t="shared" si="104"/>
        <v>0.24394680032256755</v>
      </c>
      <c r="AM144" s="14">
        <f t="shared" si="114"/>
        <v>14143.557565326613</v>
      </c>
      <c r="AN144" s="14">
        <f t="shared" si="105"/>
        <v>12.813803815764294</v>
      </c>
      <c r="AQ144" s="14">
        <f t="shared" si="122"/>
        <v>9.3112530700000011</v>
      </c>
      <c r="AR144" s="14">
        <v>0.98819999999999997</v>
      </c>
      <c r="AU144" s="14">
        <f t="shared" si="106"/>
        <v>212.68418666639914</v>
      </c>
      <c r="AV144" s="14">
        <f t="shared" si="107"/>
        <v>28.737913400000004</v>
      </c>
      <c r="AW144" s="14">
        <f t="shared" si="108"/>
        <v>116.39304705203708</v>
      </c>
      <c r="AX144" s="14">
        <f t="shared" si="123"/>
        <v>0.24394680032256755</v>
      </c>
      <c r="AY144" s="14">
        <f t="shared" si="124"/>
        <v>9.3112530700000011</v>
      </c>
      <c r="AZ144" s="14">
        <f t="shared" si="125"/>
        <v>114.91905553873333</v>
      </c>
      <c r="BA144" s="14">
        <f t="shared" si="109"/>
        <v>116.36229180763276</v>
      </c>
      <c r="BB144" s="14">
        <f t="shared" si="110"/>
        <v>0</v>
      </c>
      <c r="BC144" s="14">
        <f t="shared" si="111"/>
        <v>718.44783500000005</v>
      </c>
      <c r="BD144" s="14">
        <f t="shared" si="112"/>
        <v>709.970150547</v>
      </c>
      <c r="BE144" s="14">
        <f t="shared" si="113"/>
        <v>57.460639611887444</v>
      </c>
      <c r="BF144" s="14">
        <f t="shared" si="126"/>
        <v>1.9056271021033067</v>
      </c>
    </row>
    <row r="145" spans="3:58" x14ac:dyDescent="0.25">
      <c r="C145" s="1">
        <v>30</v>
      </c>
      <c r="D145" s="15">
        <f t="shared" si="115"/>
        <v>270</v>
      </c>
      <c r="E145" s="1">
        <v>1</v>
      </c>
      <c r="F145" s="14">
        <f t="shared" si="95"/>
        <v>7.3348426237876477E-3</v>
      </c>
      <c r="G145" s="14">
        <f t="shared" si="116"/>
        <v>26.405433445635531</v>
      </c>
      <c r="H145" s="1">
        <v>0.2102</v>
      </c>
      <c r="I145" s="1">
        <v>5.4824476100000004</v>
      </c>
      <c r="K145" s="14">
        <f t="shared" si="117"/>
        <v>2.24E-2</v>
      </c>
      <c r="L145" s="14">
        <f t="shared" si="118"/>
        <v>0.1</v>
      </c>
      <c r="M145" s="14">
        <f t="shared" si="96"/>
        <v>0.19924754697496314</v>
      </c>
      <c r="N145" s="14">
        <f t="shared" si="119"/>
        <v>0.19531000000000001</v>
      </c>
      <c r="P145" s="14">
        <f t="shared" si="120"/>
        <v>5.0000000000000001E-4</v>
      </c>
      <c r="Q145" s="14">
        <f t="shared" si="94"/>
        <v>7.3348426237876477E-3</v>
      </c>
      <c r="R145" s="14">
        <f t="shared" si="97"/>
        <v>304.43728906260003</v>
      </c>
      <c r="S145" s="14">
        <f t="shared" si="98"/>
        <v>298.73645404990009</v>
      </c>
      <c r="T145" s="14">
        <f t="shared" si="99"/>
        <v>1.8747834513530961</v>
      </c>
      <c r="U145" s="14">
        <f t="shared" si="100"/>
        <v>1.8245057973997518</v>
      </c>
      <c r="V145" s="14">
        <v>3918</v>
      </c>
      <c r="X145" s="14">
        <v>0.5</v>
      </c>
      <c r="Y145" s="14">
        <f t="shared" si="101"/>
        <v>5.0304073892414654E-2</v>
      </c>
      <c r="AB145" s="14">
        <f>[2]!HeatTransferArea(K145,L145,0.36,P145)</f>
        <v>0.30265450173412117</v>
      </c>
      <c r="AC145" s="14">
        <f>[1]!Convection(K145,Q145,1000,9*10^-4,P145,0.6,0.36,7)</f>
        <v>20194.862278324043</v>
      </c>
      <c r="AD145" s="14">
        <f t="shared" si="102"/>
        <v>11.977160450574919</v>
      </c>
      <c r="AE145" s="14">
        <f t="shared" si="103"/>
        <v>1208.7833706942329</v>
      </c>
      <c r="AF145" s="14">
        <f t="shared" si="121"/>
        <v>21.663491213225896</v>
      </c>
      <c r="AG145" s="14">
        <f t="shared" si="104"/>
        <v>0.24165896440127654</v>
      </c>
      <c r="AM145" s="14">
        <f t="shared" si="114"/>
        <v>14014.412867803201</v>
      </c>
      <c r="AN145" s="14">
        <f t="shared" si="105"/>
        <v>16.442808810339425</v>
      </c>
      <c r="AQ145" s="14">
        <f t="shared" si="122"/>
        <v>5.4824476100000004</v>
      </c>
      <c r="AR145" s="14">
        <v>0.98819999999999997</v>
      </c>
      <c r="AU145" s="14">
        <f t="shared" si="106"/>
        <v>212.68301199750155</v>
      </c>
      <c r="AV145" s="14">
        <f t="shared" si="107"/>
        <v>28.737913400000004</v>
      </c>
      <c r="AW145" s="14">
        <f t="shared" si="108"/>
        <v>116.69243368097197</v>
      </c>
      <c r="AX145" s="14">
        <f t="shared" si="123"/>
        <v>0.24165896440127654</v>
      </c>
      <c r="AY145" s="14">
        <f t="shared" si="124"/>
        <v>5.4824476100000004</v>
      </c>
      <c r="AZ145" s="14">
        <f t="shared" si="125"/>
        <v>108.4844705293189</v>
      </c>
      <c r="BA145" s="14">
        <f t="shared" si="109"/>
        <v>109.38652178160245</v>
      </c>
      <c r="BB145" s="14">
        <f t="shared" si="110"/>
        <v>0</v>
      </c>
      <c r="BC145" s="14">
        <f t="shared" si="111"/>
        <v>862.13740200000007</v>
      </c>
      <c r="BD145" s="14">
        <f t="shared" si="112"/>
        <v>851.9641806564</v>
      </c>
      <c r="BE145" s="14">
        <f t="shared" si="113"/>
        <v>53.877364468738392</v>
      </c>
      <c r="BF145" s="14">
        <f t="shared" si="126"/>
        <v>2.2867442588450047</v>
      </c>
    </row>
    <row r="146" spans="3:58" x14ac:dyDescent="0.25">
      <c r="C146" s="1">
        <v>35</v>
      </c>
      <c r="D146" s="15">
        <f t="shared" si="115"/>
        <v>265</v>
      </c>
      <c r="E146" s="1">
        <v>1</v>
      </c>
      <c r="F146" s="14">
        <f t="shared" si="95"/>
        <v>7.3329710130135249E-3</v>
      </c>
      <c r="G146" s="14">
        <f t="shared" si="116"/>
        <v>26.39869564684869</v>
      </c>
      <c r="H146" s="1">
        <v>0.2102</v>
      </c>
      <c r="I146" s="1">
        <v>1.84096477</v>
      </c>
      <c r="K146" s="14">
        <f t="shared" si="117"/>
        <v>2.24E-2</v>
      </c>
      <c r="L146" s="14">
        <f t="shared" si="118"/>
        <v>0.1</v>
      </c>
      <c r="M146" s="14">
        <f t="shared" si="96"/>
        <v>0.19924754697496314</v>
      </c>
      <c r="N146" s="14">
        <f t="shared" si="119"/>
        <v>0.19531000000000001</v>
      </c>
      <c r="P146" s="14">
        <f t="shared" si="120"/>
        <v>5.0000000000000001E-4</v>
      </c>
      <c r="Q146" s="14">
        <f t="shared" si="94"/>
        <v>7.3329710130135249E-3</v>
      </c>
      <c r="R146" s="14">
        <f t="shared" si="97"/>
        <v>305.08558412010007</v>
      </c>
      <c r="S146" s="14">
        <f t="shared" si="98"/>
        <v>298.69717096540023</v>
      </c>
      <c r="T146" s="14">
        <f t="shared" si="99"/>
        <v>1.7610279958414594</v>
      </c>
      <c r="U146" s="14">
        <f t="shared" si="100"/>
        <v>1.7293354609005291</v>
      </c>
      <c r="V146" s="14">
        <v>3919</v>
      </c>
      <c r="X146" s="14">
        <v>0.5</v>
      </c>
      <c r="Y146" s="14">
        <f t="shared" si="101"/>
        <v>5.0291237946027204E-2</v>
      </c>
      <c r="AB146" s="14">
        <f>[2]!HeatTransferArea(K146,L146,0.36,P146)</f>
        <v>0.30265450173412117</v>
      </c>
      <c r="AC146" s="14">
        <f>[1]!Convection(K146,Q146,1000,9*10^-4,P146,0.6,0.36,7)</f>
        <v>20194.75078568127</v>
      </c>
      <c r="AD146" s="14">
        <f t="shared" si="102"/>
        <v>11.974104272863622</v>
      </c>
      <c r="AE146" s="14">
        <f t="shared" si="103"/>
        <v>1208.5396951518171</v>
      </c>
      <c r="AF146" s="14">
        <f t="shared" si="121"/>
        <v>21.663412931954532</v>
      </c>
      <c r="AG146" s="14">
        <f t="shared" si="104"/>
        <v>0.24114544845566491</v>
      </c>
      <c r="AM146" s="14">
        <f t="shared" si="114"/>
        <v>13988.124885702617</v>
      </c>
      <c r="AN146" s="14">
        <f t="shared" si="105"/>
        <v>20.238988207513078</v>
      </c>
      <c r="AQ146" s="14">
        <f t="shared" si="122"/>
        <v>1.84096477</v>
      </c>
      <c r="AR146" s="14">
        <v>0.98819999999999997</v>
      </c>
      <c r="AU146" s="14">
        <f t="shared" si="106"/>
        <v>212.6818378082076</v>
      </c>
      <c r="AV146" s="14">
        <f t="shared" si="107"/>
        <v>28.737913400000004</v>
      </c>
      <c r="AW146" s="14">
        <f t="shared" si="108"/>
        <v>116.67708892250465</v>
      </c>
      <c r="AX146" s="14">
        <f t="shared" si="123"/>
        <v>0.24114544845566491</v>
      </c>
      <c r="AY146" s="14">
        <f t="shared" si="124"/>
        <v>1.84096477</v>
      </c>
      <c r="AZ146" s="14">
        <f t="shared" si="125"/>
        <v>103.0446417985067</v>
      </c>
      <c r="BA146" s="14">
        <f t="shared" si="109"/>
        <v>102.73581003290705</v>
      </c>
      <c r="BB146" s="14">
        <f t="shared" si="110"/>
        <v>0</v>
      </c>
      <c r="BC146" s="14">
        <f t="shared" si="111"/>
        <v>1005.8269690000001</v>
      </c>
      <c r="BD146" s="14">
        <f t="shared" si="112"/>
        <v>993.9582107658</v>
      </c>
      <c r="BE146" s="14">
        <f t="shared" si="113"/>
        <v>50.608270039467428</v>
      </c>
      <c r="BF146" s="14">
        <f t="shared" si="126"/>
        <v>2.667858661613451</v>
      </c>
    </row>
    <row r="147" spans="3:58" x14ac:dyDescent="0.25">
      <c r="C147" s="1">
        <v>40</v>
      </c>
      <c r="D147" s="15">
        <f t="shared" si="115"/>
        <v>260</v>
      </c>
      <c r="E147" s="1">
        <v>1</v>
      </c>
      <c r="F147" s="14">
        <f t="shared" si="95"/>
        <v>7.3311003571428579E-3</v>
      </c>
      <c r="G147" s="14">
        <f t="shared" si="116"/>
        <v>26.391961285714288</v>
      </c>
      <c r="H147" s="1">
        <v>0.2102</v>
      </c>
      <c r="I147" s="1">
        <v>-1.60869101</v>
      </c>
      <c r="K147" s="14">
        <f t="shared" si="117"/>
        <v>2.24E-2</v>
      </c>
      <c r="L147" s="14">
        <f t="shared" si="118"/>
        <v>0.1</v>
      </c>
      <c r="M147" s="14">
        <f t="shared" si="96"/>
        <v>0.19924754697496314</v>
      </c>
      <c r="N147" s="14">
        <f t="shared" si="119"/>
        <v>0.19531000000000001</v>
      </c>
      <c r="P147" s="14">
        <f t="shared" si="120"/>
        <v>5.0000000000000001E-4</v>
      </c>
      <c r="Q147" s="14">
        <f t="shared" si="94"/>
        <v>7.3311003571428579E-3</v>
      </c>
      <c r="R147" s="14">
        <f t="shared" si="97"/>
        <v>303.52703301259999</v>
      </c>
      <c r="S147" s="14">
        <f t="shared" si="98"/>
        <v>297.8521652159003</v>
      </c>
      <c r="T147" s="14">
        <f t="shared" si="99"/>
        <v>1.6817668058572508</v>
      </c>
      <c r="U147" s="14">
        <f t="shared" si="100"/>
        <v>1.6926504394002677</v>
      </c>
      <c r="V147" s="14">
        <v>3920</v>
      </c>
      <c r="X147" s="14">
        <v>0.5</v>
      </c>
      <c r="Y147" s="14">
        <f t="shared" si="101"/>
        <v>5.0278408548591988E-2</v>
      </c>
      <c r="AB147" s="14">
        <f>[2]!HeatTransferArea(K147,L147,0.36,P147)</f>
        <v>0.30265450173412117</v>
      </c>
      <c r="AC147" s="14">
        <f>[1]!Convection(K147,Q147,1000,9*10^-4,P147,0.6,0.36,7)</f>
        <v>20194.639338548015</v>
      </c>
      <c r="AD147" s="14">
        <f t="shared" si="102"/>
        <v>11.971049654426665</v>
      </c>
      <c r="AE147" s="14">
        <f t="shared" si="103"/>
        <v>1208.2961308825909</v>
      </c>
      <c r="AF147" s="14">
        <f t="shared" si="121"/>
        <v>21.663334655443457</v>
      </c>
      <c r="AG147" s="14">
        <f t="shared" si="104"/>
        <v>0.24238368250035236</v>
      </c>
      <c r="AM147" s="14">
        <f t="shared" si="114"/>
        <v>14063.461158464512</v>
      </c>
      <c r="AN147" s="14">
        <f t="shared" si="105"/>
        <v>23.631577476902212</v>
      </c>
      <c r="AQ147" s="14">
        <f t="shared" si="122"/>
        <v>-1.60869101</v>
      </c>
      <c r="AR147" s="14">
        <v>0.98819999999999997</v>
      </c>
      <c r="AU147" s="14">
        <f t="shared" si="106"/>
        <v>212.68066409819897</v>
      </c>
      <c r="AV147" s="14">
        <f t="shared" si="107"/>
        <v>28.737913400000004</v>
      </c>
      <c r="AW147" s="14">
        <f t="shared" si="108"/>
        <v>116.34701277663498</v>
      </c>
      <c r="AX147" s="14">
        <f t="shared" si="123"/>
        <v>0.24238368250035236</v>
      </c>
      <c r="AY147" s="14">
        <f t="shared" si="124"/>
        <v>-1.60869101</v>
      </c>
      <c r="AZ147" s="14">
        <f t="shared" si="125"/>
        <v>100.34347453213179</v>
      </c>
      <c r="BA147" s="14">
        <f t="shared" si="109"/>
        <v>97.834272024197077</v>
      </c>
      <c r="BB147" s="14">
        <f t="shared" si="110"/>
        <v>0</v>
      </c>
      <c r="BC147" s="14">
        <f t="shared" si="111"/>
        <v>1149.5165360000001</v>
      </c>
      <c r="BD147" s="14">
        <f t="shared" si="112"/>
        <v>1135.9522408752</v>
      </c>
      <c r="BE147" s="14">
        <f t="shared" si="113"/>
        <v>48.330468825720295</v>
      </c>
      <c r="BF147" s="14">
        <f t="shared" si="126"/>
        <v>3.0489703106597661</v>
      </c>
    </row>
    <row r="148" spans="3:58" x14ac:dyDescent="0.25">
      <c r="C148" s="1">
        <v>0</v>
      </c>
      <c r="D148" s="15">
        <f t="shared" si="115"/>
        <v>300</v>
      </c>
      <c r="E148" s="1">
        <v>1</v>
      </c>
      <c r="F148" s="14">
        <f t="shared" si="95"/>
        <v>9.7699830145371105E-3</v>
      </c>
      <c r="G148" s="14">
        <f t="shared" si="116"/>
        <v>35.171938852333597</v>
      </c>
      <c r="H148" s="1">
        <v>0.2802</v>
      </c>
      <c r="I148" s="1">
        <v>25.151776299999998</v>
      </c>
      <c r="K148" s="14">
        <f t="shared" si="117"/>
        <v>2.24E-2</v>
      </c>
      <c r="L148" s="14">
        <f t="shared" si="118"/>
        <v>0.1</v>
      </c>
      <c r="M148" s="14">
        <f t="shared" si="96"/>
        <v>0.19924754697496314</v>
      </c>
      <c r="N148" s="14">
        <f t="shared" si="119"/>
        <v>0.19531000000000001</v>
      </c>
      <c r="P148" s="14">
        <f t="shared" si="120"/>
        <v>5.0000000000000001E-4</v>
      </c>
      <c r="Q148" s="14">
        <f t="shared" si="94"/>
        <v>9.7699830145371105E-3</v>
      </c>
      <c r="R148" s="14">
        <f t="shared" si="97"/>
        <v>254.20374925260012</v>
      </c>
      <c r="S148" s="14">
        <f t="shared" si="98"/>
        <v>282.05197659190014</v>
      </c>
      <c r="T148" s="14">
        <f t="shared" si="99"/>
        <v>1.9622436637134797</v>
      </c>
      <c r="U148" s="14">
        <f t="shared" si="100"/>
        <v>2.1038528313999905</v>
      </c>
      <c r="V148" s="14">
        <v>3921</v>
      </c>
      <c r="X148" s="14">
        <v>0.5</v>
      </c>
      <c r="Y148" s="14">
        <f t="shared" si="101"/>
        <v>6.7004838781001705E-2</v>
      </c>
      <c r="AB148" s="14">
        <f>[2]!HeatTransferArea(K148,L148,0.36,P148)</f>
        <v>0.30265450173412117</v>
      </c>
      <c r="AC148" s="14">
        <f>[1]!Convection(K148,Q148,1000,9*10^-4,P148,0.6,0.36,7)</f>
        <v>20331.534734392619</v>
      </c>
      <c r="AD148" s="14">
        <f t="shared" si="102"/>
        <v>15.953533043095646</v>
      </c>
      <c r="AE148" s="14">
        <f t="shared" si="103"/>
        <v>1516.0232213737518</v>
      </c>
      <c r="AF148" s="14">
        <f t="shared" si="121"/>
        <v>21.742460889906166</v>
      </c>
      <c r="AG148" s="14">
        <f t="shared" si="104"/>
        <v>0.38579289364669711</v>
      </c>
      <c r="AM148" s="14">
        <f t="shared" si="114"/>
        <v>12685.776640263955</v>
      </c>
      <c r="AN148" s="14">
        <f t="shared" si="105"/>
        <v>0</v>
      </c>
      <c r="AQ148" s="14">
        <f t="shared" si="122"/>
        <v>25.151776299999998</v>
      </c>
      <c r="AR148" s="14">
        <v>0.98309999999999997</v>
      </c>
      <c r="AU148" s="14">
        <f t="shared" si="106"/>
        <v>160.62999648600652</v>
      </c>
      <c r="AV148" s="14">
        <f t="shared" si="107"/>
        <v>38.308103400000007</v>
      </c>
      <c r="AW148" s="14">
        <f t="shared" si="108"/>
        <v>110.17514309632804</v>
      </c>
      <c r="AX148" s="14">
        <f t="shared" si="123"/>
        <v>0.38579289364669711</v>
      </c>
      <c r="AY148" s="14">
        <f t="shared" si="124"/>
        <v>25.151776299999998</v>
      </c>
      <c r="AZ148" s="14">
        <f t="shared" si="125"/>
        <v>104.45320939148877</v>
      </c>
      <c r="BA148" s="14">
        <f t="shared" si="109"/>
        <v>108.09523821974781</v>
      </c>
      <c r="BB148" s="14">
        <f t="shared" si="110"/>
        <v>0</v>
      </c>
      <c r="BC148" s="14">
        <f t="shared" si="111"/>
        <v>0</v>
      </c>
      <c r="BD148" s="14">
        <f t="shared" si="112"/>
        <v>0</v>
      </c>
      <c r="BE148" s="14">
        <f t="shared" si="113"/>
        <v>75.169833165530818</v>
      </c>
      <c r="BF148" s="14">
        <f t="shared" si="126"/>
        <v>0</v>
      </c>
    </row>
    <row r="149" spans="3:58" x14ac:dyDescent="0.25">
      <c r="C149" s="1">
        <v>5</v>
      </c>
      <c r="D149" s="15">
        <f t="shared" si="115"/>
        <v>295</v>
      </c>
      <c r="E149" s="1">
        <v>1</v>
      </c>
      <c r="F149" s="14">
        <f t="shared" si="95"/>
        <v>9.7674919428862843E-3</v>
      </c>
      <c r="G149" s="14">
        <f t="shared" si="116"/>
        <v>35.162970994390626</v>
      </c>
      <c r="H149" s="1">
        <v>0.2802</v>
      </c>
      <c r="I149" s="1">
        <v>21.57504063</v>
      </c>
      <c r="K149" s="14">
        <f t="shared" si="117"/>
        <v>2.24E-2</v>
      </c>
      <c r="L149" s="14">
        <f t="shared" si="118"/>
        <v>0.1</v>
      </c>
      <c r="M149" s="14">
        <f t="shared" si="96"/>
        <v>0.19924754697496314</v>
      </c>
      <c r="N149" s="14">
        <f t="shared" si="119"/>
        <v>0.19531000000000001</v>
      </c>
      <c r="P149" s="14">
        <f t="shared" si="120"/>
        <v>5.0000000000000001E-4</v>
      </c>
      <c r="Q149" s="14">
        <f t="shared" si="94"/>
        <v>9.7674919428862843E-3</v>
      </c>
      <c r="R149" s="14">
        <f t="shared" si="97"/>
        <v>268.09312130010039</v>
      </c>
      <c r="S149" s="14">
        <f t="shared" si="98"/>
        <v>286.84702949740029</v>
      </c>
      <c r="T149" s="14">
        <f t="shared" si="99"/>
        <v>2.1363171513316956</v>
      </c>
      <c r="U149" s="14">
        <f t="shared" si="100"/>
        <v>2.2277205799002786</v>
      </c>
      <c r="V149" s="14">
        <v>3922</v>
      </c>
      <c r="X149" s="14">
        <v>0.5</v>
      </c>
      <c r="Y149" s="14">
        <f t="shared" si="101"/>
        <v>6.6987754426391558E-2</v>
      </c>
      <c r="AB149" s="14">
        <f>[2]!HeatTransferArea(K149,L149,0.36,P149)</f>
        <v>0.30265450173412117</v>
      </c>
      <c r="AC149" s="14">
        <f>[1]!Convection(K149,Q149,1000,9*10^-4,P149,0.6,0.36,7)</f>
        <v>20331.402417384499</v>
      </c>
      <c r="AD149" s="14">
        <f t="shared" si="102"/>
        <v>15.949465339617038</v>
      </c>
      <c r="AE149" s="14">
        <f t="shared" si="103"/>
        <v>1515.7178439102231</v>
      </c>
      <c r="AF149" s="14">
        <f t="shared" si="121"/>
        <v>21.742398065425569</v>
      </c>
      <c r="AG149" s="14">
        <f t="shared" si="104"/>
        <v>0.36580573020454921</v>
      </c>
      <c r="AM149" s="14">
        <f t="shared" si="114"/>
        <v>12031.541176935067</v>
      </c>
      <c r="AN149" s="14">
        <f t="shared" si="105"/>
        <v>2.2444466532799279</v>
      </c>
      <c r="AQ149" s="14">
        <f t="shared" si="122"/>
        <v>21.57504063</v>
      </c>
      <c r="AR149" s="14">
        <v>0.98319999999999996</v>
      </c>
      <c r="AU149" s="14">
        <f t="shared" si="106"/>
        <v>160.62895111088719</v>
      </c>
      <c r="AV149" s="14">
        <f t="shared" si="107"/>
        <v>38.308103400000007</v>
      </c>
      <c r="AW149" s="14">
        <f t="shared" si="108"/>
        <v>112.0481866622745</v>
      </c>
      <c r="AX149" s="14">
        <f t="shared" si="123"/>
        <v>0.36580573020454921</v>
      </c>
      <c r="AY149" s="14">
        <f t="shared" si="124"/>
        <v>21.57504063</v>
      </c>
      <c r="AZ149" s="14">
        <f t="shared" si="125"/>
        <v>116.64627324646889</v>
      </c>
      <c r="BA149" s="14">
        <f t="shared" si="109"/>
        <v>119.68523147111618</v>
      </c>
      <c r="BB149" s="14">
        <f t="shared" si="110"/>
        <v>0</v>
      </c>
      <c r="BC149" s="14">
        <f t="shared" si="111"/>
        <v>191.54051700000002</v>
      </c>
      <c r="BD149" s="14">
        <f t="shared" si="112"/>
        <v>188.32263631440003</v>
      </c>
      <c r="BE149" s="14">
        <f t="shared" si="113"/>
        <v>81.83825832840806</v>
      </c>
      <c r="BF149" s="14">
        <f t="shared" si="126"/>
        <v>0.38251224498908909</v>
      </c>
    </row>
    <row r="150" spans="3:58" x14ac:dyDescent="0.25">
      <c r="C150" s="1">
        <v>10</v>
      </c>
      <c r="D150" s="15">
        <f t="shared" si="115"/>
        <v>290</v>
      </c>
      <c r="E150" s="1">
        <v>1</v>
      </c>
      <c r="F150" s="14">
        <f t="shared" si="95"/>
        <v>9.7650021412184571E-3</v>
      </c>
      <c r="G150" s="14">
        <f t="shared" si="116"/>
        <v>35.154007708386445</v>
      </c>
      <c r="H150" s="1">
        <v>0.2802</v>
      </c>
      <c r="I150" s="1">
        <v>19.42454613</v>
      </c>
      <c r="K150" s="14">
        <f t="shared" si="117"/>
        <v>2.24E-2</v>
      </c>
      <c r="L150" s="14">
        <f t="shared" si="118"/>
        <v>0.1</v>
      </c>
      <c r="M150" s="14">
        <f t="shared" si="96"/>
        <v>0.19924754697496314</v>
      </c>
      <c r="N150" s="14">
        <f t="shared" si="119"/>
        <v>0.19531000000000001</v>
      </c>
      <c r="P150" s="14">
        <f t="shared" si="120"/>
        <v>5.0000000000000001E-4</v>
      </c>
      <c r="Q150" s="14">
        <f t="shared" si="94"/>
        <v>9.7650021412184571E-3</v>
      </c>
      <c r="R150" s="14">
        <f t="shared" si="97"/>
        <v>279.7756471826001</v>
      </c>
      <c r="S150" s="14">
        <f t="shared" si="98"/>
        <v>290.83635973790035</v>
      </c>
      <c r="T150" s="14">
        <f t="shared" si="99"/>
        <v>2.2035150369652001</v>
      </c>
      <c r="U150" s="14">
        <f t="shared" si="100"/>
        <v>2.2472307934001492</v>
      </c>
      <c r="V150" s="14">
        <v>3923</v>
      </c>
      <c r="X150" s="14">
        <v>0.5</v>
      </c>
      <c r="Y150" s="14">
        <f t="shared" si="101"/>
        <v>6.6970678781623161E-2</v>
      </c>
      <c r="AB150" s="14">
        <f>[2]!HeatTransferArea(K150,L150,0.36,P150)</f>
        <v>0.30265450173412117</v>
      </c>
      <c r="AC150" s="14">
        <f>[1]!Convection(K150,Q150,1000,9*10^-4,P150,0.6,0.36,7)</f>
        <v>20331.270154344777</v>
      </c>
      <c r="AD150" s="14">
        <f t="shared" si="102"/>
        <v>15.945399709910276</v>
      </c>
      <c r="AE150" s="14">
        <f t="shared" si="103"/>
        <v>1515.4126057891092</v>
      </c>
      <c r="AF150" s="14">
        <f t="shared" si="121"/>
        <v>21.742335244671793</v>
      </c>
      <c r="AG150" s="14">
        <f t="shared" si="104"/>
        <v>0.35053086638378161</v>
      </c>
      <c r="AM150" s="14">
        <f t="shared" si="114"/>
        <v>11532.007530190782</v>
      </c>
      <c r="AN150" s="14">
        <f t="shared" si="105"/>
        <v>4.4499212227639529</v>
      </c>
      <c r="AQ150" s="14">
        <f t="shared" si="122"/>
        <v>19.42454613</v>
      </c>
      <c r="AR150" s="14">
        <v>0.98329999999999995</v>
      </c>
      <c r="AU150" s="14">
        <f t="shared" si="106"/>
        <v>160.62790616214704</v>
      </c>
      <c r="AV150" s="14">
        <f t="shared" si="107"/>
        <v>38.308103400000007</v>
      </c>
      <c r="AW150" s="14">
        <f t="shared" si="108"/>
        <v>113.60649884081865</v>
      </c>
      <c r="AX150" s="14">
        <f t="shared" si="123"/>
        <v>0.35053086638378161</v>
      </c>
      <c r="AY150" s="14">
        <f t="shared" si="124"/>
        <v>19.42454613</v>
      </c>
      <c r="AZ150" s="14">
        <f t="shared" si="125"/>
        <v>122.79539100985154</v>
      </c>
      <c r="BA150" s="14">
        <f t="shared" si="109"/>
        <v>125.16681424635674</v>
      </c>
      <c r="BB150" s="14">
        <f t="shared" si="110"/>
        <v>0</v>
      </c>
      <c r="BC150" s="14">
        <f t="shared" si="111"/>
        <v>383.08103400000005</v>
      </c>
      <c r="BD150" s="14">
        <f t="shared" si="112"/>
        <v>376.68358073220003</v>
      </c>
      <c r="BE150" s="14">
        <f t="shared" si="113"/>
        <v>84.412481879517728</v>
      </c>
      <c r="BF150" s="14">
        <f t="shared" si="126"/>
        <v>0.76502227957733027</v>
      </c>
    </row>
    <row r="151" spans="3:58" x14ac:dyDescent="0.25">
      <c r="C151" s="1">
        <v>15</v>
      </c>
      <c r="D151" s="15">
        <f t="shared" si="115"/>
        <v>285</v>
      </c>
      <c r="E151" s="1">
        <v>1</v>
      </c>
      <c r="F151" s="14">
        <f t="shared" si="95"/>
        <v>9.7625136085626937E-3</v>
      </c>
      <c r="G151" s="14">
        <f t="shared" si="116"/>
        <v>35.1450489908257</v>
      </c>
      <c r="H151" s="1">
        <v>0.2802</v>
      </c>
      <c r="I151" s="1">
        <v>18.877793219999997</v>
      </c>
      <c r="K151" s="14">
        <f t="shared" si="117"/>
        <v>2.24E-2</v>
      </c>
      <c r="L151" s="14">
        <f t="shared" si="118"/>
        <v>0.1</v>
      </c>
      <c r="M151" s="14">
        <f t="shared" si="96"/>
        <v>0.19924754697496314</v>
      </c>
      <c r="N151" s="14">
        <f t="shared" si="119"/>
        <v>0.19531000000000001</v>
      </c>
      <c r="P151" s="14">
        <f t="shared" si="120"/>
        <v>5.0000000000000001E-4</v>
      </c>
      <c r="Q151" s="14">
        <f t="shared" si="94"/>
        <v>9.7625136085626937E-3</v>
      </c>
      <c r="R151" s="14">
        <f t="shared" si="97"/>
        <v>289.25132690010014</v>
      </c>
      <c r="S151" s="14">
        <f t="shared" si="98"/>
        <v>294.01996731339989</v>
      </c>
      <c r="T151" s="14">
        <f t="shared" si="99"/>
        <v>2.1873989651985539</v>
      </c>
      <c r="U151" s="14">
        <f t="shared" si="100"/>
        <v>2.1895239469001808</v>
      </c>
      <c r="V151" s="14">
        <v>3924</v>
      </c>
      <c r="X151" s="14">
        <v>0.5</v>
      </c>
      <c r="Y151" s="14">
        <f t="shared" si="101"/>
        <v>6.6953611840037633E-2</v>
      </c>
      <c r="AB151" s="14">
        <f>[2]!HeatTransferArea(K151,L151,0.36,P151)</f>
        <v>0.30265450173412117</v>
      </c>
      <c r="AC151" s="14">
        <f>[1]!Convection(K151,Q151,1000,9*10^-4,P151,0.6,0.36,7)</f>
        <v>20331.137945237686</v>
      </c>
      <c r="AD151" s="14">
        <f t="shared" si="102"/>
        <v>15.941336152389916</v>
      </c>
      <c r="AE151" s="14">
        <f t="shared" si="103"/>
        <v>1515.1075069113342</v>
      </c>
      <c r="AF151" s="14">
        <f t="shared" si="121"/>
        <v>21.742272427643737</v>
      </c>
      <c r="AG151" s="14">
        <f t="shared" si="104"/>
        <v>0.33904771000020628</v>
      </c>
      <c r="AM151" s="14">
        <f t="shared" si="114"/>
        <v>11156.997426487922</v>
      </c>
      <c r="AN151" s="14">
        <f t="shared" si="105"/>
        <v>6.8508042678575194</v>
      </c>
      <c r="AQ151" s="14">
        <f t="shared" si="122"/>
        <v>18.877793219999997</v>
      </c>
      <c r="AR151" s="14">
        <v>0.98340000000000005</v>
      </c>
      <c r="AU151" s="14">
        <f t="shared" si="106"/>
        <v>160.62686163950352</v>
      </c>
      <c r="AV151" s="14">
        <f t="shared" si="107"/>
        <v>38.308103400000007</v>
      </c>
      <c r="AW151" s="14">
        <f t="shared" si="108"/>
        <v>114.85007963196027</v>
      </c>
      <c r="AX151" s="14">
        <f t="shared" si="123"/>
        <v>0.33904771000020628</v>
      </c>
      <c r="AY151" s="14">
        <f t="shared" si="124"/>
        <v>18.877793219999997</v>
      </c>
      <c r="AZ151" s="14">
        <f t="shared" si="125"/>
        <v>123.69425788862758</v>
      </c>
      <c r="BA151" s="14">
        <f t="shared" si="109"/>
        <v>125.6114726699607</v>
      </c>
      <c r="BB151" s="14">
        <f t="shared" si="110"/>
        <v>0</v>
      </c>
      <c r="BC151" s="14">
        <f t="shared" si="111"/>
        <v>574.62155100000007</v>
      </c>
      <c r="BD151" s="14">
        <f t="shared" si="112"/>
        <v>565.08283325340005</v>
      </c>
      <c r="BE151" s="14">
        <f t="shared" si="113"/>
        <v>83.795105735879218</v>
      </c>
      <c r="BF151" s="14">
        <f t="shared" si="126"/>
        <v>1.1475301039613626</v>
      </c>
    </row>
    <row r="152" spans="3:58" x14ac:dyDescent="0.25">
      <c r="C152" s="1">
        <v>20</v>
      </c>
      <c r="D152" s="15">
        <f t="shared" si="115"/>
        <v>280</v>
      </c>
      <c r="E152" s="1">
        <v>1</v>
      </c>
      <c r="F152" s="14">
        <f t="shared" si="95"/>
        <v>9.7600263439490461E-3</v>
      </c>
      <c r="G152" s="14">
        <f t="shared" si="116"/>
        <v>35.136094838216565</v>
      </c>
      <c r="H152" s="1">
        <v>0.2802</v>
      </c>
      <c r="I152" s="1">
        <v>15.210765499999999</v>
      </c>
      <c r="K152" s="14">
        <f t="shared" si="117"/>
        <v>2.24E-2</v>
      </c>
      <c r="L152" s="14">
        <f t="shared" si="118"/>
        <v>0.1</v>
      </c>
      <c r="M152" s="14">
        <f t="shared" si="96"/>
        <v>0.19924754697496314</v>
      </c>
      <c r="N152" s="14">
        <f t="shared" si="119"/>
        <v>0.19531000000000001</v>
      </c>
      <c r="P152" s="14">
        <f t="shared" si="120"/>
        <v>5.0000000000000001E-4</v>
      </c>
      <c r="Q152" s="14">
        <f t="shared" si="94"/>
        <v>9.7600263439490461E-3</v>
      </c>
      <c r="R152" s="14">
        <f t="shared" si="97"/>
        <v>296.52016045260007</v>
      </c>
      <c r="S152" s="14">
        <f t="shared" si="98"/>
        <v>296.39785222390003</v>
      </c>
      <c r="T152" s="14">
        <f t="shared" si="99"/>
        <v>2.1115305806172273</v>
      </c>
      <c r="U152" s="14">
        <f t="shared" si="100"/>
        <v>2.0817405154000426</v>
      </c>
      <c r="V152" s="14">
        <v>3925</v>
      </c>
      <c r="X152" s="14">
        <v>0.5</v>
      </c>
      <c r="Y152" s="14">
        <f t="shared" si="101"/>
        <v>6.6936553594982837E-2</v>
      </c>
      <c r="AB152" s="14">
        <f>[2]!HeatTransferArea(K152,L152,0.36,P152)</f>
        <v>0.30265450173412117</v>
      </c>
      <c r="AC152" s="14">
        <f>[1]!Convection(K152,Q152,1000,9*10^-4,P152,0.6,0.36,7)</f>
        <v>20331.005790027499</v>
      </c>
      <c r="AD152" s="14">
        <f t="shared" si="102"/>
        <v>15.937274665472106</v>
      </c>
      <c r="AE152" s="14">
        <f t="shared" si="103"/>
        <v>1514.8025471779154</v>
      </c>
      <c r="AF152" s="14">
        <f t="shared" si="121"/>
        <v>21.742209614340307</v>
      </c>
      <c r="AG152" s="14">
        <f t="shared" si="104"/>
        <v>0.33073636494162395</v>
      </c>
      <c r="AM152" s="14">
        <f t="shared" si="114"/>
        <v>10886.199921535375</v>
      </c>
      <c r="AN152" s="14">
        <f t="shared" si="105"/>
        <v>9.6073453209208708</v>
      </c>
      <c r="AQ152" s="14">
        <f t="shared" si="122"/>
        <v>15.210765499999999</v>
      </c>
      <c r="AR152" s="14">
        <v>0.98340000000000005</v>
      </c>
      <c r="AU152" s="14">
        <f t="shared" si="106"/>
        <v>160.62581754267438</v>
      </c>
      <c r="AV152" s="14">
        <f t="shared" si="107"/>
        <v>38.308103400000007</v>
      </c>
      <c r="AW152" s="14">
        <f t="shared" si="108"/>
        <v>115.77892903569983</v>
      </c>
      <c r="AX152" s="14">
        <f t="shared" si="123"/>
        <v>0.33073636494162395</v>
      </c>
      <c r="AY152" s="14">
        <f t="shared" si="124"/>
        <v>15.210765499999999</v>
      </c>
      <c r="AZ152" s="14">
        <f t="shared" si="125"/>
        <v>120.5605723609949</v>
      </c>
      <c r="BA152" s="14">
        <f t="shared" si="109"/>
        <v>122.23537462499601</v>
      </c>
      <c r="BB152" s="14">
        <f t="shared" si="110"/>
        <v>0</v>
      </c>
      <c r="BC152" s="14">
        <f t="shared" si="111"/>
        <v>766.16206800000009</v>
      </c>
      <c r="BD152" s="14">
        <f t="shared" si="112"/>
        <v>753.44377767120011</v>
      </c>
      <c r="BE152" s="14">
        <f t="shared" si="113"/>
        <v>80.888731814546802</v>
      </c>
      <c r="BF152" s="14">
        <f t="shared" si="126"/>
        <v>1.5300357183377478</v>
      </c>
    </row>
    <row r="153" spans="3:58" x14ac:dyDescent="0.25">
      <c r="C153" s="1">
        <v>25</v>
      </c>
      <c r="D153" s="15">
        <f t="shared" si="115"/>
        <v>275</v>
      </c>
      <c r="E153" s="1">
        <v>1</v>
      </c>
      <c r="F153" s="14">
        <f t="shared" si="95"/>
        <v>9.7575403464085601E-3</v>
      </c>
      <c r="G153" s="14">
        <f t="shared" si="116"/>
        <v>35.127145247070814</v>
      </c>
      <c r="H153" s="1">
        <v>0.2802</v>
      </c>
      <c r="I153" s="1">
        <v>10.520939689999999</v>
      </c>
      <c r="K153" s="14">
        <f t="shared" si="117"/>
        <v>2.24E-2</v>
      </c>
      <c r="L153" s="14">
        <f t="shared" si="118"/>
        <v>0.1</v>
      </c>
      <c r="M153" s="14">
        <f t="shared" si="96"/>
        <v>0.19924754697496314</v>
      </c>
      <c r="N153" s="14">
        <f t="shared" si="119"/>
        <v>0.19531000000000001</v>
      </c>
      <c r="P153" s="14">
        <f t="shared" si="120"/>
        <v>5.0000000000000001E-4</v>
      </c>
      <c r="Q153" s="14">
        <f t="shared" si="94"/>
        <v>9.7575403464085601E-3</v>
      </c>
      <c r="R153" s="14">
        <f t="shared" si="97"/>
        <v>301.58214784010033</v>
      </c>
      <c r="S153" s="14">
        <f t="shared" si="98"/>
        <v>297.9700144694001</v>
      </c>
      <c r="T153" s="14">
        <f t="shared" si="99"/>
        <v>1.9994715278071453</v>
      </c>
      <c r="U153" s="14">
        <f t="shared" si="100"/>
        <v>1.951020973900313</v>
      </c>
      <c r="V153" s="14">
        <v>3926</v>
      </c>
      <c r="X153" s="14">
        <v>0.5</v>
      </c>
      <c r="Y153" s="14">
        <f t="shared" si="101"/>
        <v>6.6919504039813463E-2</v>
      </c>
      <c r="AB153" s="14">
        <f>[2]!HeatTransferArea(K153,L153,0.36,P153)</f>
        <v>0.30265450173412117</v>
      </c>
      <c r="AC153" s="14">
        <f>[1]!Convection(K153,Q153,1000,9*10^-4,P153,0.6,0.36,7)</f>
        <v>20330.873688678523</v>
      </c>
      <c r="AD153" s="14">
        <f t="shared" si="102"/>
        <v>15.933215247574637</v>
      </c>
      <c r="AE153" s="14">
        <f t="shared" si="103"/>
        <v>1514.4977264899699</v>
      </c>
      <c r="AF153" s="14">
        <f t="shared" si="121"/>
        <v>21.742146804760402</v>
      </c>
      <c r="AG153" s="14">
        <f t="shared" si="104"/>
        <v>0.32518503068688598</v>
      </c>
      <c r="AM153" s="14">
        <f t="shared" si="114"/>
        <v>10706.13498199129</v>
      </c>
      <c r="AN153" s="14">
        <f t="shared" si="105"/>
        <v>12.813803815764294</v>
      </c>
      <c r="AQ153" s="14">
        <f t="shared" si="122"/>
        <v>10.520939689999999</v>
      </c>
      <c r="AR153" s="14">
        <v>0.98340000000000005</v>
      </c>
      <c r="AU153" s="14">
        <f t="shared" si="106"/>
        <v>160.62477387137761</v>
      </c>
      <c r="AV153" s="14">
        <f t="shared" si="107"/>
        <v>38.308103400000007</v>
      </c>
      <c r="AW153" s="14">
        <f t="shared" si="108"/>
        <v>116.39304705203708</v>
      </c>
      <c r="AX153" s="14">
        <f t="shared" si="123"/>
        <v>0.32518503068688598</v>
      </c>
      <c r="AY153" s="14">
        <f t="shared" si="124"/>
        <v>10.520939689999999</v>
      </c>
      <c r="AZ153" s="14">
        <f t="shared" si="125"/>
        <v>114.91905553873333</v>
      </c>
      <c r="BA153" s="14">
        <f t="shared" si="109"/>
        <v>116.36229180763276</v>
      </c>
      <c r="BB153" s="14">
        <f t="shared" si="110"/>
        <v>0</v>
      </c>
      <c r="BC153" s="14">
        <f t="shared" si="111"/>
        <v>957.70258500000023</v>
      </c>
      <c r="BD153" s="14">
        <f t="shared" si="112"/>
        <v>941.80472208900028</v>
      </c>
      <c r="BE153" s="14">
        <f t="shared" si="113"/>
        <v>76.595962032592112</v>
      </c>
      <c r="BF153" s="14">
        <f t="shared" si="126"/>
        <v>1.9125391229029702</v>
      </c>
    </row>
    <row r="154" spans="3:58" x14ac:dyDescent="0.25">
      <c r="C154" s="1">
        <v>30</v>
      </c>
      <c r="D154" s="15">
        <f t="shared" si="115"/>
        <v>270</v>
      </c>
      <c r="E154" s="1">
        <v>1</v>
      </c>
      <c r="F154" s="14">
        <f t="shared" si="95"/>
        <v>9.7550556149732636E-3</v>
      </c>
      <c r="G154" s="14">
        <f t="shared" si="116"/>
        <v>35.118200213903748</v>
      </c>
      <c r="H154" s="1">
        <v>0.2802</v>
      </c>
      <c r="I154" s="1">
        <v>5.8491684599999996</v>
      </c>
      <c r="K154" s="14">
        <f t="shared" si="117"/>
        <v>2.24E-2</v>
      </c>
      <c r="L154" s="14">
        <f t="shared" si="118"/>
        <v>0.1</v>
      </c>
      <c r="M154" s="14">
        <f t="shared" si="96"/>
        <v>0.19924754697496314</v>
      </c>
      <c r="N154" s="14">
        <f t="shared" si="119"/>
        <v>0.19531000000000001</v>
      </c>
      <c r="P154" s="14">
        <f t="shared" si="120"/>
        <v>5.0000000000000001E-4</v>
      </c>
      <c r="Q154" s="14">
        <f t="shared" si="94"/>
        <v>9.7550556149732636E-3</v>
      </c>
      <c r="R154" s="14">
        <f t="shared" si="97"/>
        <v>304.43728906260003</v>
      </c>
      <c r="S154" s="14">
        <f t="shared" si="98"/>
        <v>298.73645404990009</v>
      </c>
      <c r="T154" s="14">
        <f t="shared" si="99"/>
        <v>1.8747834513530961</v>
      </c>
      <c r="U154" s="14">
        <f t="shared" si="100"/>
        <v>1.8245057973997518</v>
      </c>
      <c r="V154" s="14">
        <v>3927</v>
      </c>
      <c r="X154" s="14">
        <v>0.5</v>
      </c>
      <c r="Y154" s="14">
        <f t="shared" si="101"/>
        <v>6.6902463167890919E-2</v>
      </c>
      <c r="AB154" s="14">
        <f>[2]!HeatTransferArea(K154,L154,0.36,P154)</f>
        <v>0.30265450173412117</v>
      </c>
      <c r="AC154" s="14">
        <f>[1]!Convection(K154,Q154,1000,9*10^-4,P154,0.6,0.36,7)</f>
        <v>20330.741641155091</v>
      </c>
      <c r="AD154" s="14">
        <f t="shared" si="102"/>
        <v>15.929157897116889</v>
      </c>
      <c r="AE154" s="14">
        <f t="shared" si="103"/>
        <v>1514.1930447487066</v>
      </c>
      <c r="AF154" s="14">
        <f t="shared" si="121"/>
        <v>21.742083998902931</v>
      </c>
      <c r="AG154" s="14">
        <f t="shared" si="104"/>
        <v>0.32213530839789578</v>
      </c>
      <c r="AM154" s="14">
        <f t="shared" si="114"/>
        <v>10608.360842472448</v>
      </c>
      <c r="AN154" s="14">
        <f t="shared" si="105"/>
        <v>16.442808810339425</v>
      </c>
      <c r="AQ154" s="14">
        <f t="shared" si="122"/>
        <v>5.8491684599999996</v>
      </c>
      <c r="AR154" s="14">
        <v>0.98340000000000005</v>
      </c>
      <c r="AU154" s="14">
        <f t="shared" si="106"/>
        <v>160.6237306253314</v>
      </c>
      <c r="AV154" s="14">
        <f t="shared" si="107"/>
        <v>38.308103400000007</v>
      </c>
      <c r="AW154" s="14">
        <f t="shared" si="108"/>
        <v>116.69243368097197</v>
      </c>
      <c r="AX154" s="14">
        <f t="shared" si="123"/>
        <v>0.32213530839789578</v>
      </c>
      <c r="AY154" s="14">
        <f t="shared" si="124"/>
        <v>5.8491684599999996</v>
      </c>
      <c r="AZ154" s="14">
        <f t="shared" si="125"/>
        <v>108.4844705293189</v>
      </c>
      <c r="BA154" s="14">
        <f t="shared" si="109"/>
        <v>109.38652178160245</v>
      </c>
      <c r="BB154" s="14">
        <f t="shared" si="110"/>
        <v>0</v>
      </c>
      <c r="BC154" s="14">
        <f t="shared" si="111"/>
        <v>1149.2431020000001</v>
      </c>
      <c r="BD154" s="14">
        <f t="shared" si="112"/>
        <v>1130.1656665068001</v>
      </c>
      <c r="BE154" s="14">
        <f t="shared" si="113"/>
        <v>71.819398307043286</v>
      </c>
      <c r="BF154" s="14">
        <f t="shared" si="126"/>
        <v>2.295040317853438</v>
      </c>
    </row>
    <row r="155" spans="3:58" x14ac:dyDescent="0.25">
      <c r="C155" s="1">
        <v>35</v>
      </c>
      <c r="D155" s="15">
        <f t="shared" si="115"/>
        <v>265</v>
      </c>
      <c r="E155" s="1">
        <v>1</v>
      </c>
      <c r="F155" s="14">
        <f t="shared" si="95"/>
        <v>9.7525721486761731E-3</v>
      </c>
      <c r="G155" s="14">
        <f t="shared" si="116"/>
        <v>35.109259735234225</v>
      </c>
      <c r="H155" s="1">
        <v>0.2802</v>
      </c>
      <c r="I155" s="1">
        <v>1.3884345999999999</v>
      </c>
      <c r="K155" s="14">
        <f t="shared" si="117"/>
        <v>2.24E-2</v>
      </c>
      <c r="L155" s="14">
        <f t="shared" si="118"/>
        <v>0.1</v>
      </c>
      <c r="M155" s="14">
        <f t="shared" si="96"/>
        <v>0.19924754697496314</v>
      </c>
      <c r="N155" s="14">
        <f t="shared" si="119"/>
        <v>0.19531000000000001</v>
      </c>
      <c r="P155" s="14">
        <f t="shared" si="120"/>
        <v>5.0000000000000001E-4</v>
      </c>
      <c r="Q155" s="14">
        <f t="shared" si="94"/>
        <v>9.7525721486761731E-3</v>
      </c>
      <c r="R155" s="14">
        <f t="shared" si="97"/>
        <v>305.08558412010007</v>
      </c>
      <c r="S155" s="14">
        <f t="shared" si="98"/>
        <v>298.69717096540023</v>
      </c>
      <c r="T155" s="14">
        <f t="shared" si="99"/>
        <v>1.7610279958414594</v>
      </c>
      <c r="U155" s="14">
        <f t="shared" si="100"/>
        <v>1.7293354609005291</v>
      </c>
      <c r="V155" s="14">
        <v>3928</v>
      </c>
      <c r="X155" s="14">
        <v>0.5</v>
      </c>
      <c r="Y155" s="14">
        <f t="shared" si="101"/>
        <v>6.6885430972583426E-2</v>
      </c>
      <c r="AB155" s="14">
        <f>[2]!HeatTransferArea(K155,L155,0.36,P155)</f>
        <v>0.30265450173412117</v>
      </c>
      <c r="AC155" s="14">
        <f>[1]!Convection(K155,Q155,1000,9*10^-4,P155,0.6,0.36,7)</f>
        <v>20330.609647421581</v>
      </c>
      <c r="AD155" s="14">
        <f t="shared" si="102"/>
        <v>15.925102612519867</v>
      </c>
      <c r="AE155" s="14">
        <f t="shared" si="103"/>
        <v>1513.8885018554322</v>
      </c>
      <c r="AF155" s="14">
        <f t="shared" si="121"/>
        <v>21.742021196766789</v>
      </c>
      <c r="AG155" s="14">
        <f t="shared" si="104"/>
        <v>0.32145078333623839</v>
      </c>
      <c r="AM155" s="14">
        <f t="shared" si="114"/>
        <v>10588.445392482075</v>
      </c>
      <c r="AN155" s="14">
        <f t="shared" si="105"/>
        <v>20.238988207513078</v>
      </c>
      <c r="AQ155" s="14">
        <f t="shared" si="122"/>
        <v>1.3884345999999999</v>
      </c>
      <c r="AR155" s="14">
        <v>0.98340000000000005</v>
      </c>
      <c r="AU155" s="14">
        <f t="shared" si="106"/>
        <v>160.62268780425435</v>
      </c>
      <c r="AV155" s="14">
        <f t="shared" si="107"/>
        <v>38.308103400000007</v>
      </c>
      <c r="AW155" s="14">
        <f t="shared" si="108"/>
        <v>116.67708892250465</v>
      </c>
      <c r="AX155" s="14">
        <f t="shared" si="123"/>
        <v>0.32145078333623839</v>
      </c>
      <c r="AY155" s="14">
        <f t="shared" si="124"/>
        <v>1.3884345999999999</v>
      </c>
      <c r="AZ155" s="14">
        <f t="shared" si="125"/>
        <v>103.0446417985067</v>
      </c>
      <c r="BA155" s="14">
        <f t="shared" si="109"/>
        <v>102.73581003290705</v>
      </c>
      <c r="BB155" s="14">
        <f t="shared" si="110"/>
        <v>0</v>
      </c>
      <c r="BC155" s="14">
        <f t="shared" si="111"/>
        <v>1340.7836190000003</v>
      </c>
      <c r="BD155" s="14">
        <f t="shared" si="112"/>
        <v>1318.5266109246004</v>
      </c>
      <c r="BE155" s="14">
        <f t="shared" si="113"/>
        <v>67.46164255498941</v>
      </c>
      <c r="BF155" s="14">
        <f t="shared" si="126"/>
        <v>2.6775393033854797</v>
      </c>
    </row>
    <row r="156" spans="3:58" x14ac:dyDescent="0.25">
      <c r="C156" s="1">
        <v>40</v>
      </c>
      <c r="D156" s="15">
        <f t="shared" si="115"/>
        <v>260</v>
      </c>
      <c r="E156" s="1">
        <v>1</v>
      </c>
      <c r="F156" s="14">
        <f t="shared" si="95"/>
        <v>9.750089946551287E-3</v>
      </c>
      <c r="G156" s="14">
        <f t="shared" si="116"/>
        <v>35.10032380758463</v>
      </c>
      <c r="H156" s="1">
        <v>0.2802</v>
      </c>
      <c r="I156" s="1">
        <v>-2.8513357400000006</v>
      </c>
      <c r="K156" s="14">
        <f t="shared" si="117"/>
        <v>2.24E-2</v>
      </c>
      <c r="L156" s="14">
        <f t="shared" si="118"/>
        <v>0.1</v>
      </c>
      <c r="M156" s="14">
        <f t="shared" si="96"/>
        <v>0.19924754697496314</v>
      </c>
      <c r="N156" s="14">
        <f t="shared" si="119"/>
        <v>0.19531000000000001</v>
      </c>
      <c r="P156" s="14">
        <f t="shared" si="120"/>
        <v>5.0000000000000001E-4</v>
      </c>
      <c r="Q156" s="14">
        <f t="shared" si="94"/>
        <v>9.750089946551287E-3</v>
      </c>
      <c r="R156" s="14">
        <f t="shared" si="97"/>
        <v>303.52703301259999</v>
      </c>
      <c r="S156" s="14">
        <f t="shared" si="98"/>
        <v>297.8521652159003</v>
      </c>
      <c r="T156" s="14">
        <f t="shared" si="99"/>
        <v>1.6817668058572508</v>
      </c>
      <c r="U156" s="14">
        <f t="shared" si="100"/>
        <v>1.6926504394002677</v>
      </c>
      <c r="V156" s="14">
        <v>3929</v>
      </c>
      <c r="X156" s="14">
        <v>0.5</v>
      </c>
      <c r="Y156" s="14">
        <f t="shared" si="101"/>
        <v>6.6868407447265868E-2</v>
      </c>
      <c r="AB156" s="14">
        <f>[2]!HeatTransferArea(K156,L156,0.36,P156)</f>
        <v>0.30265450173412117</v>
      </c>
      <c r="AC156" s="14">
        <f>[1]!Convection(K156,Q156,1000,9*10^-4,P156,0.6,0.36,7)</f>
        <v>20330.477707442391</v>
      </c>
      <c r="AD156" s="14">
        <f t="shared" si="102"/>
        <v>15.921049392206159</v>
      </c>
      <c r="AE156" s="14">
        <f t="shared" si="103"/>
        <v>1513.5840977115449</v>
      </c>
      <c r="AF156" s="14">
        <f t="shared" si="121"/>
        <v>21.741958398350885</v>
      </c>
      <c r="AG156" s="14">
        <f t="shared" si="104"/>
        <v>0.32310136934633077</v>
      </c>
      <c r="AM156" s="14">
        <f t="shared" si="114"/>
        <v>10645.455347065508</v>
      </c>
      <c r="AN156" s="14">
        <f t="shared" si="105"/>
        <v>23.631577476902212</v>
      </c>
      <c r="AQ156" s="14">
        <f t="shared" si="122"/>
        <v>-2.8513357400000006</v>
      </c>
      <c r="AR156" s="14">
        <v>0.98340000000000005</v>
      </c>
      <c r="AU156" s="14">
        <f t="shared" si="106"/>
        <v>160.62164540786517</v>
      </c>
      <c r="AV156" s="14">
        <f t="shared" si="107"/>
        <v>38.308103400000007</v>
      </c>
      <c r="AW156" s="14">
        <f t="shared" si="108"/>
        <v>116.34701277663498</v>
      </c>
      <c r="AX156" s="14">
        <f t="shared" si="123"/>
        <v>0.32310136934633077</v>
      </c>
      <c r="AY156" s="14">
        <f t="shared" si="124"/>
        <v>-2.8513357400000006</v>
      </c>
      <c r="AZ156" s="14">
        <f t="shared" si="125"/>
        <v>100.34347453213179</v>
      </c>
      <c r="BA156" s="14">
        <f t="shared" si="109"/>
        <v>97.834272024197077</v>
      </c>
      <c r="BB156" s="14">
        <f t="shared" si="110"/>
        <v>0</v>
      </c>
      <c r="BC156" s="14">
        <f t="shared" si="111"/>
        <v>1532.3241360000002</v>
      </c>
      <c r="BD156" s="14">
        <f t="shared" si="112"/>
        <v>1506.8875553424002</v>
      </c>
      <c r="BE156" s="14">
        <f t="shared" si="113"/>
        <v>64.425296693467303</v>
      </c>
      <c r="BF156" s="14">
        <f t="shared" si="126"/>
        <v>3.0600360796953496</v>
      </c>
    </row>
    <row r="157" spans="3:58" x14ac:dyDescent="0.25">
      <c r="C157" s="1">
        <v>0</v>
      </c>
      <c r="D157" s="15">
        <f t="shared" si="115"/>
        <v>300</v>
      </c>
      <c r="E157" s="1">
        <v>1</v>
      </c>
      <c r="F157" s="14">
        <f t="shared" si="95"/>
        <v>1.3372522849872774E-2</v>
      </c>
      <c r="G157" s="14">
        <f t="shared" si="116"/>
        <v>48.141082259541989</v>
      </c>
      <c r="H157" s="1">
        <v>0.38440000000000002</v>
      </c>
      <c r="I157" s="1">
        <v>31.536200009999998</v>
      </c>
      <c r="K157" s="14">
        <f t="shared" si="117"/>
        <v>2.24E-2</v>
      </c>
      <c r="L157" s="14">
        <f t="shared" si="118"/>
        <v>0.1</v>
      </c>
      <c r="M157" s="14">
        <f t="shared" si="96"/>
        <v>0.19924754697496314</v>
      </c>
      <c r="N157" s="14">
        <f t="shared" si="119"/>
        <v>0.19531000000000001</v>
      </c>
      <c r="P157" s="14">
        <f t="shared" si="120"/>
        <v>5.0000000000000001E-4</v>
      </c>
      <c r="Q157" s="14">
        <f t="shared" si="94"/>
        <v>1.3372522849872774E-2</v>
      </c>
      <c r="R157" s="14">
        <f t="shared" si="97"/>
        <v>254.20374925260012</v>
      </c>
      <c r="S157" s="14">
        <f t="shared" si="98"/>
        <v>282.05197659190014</v>
      </c>
      <c r="T157" s="14">
        <f t="shared" si="99"/>
        <v>1.9622436637134797</v>
      </c>
      <c r="U157" s="14">
        <f t="shared" si="100"/>
        <v>2.1038528313999905</v>
      </c>
      <c r="V157" s="14">
        <v>3930</v>
      </c>
      <c r="X157" s="14">
        <v>0.5</v>
      </c>
      <c r="Y157" s="14">
        <f t="shared" si="101"/>
        <v>9.1711903318333371E-2</v>
      </c>
      <c r="AB157" s="14">
        <f>[2]!HeatTransferArea(K157,L157,0.36,P157)</f>
        <v>0.30265450173412117</v>
      </c>
      <c r="AC157" s="14">
        <f>[1]!Convection(K157,Q157,1000,9*10^-4,P157,0.6,0.36,7)</f>
        <v>20510.765442477048</v>
      </c>
      <c r="AD157" s="14">
        <f t="shared" si="102"/>
        <v>21.836167456746043</v>
      </c>
      <c r="AE157" s="14">
        <f t="shared" si="103"/>
        <v>1942.6666745509026</v>
      </c>
      <c r="AF157" s="14">
        <f t="shared" si="121"/>
        <v>21.811159570259626</v>
      </c>
      <c r="AG157" s="14">
        <f t="shared" si="104"/>
        <v>0.52926048650174995</v>
      </c>
      <c r="AM157" s="14">
        <f t="shared" si="114"/>
        <v>9349.9486525315169</v>
      </c>
      <c r="AN157" s="14">
        <f t="shared" si="105"/>
        <v>0</v>
      </c>
      <c r="AQ157" s="14">
        <f t="shared" si="122"/>
        <v>31.536200009999998</v>
      </c>
      <c r="AR157" s="14">
        <v>0.9738</v>
      </c>
      <c r="AU157" s="14">
        <f t="shared" si="106"/>
        <v>118.11990994032148</v>
      </c>
      <c r="AV157" s="14">
        <f t="shared" si="107"/>
        <v>52.554014800000004</v>
      </c>
      <c r="AW157" s="14">
        <f t="shared" si="108"/>
        <v>110.17514309632804</v>
      </c>
      <c r="AX157" s="14">
        <f t="shared" si="123"/>
        <v>0.52926048650174995</v>
      </c>
      <c r="AY157" s="14">
        <f t="shared" si="124"/>
        <v>31.536200009999998</v>
      </c>
      <c r="AZ157" s="14">
        <f t="shared" si="125"/>
        <v>104.45320939148877</v>
      </c>
      <c r="BA157" s="14">
        <f t="shared" si="109"/>
        <v>108.09523821974781</v>
      </c>
      <c r="BB157" s="14">
        <f t="shared" si="110"/>
        <v>0</v>
      </c>
      <c r="BC157" s="14">
        <f t="shared" si="111"/>
        <v>0</v>
      </c>
      <c r="BD157" s="14">
        <f t="shared" si="112"/>
        <v>0</v>
      </c>
      <c r="BE157" s="14">
        <f t="shared" si="113"/>
        <v>103.12378254400444</v>
      </c>
      <c r="BF157" s="14">
        <f t="shared" si="126"/>
        <v>0</v>
      </c>
    </row>
    <row r="158" spans="3:58" x14ac:dyDescent="0.25">
      <c r="C158" s="1">
        <v>5</v>
      </c>
      <c r="D158" s="15">
        <f t="shared" si="115"/>
        <v>295</v>
      </c>
      <c r="E158" s="1">
        <v>1</v>
      </c>
      <c r="F158" s="14">
        <f t="shared" si="95"/>
        <v>1.3369121037903843E-2</v>
      </c>
      <c r="G158" s="14">
        <f t="shared" si="116"/>
        <v>48.128835736453837</v>
      </c>
      <c r="H158" s="1">
        <v>0.38440000000000002</v>
      </c>
      <c r="I158" s="1">
        <v>27.202548790000002</v>
      </c>
      <c r="K158" s="14">
        <f t="shared" si="117"/>
        <v>2.24E-2</v>
      </c>
      <c r="L158" s="14">
        <f t="shared" si="118"/>
        <v>0.1</v>
      </c>
      <c r="M158" s="14">
        <f t="shared" si="96"/>
        <v>0.19924754697496314</v>
      </c>
      <c r="N158" s="14">
        <f t="shared" si="119"/>
        <v>0.19531000000000001</v>
      </c>
      <c r="P158" s="14">
        <f t="shared" si="120"/>
        <v>5.0000000000000001E-4</v>
      </c>
      <c r="Q158" s="14">
        <f t="shared" si="94"/>
        <v>1.3369121037903843E-2</v>
      </c>
      <c r="R158" s="14">
        <f t="shared" si="97"/>
        <v>268.09312130010039</v>
      </c>
      <c r="S158" s="14">
        <f t="shared" si="98"/>
        <v>286.84702949740029</v>
      </c>
      <c r="T158" s="14">
        <f t="shared" si="99"/>
        <v>2.1363171513316956</v>
      </c>
      <c r="U158" s="14">
        <f t="shared" si="100"/>
        <v>2.2277205799002786</v>
      </c>
      <c r="V158" s="14">
        <v>3931</v>
      </c>
      <c r="X158" s="14">
        <v>0.5</v>
      </c>
      <c r="Y158" s="14">
        <f t="shared" si="101"/>
        <v>9.1688572892660955E-2</v>
      </c>
      <c r="AB158" s="14">
        <f>[2]!HeatTransferArea(K158,L158,0.36,P158)</f>
        <v>0.30265450173412117</v>
      </c>
      <c r="AC158" s="14">
        <f>[1]!Convection(K158,Q158,1000,9*10^-4,P158,0.6,0.36,7)</f>
        <v>20510.606070525373</v>
      </c>
      <c r="AD158" s="14">
        <f t="shared" si="102"/>
        <v>21.830612593490706</v>
      </c>
      <c r="AE158" s="14">
        <f t="shared" si="103"/>
        <v>1942.2762528591491</v>
      </c>
      <c r="AF158" s="14">
        <f t="shared" si="121"/>
        <v>21.811110345774924</v>
      </c>
      <c r="AG158" s="14">
        <f t="shared" si="104"/>
        <v>0.5018405520721938</v>
      </c>
      <c r="AM158" s="14">
        <f t="shared" si="114"/>
        <v>8867.7333464878247</v>
      </c>
      <c r="AN158" s="14">
        <f t="shared" si="105"/>
        <v>2.2444466532799279</v>
      </c>
      <c r="AQ158" s="14">
        <f t="shared" si="122"/>
        <v>27.202548790000002</v>
      </c>
      <c r="AR158" s="14">
        <v>0.97399999999999998</v>
      </c>
      <c r="AU158" s="14">
        <f t="shared" si="106"/>
        <v>118.11899212959268</v>
      </c>
      <c r="AV158" s="14">
        <f t="shared" si="107"/>
        <v>52.554014800000004</v>
      </c>
      <c r="AW158" s="14">
        <f t="shared" si="108"/>
        <v>112.0481866622745</v>
      </c>
      <c r="AX158" s="14">
        <f t="shared" si="123"/>
        <v>0.5018405520721938</v>
      </c>
      <c r="AY158" s="14">
        <f t="shared" si="124"/>
        <v>27.202548790000002</v>
      </c>
      <c r="AZ158" s="14">
        <f t="shared" si="125"/>
        <v>116.64627324646889</v>
      </c>
      <c r="BA158" s="14">
        <f t="shared" si="109"/>
        <v>119.68523147111618</v>
      </c>
      <c r="BB158" s="14">
        <f t="shared" si="110"/>
        <v>0</v>
      </c>
      <c r="BC158" s="14">
        <f t="shared" si="111"/>
        <v>262.77007400000002</v>
      </c>
      <c r="BD158" s="14">
        <f t="shared" si="112"/>
        <v>255.93805207600002</v>
      </c>
      <c r="BE158" s="14">
        <f t="shared" si="113"/>
        <v>112.27204318857979</v>
      </c>
      <c r="BF158" s="14">
        <f t="shared" si="126"/>
        <v>0.3837210945619679</v>
      </c>
    </row>
    <row r="159" spans="3:58" x14ac:dyDescent="0.25">
      <c r="C159" s="1">
        <v>10</v>
      </c>
      <c r="D159" s="15">
        <f t="shared" si="115"/>
        <v>290</v>
      </c>
      <c r="E159" s="1">
        <v>1</v>
      </c>
      <c r="F159" s="14">
        <f t="shared" si="95"/>
        <v>1.336572095625636E-2</v>
      </c>
      <c r="G159" s="14">
        <f t="shared" si="116"/>
        <v>48.116595442522893</v>
      </c>
      <c r="H159" s="1">
        <v>0.38440000000000002</v>
      </c>
      <c r="I159" s="1">
        <v>24.196441180000001</v>
      </c>
      <c r="K159" s="14">
        <f t="shared" si="117"/>
        <v>2.24E-2</v>
      </c>
      <c r="L159" s="14">
        <f t="shared" si="118"/>
        <v>0.1</v>
      </c>
      <c r="M159" s="14">
        <f t="shared" si="96"/>
        <v>0.19924754697496314</v>
      </c>
      <c r="N159" s="14">
        <f t="shared" si="119"/>
        <v>0.19531000000000001</v>
      </c>
      <c r="P159" s="14">
        <f t="shared" si="120"/>
        <v>5.0000000000000001E-4</v>
      </c>
      <c r="Q159" s="14">
        <f t="shared" si="94"/>
        <v>1.336572095625636E-2</v>
      </c>
      <c r="R159" s="14">
        <f t="shared" si="97"/>
        <v>279.7756471826001</v>
      </c>
      <c r="S159" s="14">
        <f t="shared" si="98"/>
        <v>290.83635973790035</v>
      </c>
      <c r="T159" s="14">
        <f t="shared" si="99"/>
        <v>2.2035150369652001</v>
      </c>
      <c r="U159" s="14">
        <f t="shared" si="100"/>
        <v>2.2472307934001492</v>
      </c>
      <c r="V159" s="14">
        <v>3932</v>
      </c>
      <c r="X159" s="14">
        <v>0.5</v>
      </c>
      <c r="Y159" s="14">
        <f t="shared" si="101"/>
        <v>9.1665254333939516E-2</v>
      </c>
      <c r="AB159" s="14">
        <f>[2]!HeatTransferArea(K159,L159,0.36,P159)</f>
        <v>0.30265450173412117</v>
      </c>
      <c r="AC159" s="14">
        <f>[1]!Convection(K159,Q159,1000,9*10^-4,P159,0.6,0.36,7)</f>
        <v>20510.446763428252</v>
      </c>
      <c r="AD159" s="14">
        <f t="shared" si="102"/>
        <v>21.825060555699885</v>
      </c>
      <c r="AE159" s="14">
        <f t="shared" si="103"/>
        <v>1941.8860089073478</v>
      </c>
      <c r="AF159" s="14">
        <f t="shared" si="121"/>
        <v>21.811061124141961</v>
      </c>
      <c r="AG159" s="14">
        <f t="shared" si="104"/>
        <v>0.48088531419673675</v>
      </c>
      <c r="AM159" s="14">
        <f t="shared" si="114"/>
        <v>8499.5411241410438</v>
      </c>
      <c r="AN159" s="14">
        <f t="shared" si="105"/>
        <v>4.4499212227639529</v>
      </c>
      <c r="AQ159" s="14">
        <f t="shared" si="122"/>
        <v>24.196441180000001</v>
      </c>
      <c r="AR159" s="14">
        <v>0.97419999999999995</v>
      </c>
      <c r="AU159" s="14">
        <f t="shared" si="106"/>
        <v>118.11807469235623</v>
      </c>
      <c r="AV159" s="14">
        <f t="shared" si="107"/>
        <v>52.554014800000004</v>
      </c>
      <c r="AW159" s="14">
        <f t="shared" si="108"/>
        <v>113.60649884081865</v>
      </c>
      <c r="AX159" s="14">
        <f t="shared" si="123"/>
        <v>0.48088531419673675</v>
      </c>
      <c r="AY159" s="14">
        <f t="shared" si="124"/>
        <v>24.196441180000001</v>
      </c>
      <c r="AZ159" s="14">
        <f t="shared" si="125"/>
        <v>122.79539100985154</v>
      </c>
      <c r="BA159" s="14">
        <f t="shared" si="109"/>
        <v>125.16681424635674</v>
      </c>
      <c r="BB159" s="14">
        <f t="shared" si="110"/>
        <v>0</v>
      </c>
      <c r="BC159" s="14">
        <f t="shared" si="111"/>
        <v>525.54014800000004</v>
      </c>
      <c r="BD159" s="14">
        <f t="shared" si="112"/>
        <v>511.98121218160003</v>
      </c>
      <c r="BE159" s="14">
        <f t="shared" si="113"/>
        <v>115.80356186469169</v>
      </c>
      <c r="BF159" s="14">
        <f t="shared" si="126"/>
        <v>0.76744045721954601</v>
      </c>
    </row>
    <row r="160" spans="3:58" x14ac:dyDescent="0.25">
      <c r="C160" s="1">
        <v>15</v>
      </c>
      <c r="D160" s="15">
        <f t="shared" si="115"/>
        <v>285</v>
      </c>
      <c r="E160" s="1">
        <v>1</v>
      </c>
      <c r="F160" s="14">
        <f t="shared" si="95"/>
        <v>1.3362322603610477E-2</v>
      </c>
      <c r="G160" s="14">
        <f t="shared" si="116"/>
        <v>48.104361372997715</v>
      </c>
      <c r="H160" s="1">
        <v>0.38440000000000002</v>
      </c>
      <c r="I160" s="1">
        <v>22.639397029999998</v>
      </c>
      <c r="K160" s="14">
        <f t="shared" si="117"/>
        <v>2.24E-2</v>
      </c>
      <c r="L160" s="14">
        <f t="shared" si="118"/>
        <v>0.1</v>
      </c>
      <c r="M160" s="14">
        <f t="shared" si="96"/>
        <v>0.19924754697496314</v>
      </c>
      <c r="N160" s="14">
        <f t="shared" si="119"/>
        <v>0.19531000000000001</v>
      </c>
      <c r="P160" s="14">
        <f t="shared" si="120"/>
        <v>5.0000000000000001E-4</v>
      </c>
      <c r="Q160" s="14">
        <f t="shared" si="94"/>
        <v>1.3362322603610477E-2</v>
      </c>
      <c r="R160" s="14">
        <f t="shared" si="97"/>
        <v>289.25132690010014</v>
      </c>
      <c r="S160" s="14">
        <f t="shared" si="98"/>
        <v>294.01996731339989</v>
      </c>
      <c r="T160" s="14">
        <f t="shared" si="99"/>
        <v>2.1873989651985539</v>
      </c>
      <c r="U160" s="14">
        <f t="shared" si="100"/>
        <v>2.1895239469001808</v>
      </c>
      <c r="V160" s="14">
        <v>3933</v>
      </c>
      <c r="X160" s="14">
        <v>0.5</v>
      </c>
      <c r="Y160" s="14">
        <f t="shared" si="101"/>
        <v>9.1641947633117254E-2</v>
      </c>
      <c r="AB160" s="14">
        <f>[2]!HeatTransferArea(K160,L160,0.36,P160)</f>
        <v>0.30265450173412117</v>
      </c>
      <c r="AC160" s="14">
        <f>[1]!Convection(K160,Q160,1000,9*10^-4,P160,0.6,0.36,7)</f>
        <v>20510.2875211428</v>
      </c>
      <c r="AD160" s="14">
        <f t="shared" si="102"/>
        <v>21.819511341218394</v>
      </c>
      <c r="AE160" s="14">
        <f t="shared" si="103"/>
        <v>1941.4959425694096</v>
      </c>
      <c r="AF160" s="14">
        <f t="shared" si="121"/>
        <v>21.811011905359898</v>
      </c>
      <c r="AG160" s="14">
        <f t="shared" si="104"/>
        <v>0.46513183341926934</v>
      </c>
      <c r="AM160" s="14">
        <f t="shared" si="114"/>
        <v>8223.1288250905764</v>
      </c>
      <c r="AN160" s="14">
        <f t="shared" si="105"/>
        <v>6.8508042678575194</v>
      </c>
      <c r="AQ160" s="14">
        <f t="shared" si="122"/>
        <v>22.639397029999998</v>
      </c>
      <c r="AR160" s="14">
        <v>0.97430000000000005</v>
      </c>
      <c r="AU160" s="14">
        <f t="shared" si="106"/>
        <v>118.11715762836518</v>
      </c>
      <c r="AV160" s="14">
        <f t="shared" si="107"/>
        <v>52.554014800000004</v>
      </c>
      <c r="AW160" s="14">
        <f t="shared" si="108"/>
        <v>114.85007963196027</v>
      </c>
      <c r="AX160" s="14">
        <f t="shared" si="123"/>
        <v>0.46513183341926934</v>
      </c>
      <c r="AY160" s="14">
        <f t="shared" si="124"/>
        <v>22.639397029999998</v>
      </c>
      <c r="AZ160" s="14">
        <f t="shared" si="125"/>
        <v>123.69425788862758</v>
      </c>
      <c r="BA160" s="14">
        <f t="shared" si="109"/>
        <v>125.6114726699607</v>
      </c>
      <c r="BB160" s="14">
        <f t="shared" si="110"/>
        <v>0</v>
      </c>
      <c r="BC160" s="14">
        <f t="shared" si="111"/>
        <v>788.31022200000007</v>
      </c>
      <c r="BD160" s="14">
        <f t="shared" si="112"/>
        <v>768.05064929460013</v>
      </c>
      <c r="BE160" s="14">
        <f t="shared" si="113"/>
        <v>114.95659759054949</v>
      </c>
      <c r="BF160" s="14">
        <f t="shared" si="126"/>
        <v>1.1511580881232013</v>
      </c>
    </row>
    <row r="161" spans="3:58" x14ac:dyDescent="0.25">
      <c r="C161" s="1">
        <v>20</v>
      </c>
      <c r="D161" s="15">
        <f t="shared" si="115"/>
        <v>280</v>
      </c>
      <c r="E161" s="1">
        <v>1</v>
      </c>
      <c r="F161" s="14">
        <f t="shared" si="95"/>
        <v>1.3358925978647688E-2</v>
      </c>
      <c r="G161" s="14">
        <f t="shared" si="116"/>
        <v>48.092133523131679</v>
      </c>
      <c r="H161" s="1">
        <v>0.38440000000000002</v>
      </c>
      <c r="I161" s="1">
        <v>17.609912850000001</v>
      </c>
      <c r="K161" s="14">
        <f t="shared" si="117"/>
        <v>2.24E-2</v>
      </c>
      <c r="L161" s="14">
        <f t="shared" si="118"/>
        <v>0.1</v>
      </c>
      <c r="M161" s="14">
        <f t="shared" si="96"/>
        <v>0.19924754697496314</v>
      </c>
      <c r="N161" s="14">
        <f t="shared" si="119"/>
        <v>0.19531000000000001</v>
      </c>
      <c r="P161" s="14">
        <f t="shared" si="120"/>
        <v>5.0000000000000001E-4</v>
      </c>
      <c r="Q161" s="14">
        <f t="shared" si="94"/>
        <v>1.3358925978647688E-2</v>
      </c>
      <c r="R161" s="14">
        <f t="shared" si="97"/>
        <v>296.52016045260007</v>
      </c>
      <c r="S161" s="14">
        <f t="shared" si="98"/>
        <v>296.39785222390003</v>
      </c>
      <c r="T161" s="14">
        <f t="shared" si="99"/>
        <v>2.1115305806172273</v>
      </c>
      <c r="U161" s="14">
        <f t="shared" si="100"/>
        <v>2.0817405154000426</v>
      </c>
      <c r="V161" s="14">
        <v>3934</v>
      </c>
      <c r="X161" s="14">
        <v>0.5</v>
      </c>
      <c r="Y161" s="14">
        <f t="shared" si="101"/>
        <v>9.1618652781151541E-2</v>
      </c>
      <c r="AB161" s="14">
        <f>[2]!HeatTransferArea(K161,L161,0.36,P161)</f>
        <v>0.30265450173412117</v>
      </c>
      <c r="AC161" s="14">
        <f>[1]!Convection(K161,Q161,1000,9*10^-4,P161,0.6,0.36,7)</f>
        <v>20510.128343626191</v>
      </c>
      <c r="AD161" s="14">
        <f t="shared" si="102"/>
        <v>21.813964947893226</v>
      </c>
      <c r="AE161" s="14">
        <f t="shared" si="103"/>
        <v>1941.106053719368</v>
      </c>
      <c r="AF161" s="14">
        <f t="shared" si="121"/>
        <v>21.810962689427885</v>
      </c>
      <c r="AG161" s="14">
        <f t="shared" si="104"/>
        <v>0.45372968837815925</v>
      </c>
      <c r="AM161" s="14">
        <f t="shared" si="114"/>
        <v>8023.5260347387502</v>
      </c>
      <c r="AN161" s="14">
        <f t="shared" si="105"/>
        <v>9.6073453209208708</v>
      </c>
      <c r="AQ161" s="14">
        <f t="shared" si="122"/>
        <v>17.609912850000001</v>
      </c>
      <c r="AR161" s="14">
        <v>0.97440000000000004</v>
      </c>
      <c r="AU161" s="14">
        <f t="shared" si="106"/>
        <v>118.11624093737289</v>
      </c>
      <c r="AV161" s="14">
        <f t="shared" si="107"/>
        <v>52.554014800000004</v>
      </c>
      <c r="AW161" s="14">
        <f t="shared" si="108"/>
        <v>115.77892903569983</v>
      </c>
      <c r="AX161" s="14">
        <f t="shared" si="123"/>
        <v>0.45372968837815925</v>
      </c>
      <c r="AY161" s="14">
        <f t="shared" si="124"/>
        <v>17.609912850000001</v>
      </c>
      <c r="AZ161" s="14">
        <f t="shared" si="125"/>
        <v>120.5605723609949</v>
      </c>
      <c r="BA161" s="14">
        <f t="shared" si="109"/>
        <v>122.23537462499601</v>
      </c>
      <c r="BB161" s="14">
        <f t="shared" si="110"/>
        <v>0</v>
      </c>
      <c r="BC161" s="14">
        <f t="shared" si="111"/>
        <v>1051.0802960000001</v>
      </c>
      <c r="BD161" s="14">
        <f t="shared" si="112"/>
        <v>1024.1726404224</v>
      </c>
      <c r="BE161" s="14">
        <f t="shared" si="113"/>
        <v>110.96940938441037</v>
      </c>
      <c r="BF161" s="14">
        <f t="shared" si="126"/>
        <v>1.534873987423341</v>
      </c>
    </row>
    <row r="162" spans="3:58" x14ac:dyDescent="0.25">
      <c r="C162" s="1">
        <v>25</v>
      </c>
      <c r="D162" s="15">
        <f t="shared" si="115"/>
        <v>275</v>
      </c>
      <c r="E162" s="1">
        <v>1</v>
      </c>
      <c r="F162" s="14">
        <f t="shared" si="95"/>
        <v>1.3355531080050827E-2</v>
      </c>
      <c r="G162" s="14">
        <f t="shared" si="116"/>
        <v>48.079911888182977</v>
      </c>
      <c r="H162" s="1">
        <v>0.38440000000000002</v>
      </c>
      <c r="I162" s="1">
        <v>11.400378349999999</v>
      </c>
      <c r="K162" s="14">
        <f t="shared" si="117"/>
        <v>2.24E-2</v>
      </c>
      <c r="L162" s="14">
        <f t="shared" si="118"/>
        <v>0.1</v>
      </c>
      <c r="M162" s="14">
        <f t="shared" si="96"/>
        <v>0.19924754697496314</v>
      </c>
      <c r="N162" s="14">
        <f t="shared" si="119"/>
        <v>0.19531000000000001</v>
      </c>
      <c r="P162" s="14">
        <f t="shared" si="120"/>
        <v>5.0000000000000001E-4</v>
      </c>
      <c r="Q162" s="14">
        <f t="shared" si="94"/>
        <v>1.3355531080050827E-2</v>
      </c>
      <c r="R162" s="14">
        <f t="shared" si="97"/>
        <v>301.58214784010033</v>
      </c>
      <c r="S162" s="14">
        <f t="shared" si="98"/>
        <v>297.9700144694001</v>
      </c>
      <c r="T162" s="14">
        <f t="shared" si="99"/>
        <v>1.9994715278071453</v>
      </c>
      <c r="U162" s="14">
        <f t="shared" si="100"/>
        <v>1.951020973900313</v>
      </c>
      <c r="V162" s="14">
        <v>3935</v>
      </c>
      <c r="X162" s="14">
        <v>0.5</v>
      </c>
      <c r="Y162" s="14">
        <f t="shared" si="101"/>
        <v>9.1595369769008936E-2</v>
      </c>
      <c r="AB162" s="14">
        <f>[2]!HeatTransferArea(K162,L162,0.36,P162)</f>
        <v>0.30265450173412117</v>
      </c>
      <c r="AC162" s="14">
        <f>[1]!Convection(K162,Q162,1000,9*10^-4,P162,0.6,0.36,7)</f>
        <v>20509.969230835621</v>
      </c>
      <c r="AD162" s="14">
        <f t="shared" si="102"/>
        <v>21.808421373573559</v>
      </c>
      <c r="AE162" s="14">
        <f t="shared" si="103"/>
        <v>1940.7163422313772</v>
      </c>
      <c r="AF162" s="14">
        <f t="shared" si="121"/>
        <v>21.810913476345078</v>
      </c>
      <c r="AG162" s="14">
        <f t="shared" si="104"/>
        <v>0.44611393931491422</v>
      </c>
      <c r="AM162" s="14">
        <f t="shared" si="114"/>
        <v>7890.7970702877774</v>
      </c>
      <c r="AN162" s="14">
        <f t="shared" si="105"/>
        <v>12.813803815764294</v>
      </c>
      <c r="AQ162" s="14">
        <f t="shared" si="122"/>
        <v>11.400378349999999</v>
      </c>
      <c r="AR162" s="14">
        <v>0.97450000000000003</v>
      </c>
      <c r="AU162" s="14">
        <f t="shared" si="106"/>
        <v>118.11532461913283</v>
      </c>
      <c r="AV162" s="14">
        <f t="shared" si="107"/>
        <v>52.554014800000004</v>
      </c>
      <c r="AW162" s="14">
        <f t="shared" si="108"/>
        <v>116.39304705203708</v>
      </c>
      <c r="AX162" s="14">
        <f t="shared" si="123"/>
        <v>0.44611393931491422</v>
      </c>
      <c r="AY162" s="14">
        <f t="shared" si="124"/>
        <v>11.400378349999999</v>
      </c>
      <c r="AZ162" s="14">
        <f t="shared" si="125"/>
        <v>114.91905553873333</v>
      </c>
      <c r="BA162" s="14">
        <f t="shared" si="109"/>
        <v>116.36229180763276</v>
      </c>
      <c r="BB162" s="14">
        <f t="shared" si="110"/>
        <v>0</v>
      </c>
      <c r="BC162" s="14">
        <f t="shared" si="111"/>
        <v>1313.8503700000001</v>
      </c>
      <c r="BD162" s="14">
        <f t="shared" si="112"/>
        <v>1280.3471855650002</v>
      </c>
      <c r="BE162" s="14">
        <f t="shared" si="113"/>
        <v>105.08025626455533</v>
      </c>
      <c r="BF162" s="14">
        <f t="shared" si="126"/>
        <v>1.9185881552703128</v>
      </c>
    </row>
    <row r="163" spans="3:58" x14ac:dyDescent="0.25">
      <c r="C163" s="1">
        <v>30</v>
      </c>
      <c r="D163" s="15">
        <f t="shared" si="115"/>
        <v>270</v>
      </c>
      <c r="E163" s="1">
        <v>1</v>
      </c>
      <c r="F163" s="14">
        <f t="shared" si="95"/>
        <v>1.3352137906504066E-2</v>
      </c>
      <c r="G163" s="14">
        <f t="shared" si="116"/>
        <v>48.067696463414642</v>
      </c>
      <c r="H163" s="1">
        <v>0.38440000000000002</v>
      </c>
      <c r="I163" s="1">
        <v>5.1863766899999995</v>
      </c>
      <c r="K163" s="14">
        <f t="shared" si="117"/>
        <v>2.24E-2</v>
      </c>
      <c r="L163" s="14">
        <f t="shared" si="118"/>
        <v>0.1</v>
      </c>
      <c r="M163" s="14">
        <f t="shared" si="96"/>
        <v>0.19924754697496314</v>
      </c>
      <c r="N163" s="14">
        <f t="shared" si="119"/>
        <v>0.19531000000000001</v>
      </c>
      <c r="P163" s="14">
        <f t="shared" si="120"/>
        <v>5.0000000000000001E-4</v>
      </c>
      <c r="Q163" s="14">
        <f t="shared" si="94"/>
        <v>1.3352137906504066E-2</v>
      </c>
      <c r="R163" s="14">
        <f t="shared" si="97"/>
        <v>304.43728906260003</v>
      </c>
      <c r="S163" s="14">
        <f t="shared" si="98"/>
        <v>298.73645404990009</v>
      </c>
      <c r="T163" s="14">
        <f t="shared" si="99"/>
        <v>1.8747834513530961</v>
      </c>
      <c r="U163" s="14">
        <f t="shared" si="100"/>
        <v>1.8245057973997518</v>
      </c>
      <c r="V163" s="14">
        <v>3936</v>
      </c>
      <c r="X163" s="14">
        <v>0.5</v>
      </c>
      <c r="Y163" s="14">
        <f t="shared" si="101"/>
        <v>9.1572098587665185E-2</v>
      </c>
      <c r="AB163" s="14">
        <f>[2]!HeatTransferArea(K163,L163,0.36,P163)</f>
        <v>0.30265450173412117</v>
      </c>
      <c r="AC163" s="14">
        <f>[1]!Convection(K163,Q163,1000,9*10^-4,P163,0.6,0.36,7)</f>
        <v>20509.810182728332</v>
      </c>
      <c r="AD163" s="14">
        <f t="shared" si="102"/>
        <v>21.802880616110759</v>
      </c>
      <c r="AE163" s="14">
        <f t="shared" si="103"/>
        <v>1940.3268079797106</v>
      </c>
      <c r="AF163" s="14">
        <f t="shared" si="121"/>
        <v>21.810864266110631</v>
      </c>
      <c r="AG163" s="14">
        <f t="shared" si="104"/>
        <v>0.44193009474714895</v>
      </c>
      <c r="AM163" s="14">
        <f t="shared" si="114"/>
        <v>7818.7196959090497</v>
      </c>
      <c r="AN163" s="14">
        <f t="shared" si="105"/>
        <v>16.442808810339425</v>
      </c>
      <c r="AQ163" s="14">
        <f t="shared" si="122"/>
        <v>5.1863766899999995</v>
      </c>
      <c r="AR163" s="14">
        <v>0.97460000000000002</v>
      </c>
      <c r="AU163" s="14">
        <f t="shared" si="106"/>
        <v>118.11440867339877</v>
      </c>
      <c r="AV163" s="14">
        <f t="shared" si="107"/>
        <v>52.554014800000004</v>
      </c>
      <c r="AW163" s="14">
        <f t="shared" si="108"/>
        <v>116.69243368097197</v>
      </c>
      <c r="AX163" s="14">
        <f t="shared" si="123"/>
        <v>0.44193009474714895</v>
      </c>
      <c r="AY163" s="14">
        <f t="shared" si="124"/>
        <v>5.1863766899999995</v>
      </c>
      <c r="AZ163" s="14">
        <f t="shared" si="125"/>
        <v>108.4844705293189</v>
      </c>
      <c r="BA163" s="14">
        <f t="shared" si="109"/>
        <v>109.38652178160245</v>
      </c>
      <c r="BB163" s="14">
        <f t="shared" si="110"/>
        <v>0</v>
      </c>
      <c r="BC163" s="14">
        <f t="shared" si="111"/>
        <v>1576.6204440000001</v>
      </c>
      <c r="BD163" s="14">
        <f t="shared" si="112"/>
        <v>1536.5742847224001</v>
      </c>
      <c r="BE163" s="14">
        <f t="shared" si="113"/>
        <v>98.527397249205706</v>
      </c>
      <c r="BF163" s="14">
        <f t="shared" si="126"/>
        <v>2.3023005918144053</v>
      </c>
    </row>
    <row r="164" spans="3:58" x14ac:dyDescent="0.25">
      <c r="C164" s="1">
        <v>35</v>
      </c>
      <c r="D164" s="15">
        <f t="shared" si="115"/>
        <v>265</v>
      </c>
      <c r="E164" s="1">
        <v>1</v>
      </c>
      <c r="F164" s="14">
        <f t="shared" si="95"/>
        <v>1.3348746456692914E-2</v>
      </c>
      <c r="G164" s="14">
        <f t="shared" si="116"/>
        <v>48.055487244094493</v>
      </c>
      <c r="H164" s="1">
        <v>0.38440000000000002</v>
      </c>
      <c r="I164" s="1">
        <v>-0.78668705000000005</v>
      </c>
      <c r="K164" s="14">
        <f t="shared" si="117"/>
        <v>2.24E-2</v>
      </c>
      <c r="L164" s="14">
        <f t="shared" si="118"/>
        <v>0.1</v>
      </c>
      <c r="M164" s="14">
        <f t="shared" si="96"/>
        <v>0.19924754697496314</v>
      </c>
      <c r="N164" s="14">
        <f t="shared" si="119"/>
        <v>0.19531000000000001</v>
      </c>
      <c r="P164" s="14">
        <f t="shared" si="120"/>
        <v>5.0000000000000001E-4</v>
      </c>
      <c r="Q164" s="14">
        <f t="shared" si="94"/>
        <v>1.3348746456692914E-2</v>
      </c>
      <c r="R164" s="14">
        <f t="shared" si="97"/>
        <v>305.08558412010007</v>
      </c>
      <c r="S164" s="14">
        <f t="shared" si="98"/>
        <v>298.69717096540023</v>
      </c>
      <c r="T164" s="14">
        <f t="shared" si="99"/>
        <v>1.7610279958414594</v>
      </c>
      <c r="U164" s="14">
        <f t="shared" si="100"/>
        <v>1.7293354609005291</v>
      </c>
      <c r="V164" s="14">
        <v>3937</v>
      </c>
      <c r="X164" s="14">
        <v>0.5</v>
      </c>
      <c r="Y164" s="14">
        <f t="shared" si="101"/>
        <v>9.1548839228105208E-2</v>
      </c>
      <c r="AB164" s="14">
        <f>[2]!HeatTransferArea(K164,L164,0.36,P164)</f>
        <v>0.30265450173412117</v>
      </c>
      <c r="AC164" s="14">
        <f>[1]!Convection(K164,Q164,1000,9*10^-4,P164,0.6,0.36,7)</f>
        <v>20509.651199261611</v>
      </c>
      <c r="AD164" s="14">
        <f t="shared" si="102"/>
        <v>21.797342673358386</v>
      </c>
      <c r="AE164" s="14">
        <f t="shared" si="103"/>
        <v>1939.937450838765</v>
      </c>
      <c r="AF164" s="14">
        <f t="shared" si="121"/>
        <v>21.810815058723701</v>
      </c>
      <c r="AG164" s="14">
        <f t="shared" si="104"/>
        <v>0.44099101040132055</v>
      </c>
      <c r="AM164" s="14">
        <f t="shared" si="114"/>
        <v>7804.02696734859</v>
      </c>
      <c r="AN164" s="14">
        <f t="shared" si="105"/>
        <v>20.238988207513078</v>
      </c>
      <c r="AQ164" s="14">
        <f t="shared" si="122"/>
        <v>-0.78668705000000005</v>
      </c>
      <c r="AR164" s="14">
        <v>0.97460000000000002</v>
      </c>
      <c r="AU164" s="14">
        <f t="shared" si="106"/>
        <v>118.11349309992475</v>
      </c>
      <c r="AV164" s="14">
        <f t="shared" si="107"/>
        <v>52.554014800000004</v>
      </c>
      <c r="AW164" s="14">
        <f t="shared" si="108"/>
        <v>116.67708892250465</v>
      </c>
      <c r="AX164" s="14">
        <f t="shared" si="123"/>
        <v>0.44099101040132055</v>
      </c>
      <c r="AY164" s="14">
        <f t="shared" si="124"/>
        <v>-0.78668705000000005</v>
      </c>
      <c r="AZ164" s="14">
        <f t="shared" si="125"/>
        <v>103.0446417985067</v>
      </c>
      <c r="BA164" s="14">
        <f t="shared" si="109"/>
        <v>102.73581003290705</v>
      </c>
      <c r="BB164" s="14">
        <f t="shared" si="110"/>
        <v>0</v>
      </c>
      <c r="BC164" s="14">
        <f t="shared" si="111"/>
        <v>1839.3905180000002</v>
      </c>
      <c r="BD164" s="14">
        <f t="shared" si="112"/>
        <v>1792.6699988428002</v>
      </c>
      <c r="BE164" s="14">
        <f t="shared" si="113"/>
        <v>92.549091356666409</v>
      </c>
      <c r="BF164" s="14">
        <f t="shared" si="126"/>
        <v>2.6860112972058472</v>
      </c>
    </row>
    <row r="165" spans="3:58" x14ac:dyDescent="0.25">
      <c r="C165" s="1">
        <v>40</v>
      </c>
      <c r="D165" s="15">
        <f t="shared" si="115"/>
        <v>260</v>
      </c>
      <c r="E165" s="1">
        <v>1</v>
      </c>
      <c r="F165" s="14">
        <f t="shared" si="95"/>
        <v>1.3345356729304217E-2</v>
      </c>
      <c r="G165" s="14">
        <f t="shared" si="116"/>
        <v>48.043284225495178</v>
      </c>
      <c r="H165" s="1">
        <v>0.38440000000000002</v>
      </c>
      <c r="I165" s="1">
        <v>-6.4969234699999996</v>
      </c>
      <c r="K165" s="14">
        <f t="shared" si="117"/>
        <v>2.24E-2</v>
      </c>
      <c r="L165" s="14">
        <f t="shared" si="118"/>
        <v>0.1</v>
      </c>
      <c r="M165" s="14">
        <f t="shared" si="96"/>
        <v>0.19924754697496314</v>
      </c>
      <c r="N165" s="14">
        <f t="shared" si="119"/>
        <v>0.19531000000000001</v>
      </c>
      <c r="P165" s="14">
        <f t="shared" si="120"/>
        <v>5.0000000000000001E-4</v>
      </c>
      <c r="Q165" s="14">
        <f t="shared" si="94"/>
        <v>1.3345356729304217E-2</v>
      </c>
      <c r="R165" s="14">
        <f t="shared" si="97"/>
        <v>303.52703301259999</v>
      </c>
      <c r="S165" s="14">
        <f t="shared" si="98"/>
        <v>297.8521652159003</v>
      </c>
      <c r="T165" s="14">
        <f t="shared" si="99"/>
        <v>1.6817668058572508</v>
      </c>
      <c r="U165" s="14">
        <f t="shared" si="100"/>
        <v>1.6926504394002677</v>
      </c>
      <c r="V165" s="14">
        <v>3938</v>
      </c>
      <c r="X165" s="14">
        <v>0.5</v>
      </c>
      <c r="Y165" s="14">
        <f t="shared" si="101"/>
        <v>9.1525591681323043E-2</v>
      </c>
      <c r="AB165" s="14">
        <f>[2]!HeatTransferArea(K165,L165,0.36,P165)</f>
        <v>0.30265450173412117</v>
      </c>
      <c r="AC165" s="14">
        <f>[1]!Convection(K165,Q165,1000,9*10^-4,P165,0.6,0.36,7)</f>
        <v>20509.492280392773</v>
      </c>
      <c r="AD165" s="14">
        <f t="shared" si="102"/>
        <v>21.791807543172155</v>
      </c>
      <c r="AE165" s="14">
        <f t="shared" si="103"/>
        <v>1939.5482706830578</v>
      </c>
      <c r="AF165" s="14">
        <f t="shared" si="121"/>
        <v>21.81076585418344</v>
      </c>
      <c r="AG165" s="14">
        <f t="shared" si="104"/>
        <v>0.44325541176563005</v>
      </c>
      <c r="AM165" s="14">
        <f t="shared" si="114"/>
        <v>7846.0307076128183</v>
      </c>
      <c r="AN165" s="14">
        <f t="shared" si="105"/>
        <v>23.631577476902212</v>
      </c>
      <c r="AQ165" s="14">
        <f t="shared" si="122"/>
        <v>-6.4969234699999996</v>
      </c>
      <c r="AR165" s="14">
        <v>0.97450000000000003</v>
      </c>
      <c r="AU165" s="14">
        <f t="shared" si="106"/>
        <v>118.11257789846492</v>
      </c>
      <c r="AV165" s="14">
        <f t="shared" si="107"/>
        <v>52.554014800000004</v>
      </c>
      <c r="AW165" s="14">
        <f t="shared" si="108"/>
        <v>116.34701277663498</v>
      </c>
      <c r="AX165" s="14">
        <f t="shared" si="123"/>
        <v>0.44325541176563005</v>
      </c>
      <c r="AY165" s="14">
        <f t="shared" si="124"/>
        <v>-6.4969234699999996</v>
      </c>
      <c r="AZ165" s="14">
        <f t="shared" si="125"/>
        <v>100.34347453213179</v>
      </c>
      <c r="BA165" s="14">
        <f t="shared" si="109"/>
        <v>97.834272024197077</v>
      </c>
      <c r="BB165" s="14">
        <f t="shared" si="110"/>
        <v>0</v>
      </c>
      <c r="BC165" s="14">
        <f t="shared" si="111"/>
        <v>2102.1605920000002</v>
      </c>
      <c r="BD165" s="14">
        <f t="shared" si="112"/>
        <v>2048.5554969040004</v>
      </c>
      <c r="BE165" s="14">
        <f t="shared" si="113"/>
        <v>88.383597605170692</v>
      </c>
      <c r="BF165" s="14">
        <f t="shared" si="126"/>
        <v>3.0697202715948073</v>
      </c>
    </row>
    <row r="166" spans="3:58" x14ac:dyDescent="0.25">
      <c r="C166" s="1">
        <v>0</v>
      </c>
      <c r="D166" s="15">
        <f t="shared" si="115"/>
        <v>300</v>
      </c>
      <c r="E166" s="1">
        <v>1</v>
      </c>
      <c r="F166" s="14">
        <f t="shared" si="95"/>
        <v>2.0012953084539226E-2</v>
      </c>
      <c r="G166" s="14">
        <f t="shared" si="116"/>
        <v>72.046631104341216</v>
      </c>
      <c r="H166" s="1">
        <v>0.5766</v>
      </c>
      <c r="I166" s="1">
        <v>43.857606730000001</v>
      </c>
      <c r="K166" s="14">
        <f t="shared" si="117"/>
        <v>2.24E-2</v>
      </c>
      <c r="L166" s="14">
        <f t="shared" si="118"/>
        <v>0.1</v>
      </c>
      <c r="M166" s="14">
        <f t="shared" si="96"/>
        <v>0.19924754697496314</v>
      </c>
      <c r="N166" s="14">
        <f t="shared" si="119"/>
        <v>0.19531000000000001</v>
      </c>
      <c r="P166" s="14">
        <f t="shared" si="120"/>
        <v>5.0000000000000001E-4</v>
      </c>
      <c r="Q166" s="14">
        <f t="shared" si="94"/>
        <v>2.0012953084539226E-2</v>
      </c>
      <c r="R166" s="14">
        <f t="shared" si="97"/>
        <v>254.20374925260012</v>
      </c>
      <c r="S166" s="14">
        <f t="shared" si="98"/>
        <v>282.05197659190014</v>
      </c>
      <c r="T166" s="14">
        <f t="shared" si="99"/>
        <v>1.9622436637134797</v>
      </c>
      <c r="U166" s="14">
        <f t="shared" si="100"/>
        <v>2.1038528313999905</v>
      </c>
      <c r="V166" s="14">
        <v>3939</v>
      </c>
      <c r="X166" s="14">
        <v>0.5</v>
      </c>
      <c r="Y166" s="14">
        <f t="shared" si="101"/>
        <v>0.13725353390748293</v>
      </c>
      <c r="AB166" s="14">
        <f>[2]!HeatTransferArea(K166,L166,0.36,P166)</f>
        <v>0.30265450173412117</v>
      </c>
      <c r="AC166" s="14">
        <f>[1]!Convection(K166,Q166,1000,9*10^-4,P166,0.6,0.36,7)</f>
        <v>20796.509397609479</v>
      </c>
      <c r="AD166" s="14">
        <f t="shared" si="102"/>
        <v>32.679412835114988</v>
      </c>
      <c r="AE166" s="14">
        <f t="shared" si="103"/>
        <v>2671.3179028961645</v>
      </c>
      <c r="AF166" s="14">
        <f t="shared" si="121"/>
        <v>21.878161206637667</v>
      </c>
      <c r="AG166" s="14">
        <f t="shared" si="104"/>
        <v>0.79389072975262498</v>
      </c>
      <c r="AM166" s="14">
        <f t="shared" si="114"/>
        <v>6334.6113670546811</v>
      </c>
      <c r="AN166" s="14">
        <f t="shared" si="105"/>
        <v>0</v>
      </c>
      <c r="AQ166" s="14">
        <f t="shared" si="122"/>
        <v>43.857606730000001</v>
      </c>
      <c r="AR166" s="14">
        <v>0.95020000000000004</v>
      </c>
      <c r="AU166" s="14">
        <f t="shared" si="106"/>
        <v>79.843658167640314</v>
      </c>
      <c r="AV166" s="14">
        <f t="shared" si="107"/>
        <v>78.831022200000007</v>
      </c>
      <c r="AW166" s="14">
        <f t="shared" si="108"/>
        <v>110.17514309632804</v>
      </c>
      <c r="AX166" s="14">
        <f t="shared" si="123"/>
        <v>0.79389072975262498</v>
      </c>
      <c r="AY166" s="14">
        <f t="shared" si="124"/>
        <v>43.857606730000001</v>
      </c>
      <c r="AZ166" s="14">
        <f t="shared" si="125"/>
        <v>104.45320939148877</v>
      </c>
      <c r="BA166" s="14">
        <f t="shared" si="109"/>
        <v>108.09523821974781</v>
      </c>
      <c r="BB166" s="14">
        <f t="shared" si="110"/>
        <v>0</v>
      </c>
      <c r="BC166" s="14">
        <f t="shared" si="111"/>
        <v>0</v>
      </c>
      <c r="BD166" s="14">
        <f t="shared" si="112"/>
        <v>0</v>
      </c>
      <c r="BE166" s="14">
        <f t="shared" si="113"/>
        <v>154.68567381600667</v>
      </c>
      <c r="BF166" s="14">
        <f t="shared" si="126"/>
        <v>0</v>
      </c>
    </row>
    <row r="167" spans="3:58" x14ac:dyDescent="0.25">
      <c r="C167" s="1">
        <v>5</v>
      </c>
      <c r="D167" s="15">
        <f t="shared" si="115"/>
        <v>295</v>
      </c>
      <c r="E167" s="1">
        <v>1</v>
      </c>
      <c r="F167" s="14">
        <f t="shared" si="95"/>
        <v>2.0007873654822338E-2</v>
      </c>
      <c r="G167" s="14">
        <f t="shared" si="116"/>
        <v>72.02834515736042</v>
      </c>
      <c r="H167" s="1">
        <v>0.5766</v>
      </c>
      <c r="I167" s="1">
        <v>37.410301000000004</v>
      </c>
      <c r="K167" s="14">
        <f t="shared" si="117"/>
        <v>2.24E-2</v>
      </c>
      <c r="L167" s="14">
        <f t="shared" si="118"/>
        <v>0.1</v>
      </c>
      <c r="M167" s="14">
        <f t="shared" si="96"/>
        <v>0.19924754697496314</v>
      </c>
      <c r="N167" s="14">
        <f t="shared" si="119"/>
        <v>0.19531000000000001</v>
      </c>
      <c r="P167" s="14">
        <f t="shared" si="120"/>
        <v>5.0000000000000001E-4</v>
      </c>
      <c r="Q167" s="14">
        <f t="shared" si="94"/>
        <v>2.0007873654822338E-2</v>
      </c>
      <c r="R167" s="14">
        <f t="shared" si="97"/>
        <v>268.09312130010039</v>
      </c>
      <c r="S167" s="14">
        <f t="shared" si="98"/>
        <v>286.84702949740029</v>
      </c>
      <c r="T167" s="14">
        <f t="shared" si="99"/>
        <v>2.1363171513316956</v>
      </c>
      <c r="U167" s="14">
        <f t="shared" si="100"/>
        <v>2.2277205799002786</v>
      </c>
      <c r="V167" s="14">
        <v>3940</v>
      </c>
      <c r="X167" s="14">
        <v>0.5</v>
      </c>
      <c r="Y167" s="14">
        <f t="shared" si="101"/>
        <v>0.13721869798517139</v>
      </c>
      <c r="AB167" s="14">
        <f>[2]!HeatTransferArea(K167,L167,0.36,P167)</f>
        <v>0.30265450173412117</v>
      </c>
      <c r="AC167" s="14">
        <f>[1]!Convection(K167,Q167,1000,9*10^-4,P167,0.6,0.36,7)</f>
        <v>20796.306873206897</v>
      </c>
      <c r="AD167" s="14">
        <f t="shared" si="102"/>
        <v>32.671118567897949</v>
      </c>
      <c r="AE167" s="14">
        <f t="shared" si="103"/>
        <v>2670.7822690410621</v>
      </c>
      <c r="AF167" s="14">
        <f t="shared" si="121"/>
        <v>21.878125271039135</v>
      </c>
      <c r="AG167" s="14">
        <f t="shared" si="104"/>
        <v>0.7527608281082907</v>
      </c>
      <c r="AM167" s="14">
        <f t="shared" si="114"/>
        <v>6007.8940891481598</v>
      </c>
      <c r="AN167" s="14">
        <f t="shared" si="105"/>
        <v>2.2444466532799279</v>
      </c>
      <c r="AQ167" s="14">
        <f t="shared" si="122"/>
        <v>37.410301000000004</v>
      </c>
      <c r="AR167" s="14">
        <v>0.95140000000000002</v>
      </c>
      <c r="AU167" s="14">
        <f t="shared" si="106"/>
        <v>79.842880619405591</v>
      </c>
      <c r="AV167" s="14">
        <f t="shared" si="107"/>
        <v>78.831022200000007</v>
      </c>
      <c r="AW167" s="14">
        <f t="shared" si="108"/>
        <v>112.0481866622745</v>
      </c>
      <c r="AX167" s="14">
        <f t="shared" si="123"/>
        <v>0.7527608281082907</v>
      </c>
      <c r="AY167" s="14">
        <f t="shared" si="124"/>
        <v>37.410301000000004</v>
      </c>
      <c r="AZ167" s="14">
        <f t="shared" si="125"/>
        <v>116.64627324646889</v>
      </c>
      <c r="BA167" s="14">
        <f t="shared" si="109"/>
        <v>119.68523147111618</v>
      </c>
      <c r="BB167" s="14">
        <f t="shared" si="110"/>
        <v>0</v>
      </c>
      <c r="BC167" s="14">
        <f t="shared" si="111"/>
        <v>394.15511100000003</v>
      </c>
      <c r="BD167" s="14">
        <f t="shared" si="112"/>
        <v>374.99917260540002</v>
      </c>
      <c r="BE167" s="14">
        <f t="shared" si="113"/>
        <v>168.40806478286967</v>
      </c>
      <c r="BF167" s="14">
        <f t="shared" si="126"/>
        <v>0.38490008270455706</v>
      </c>
    </row>
    <row r="168" spans="3:58" x14ac:dyDescent="0.25">
      <c r="C168" s="1">
        <v>10</v>
      </c>
      <c r="D168" s="15">
        <f t="shared" si="115"/>
        <v>290</v>
      </c>
      <c r="E168" s="1">
        <v>1</v>
      </c>
      <c r="F168" s="14">
        <f t="shared" si="95"/>
        <v>2.0002796802841921E-2</v>
      </c>
      <c r="G168" s="14">
        <f t="shared" si="116"/>
        <v>72.010068490230921</v>
      </c>
      <c r="H168" s="1">
        <v>0.5766</v>
      </c>
      <c r="I168" s="1">
        <v>31.976903249999999</v>
      </c>
      <c r="K168" s="14">
        <f t="shared" si="117"/>
        <v>2.24E-2</v>
      </c>
      <c r="L168" s="14">
        <f t="shared" si="118"/>
        <v>0.1</v>
      </c>
      <c r="M168" s="14">
        <f t="shared" si="96"/>
        <v>0.19924754697496314</v>
      </c>
      <c r="N168" s="14">
        <f t="shared" si="119"/>
        <v>0.19531000000000001</v>
      </c>
      <c r="P168" s="14">
        <f t="shared" si="120"/>
        <v>5.0000000000000001E-4</v>
      </c>
      <c r="Q168" s="14">
        <f t="shared" ref="Q168:Q201" si="127">F168</f>
        <v>2.0002796802841921E-2</v>
      </c>
      <c r="R168" s="14">
        <f t="shared" si="97"/>
        <v>279.7756471826001</v>
      </c>
      <c r="S168" s="14">
        <f t="shared" si="98"/>
        <v>290.83635973790035</v>
      </c>
      <c r="T168" s="14">
        <f t="shared" si="99"/>
        <v>2.2035150369652001</v>
      </c>
      <c r="U168" s="14">
        <f t="shared" si="100"/>
        <v>2.2472307934001492</v>
      </c>
      <c r="V168" s="14">
        <v>3941</v>
      </c>
      <c r="X168" s="14">
        <v>0.5</v>
      </c>
      <c r="Y168" s="14">
        <f t="shared" si="101"/>
        <v>0.13718387974158214</v>
      </c>
      <c r="AB168" s="14">
        <f>[2]!HeatTransferArea(K168,L168,0.36,P168)</f>
        <v>0.30265450173412117</v>
      </c>
      <c r="AC168" s="14">
        <f>[1]!Convection(K168,Q168,1000,9*10^-4,P168,0.6,0.36,7)</f>
        <v>20796.104431031024</v>
      </c>
      <c r="AD168" s="14">
        <f t="shared" si="102"/>
        <v>32.662828509900514</v>
      </c>
      <c r="AE168" s="14">
        <f t="shared" si="103"/>
        <v>2670.2468784770408</v>
      </c>
      <c r="AF168" s="14">
        <f t="shared" si="121"/>
        <v>21.878089337473941</v>
      </c>
      <c r="AG168" s="14">
        <f t="shared" si="104"/>
        <v>0.72132797129510506</v>
      </c>
      <c r="AM168" s="14">
        <f t="shared" si="114"/>
        <v>5758.4289864702305</v>
      </c>
      <c r="AN168" s="14">
        <f t="shared" si="105"/>
        <v>4.4499212227639529</v>
      </c>
      <c r="AQ168" s="14">
        <f t="shared" si="122"/>
        <v>31.976903249999999</v>
      </c>
      <c r="AR168" s="14">
        <v>0.95209999999999995</v>
      </c>
      <c r="AU168" s="14">
        <f t="shared" si="106"/>
        <v>79.842103386862377</v>
      </c>
      <c r="AV168" s="14">
        <f t="shared" si="107"/>
        <v>78.831022200000007</v>
      </c>
      <c r="AW168" s="14">
        <f t="shared" si="108"/>
        <v>113.60649884081865</v>
      </c>
      <c r="AX168" s="14">
        <f t="shared" si="123"/>
        <v>0.72132797129510506</v>
      </c>
      <c r="AY168" s="14">
        <f t="shared" si="124"/>
        <v>31.976903249999999</v>
      </c>
      <c r="AZ168" s="14">
        <f t="shared" si="125"/>
        <v>122.79539100985154</v>
      </c>
      <c r="BA168" s="14">
        <f t="shared" si="109"/>
        <v>125.16681424635674</v>
      </c>
      <c r="BB168" s="14">
        <f t="shared" si="110"/>
        <v>0</v>
      </c>
      <c r="BC168" s="14">
        <f t="shared" si="111"/>
        <v>788.31022200000007</v>
      </c>
      <c r="BD168" s="14">
        <f t="shared" si="112"/>
        <v>750.55016236619997</v>
      </c>
      <c r="BE168" s="14">
        <f t="shared" si="113"/>
        <v>173.70534279703753</v>
      </c>
      <c r="BF168" s="14">
        <f t="shared" si="126"/>
        <v>0.76979890105652038</v>
      </c>
    </row>
    <row r="169" spans="3:58" x14ac:dyDescent="0.25">
      <c r="C169" s="1">
        <v>15</v>
      </c>
      <c r="D169" s="15">
        <f t="shared" si="115"/>
        <v>285</v>
      </c>
      <c r="E169" s="1">
        <v>1</v>
      </c>
      <c r="F169" s="14">
        <f t="shared" si="95"/>
        <v>1.9997722526636227E-2</v>
      </c>
      <c r="G169" s="14">
        <f t="shared" si="116"/>
        <v>71.991801095890409</v>
      </c>
      <c r="H169" s="1">
        <v>0.5766</v>
      </c>
      <c r="I169" s="1">
        <v>27.36746248</v>
      </c>
      <c r="K169" s="14">
        <f t="shared" si="117"/>
        <v>2.24E-2</v>
      </c>
      <c r="L169" s="14">
        <f t="shared" si="118"/>
        <v>0.1</v>
      </c>
      <c r="M169" s="14">
        <f t="shared" si="96"/>
        <v>0.19924754697496314</v>
      </c>
      <c r="N169" s="14">
        <f t="shared" si="119"/>
        <v>0.19531000000000001</v>
      </c>
      <c r="P169" s="14">
        <f t="shared" si="120"/>
        <v>5.0000000000000001E-4</v>
      </c>
      <c r="Q169" s="14">
        <f t="shared" si="127"/>
        <v>1.9997722526636227E-2</v>
      </c>
      <c r="R169" s="14">
        <f t="shared" si="97"/>
        <v>289.25132690010014</v>
      </c>
      <c r="S169" s="14">
        <f t="shared" si="98"/>
        <v>294.01996731339989</v>
      </c>
      <c r="T169" s="14">
        <f t="shared" si="99"/>
        <v>2.1873989651985539</v>
      </c>
      <c r="U169" s="14">
        <f t="shared" si="100"/>
        <v>2.1895239469001808</v>
      </c>
      <c r="V169" s="14">
        <v>3942</v>
      </c>
      <c r="X169" s="14">
        <v>0.5</v>
      </c>
      <c r="Y169" s="14">
        <f t="shared" si="101"/>
        <v>0.13714907916326105</v>
      </c>
      <c r="AB169" s="14">
        <f>[2]!HeatTransferArea(K169,L169,0.36,P169)</f>
        <v>0.30265450173412117</v>
      </c>
      <c r="AC169" s="14">
        <f>[1]!Convection(K169,Q169,1000,9*10^-4,P169,0.6,0.36,7)</f>
        <v>20795.902071027638</v>
      </c>
      <c r="AD169" s="14">
        <f t="shared" si="102"/>
        <v>32.654542657919301</v>
      </c>
      <c r="AE169" s="14">
        <f t="shared" si="103"/>
        <v>2669.7117310319031</v>
      </c>
      <c r="AF169" s="14">
        <f t="shared" si="121"/>
        <v>21.878053405941479</v>
      </c>
      <c r="AG169" s="14">
        <f t="shared" si="104"/>
        <v>0.697697750128904</v>
      </c>
      <c r="AM169" s="14">
        <f t="shared" si="114"/>
        <v>5571.1457913361246</v>
      </c>
      <c r="AN169" s="14">
        <f t="shared" si="105"/>
        <v>6.8508042678575194</v>
      </c>
      <c r="AQ169" s="14">
        <f t="shared" si="122"/>
        <v>27.36746248</v>
      </c>
      <c r="AR169" s="14">
        <v>0.9526</v>
      </c>
      <c r="AU169" s="14">
        <f t="shared" si="106"/>
        <v>79.841326469802496</v>
      </c>
      <c r="AV169" s="14">
        <f t="shared" si="107"/>
        <v>78.831022200000007</v>
      </c>
      <c r="AW169" s="14">
        <f t="shared" si="108"/>
        <v>114.85007963196027</v>
      </c>
      <c r="AX169" s="14">
        <f t="shared" si="123"/>
        <v>0.697697750128904</v>
      </c>
      <c r="AY169" s="14">
        <f t="shared" si="124"/>
        <v>27.36746248</v>
      </c>
      <c r="AZ169" s="14">
        <f t="shared" si="125"/>
        <v>123.69425788862758</v>
      </c>
      <c r="BA169" s="14">
        <f t="shared" si="109"/>
        <v>125.6114726699607</v>
      </c>
      <c r="BB169" s="14">
        <f t="shared" si="110"/>
        <v>0</v>
      </c>
      <c r="BC169" s="14">
        <f t="shared" si="111"/>
        <v>1182.4653330000001</v>
      </c>
      <c r="BD169" s="14">
        <f t="shared" si="112"/>
        <v>1126.4164762158</v>
      </c>
      <c r="BE169" s="14">
        <f t="shared" si="113"/>
        <v>172.43489638582426</v>
      </c>
      <c r="BF169" s="14">
        <f t="shared" si="126"/>
        <v>1.1546964551631751</v>
      </c>
    </row>
    <row r="170" spans="3:58" x14ac:dyDescent="0.25">
      <c r="C170" s="1">
        <v>20</v>
      </c>
      <c r="D170" s="15">
        <f t="shared" si="115"/>
        <v>280</v>
      </c>
      <c r="E170" s="1">
        <v>1</v>
      </c>
      <c r="F170" s="14">
        <f t="shared" si="95"/>
        <v>1.9992650824245499E-2</v>
      </c>
      <c r="G170" s="14">
        <f t="shared" si="116"/>
        <v>71.973542967283791</v>
      </c>
      <c r="H170" s="1">
        <v>0.5766</v>
      </c>
      <c r="I170" s="1">
        <v>18.982738610000002</v>
      </c>
      <c r="K170" s="14">
        <f t="shared" si="117"/>
        <v>2.24E-2</v>
      </c>
      <c r="L170" s="14">
        <f t="shared" si="118"/>
        <v>0.1</v>
      </c>
      <c r="M170" s="14">
        <f t="shared" si="96"/>
        <v>0.19924754697496314</v>
      </c>
      <c r="N170" s="14">
        <f t="shared" si="119"/>
        <v>0.19531000000000001</v>
      </c>
      <c r="P170" s="14">
        <f t="shared" si="120"/>
        <v>5.0000000000000001E-4</v>
      </c>
      <c r="Q170" s="14">
        <f t="shared" si="127"/>
        <v>1.9992650824245499E-2</v>
      </c>
      <c r="R170" s="14">
        <f t="shared" si="97"/>
        <v>296.52016045260007</v>
      </c>
      <c r="S170" s="14">
        <f t="shared" si="98"/>
        <v>296.39785222390003</v>
      </c>
      <c r="T170" s="14">
        <f t="shared" si="99"/>
        <v>2.1115305806172273</v>
      </c>
      <c r="U170" s="14">
        <f t="shared" si="100"/>
        <v>2.0817405154000426</v>
      </c>
      <c r="V170" s="14">
        <v>3943</v>
      </c>
      <c r="X170" s="14">
        <v>0.5</v>
      </c>
      <c r="Y170" s="14">
        <f t="shared" si="101"/>
        <v>0.13711429623676774</v>
      </c>
      <c r="AB170" s="14">
        <f>[2]!HeatTransferArea(K170,L170,0.36,P170)</f>
        <v>0.30265450173412117</v>
      </c>
      <c r="AC170" s="14">
        <f>[1]!Convection(K170,Q170,1000,9*10^-4,P170,0.6,0.36,7)</f>
        <v>20795.699793142543</v>
      </c>
      <c r="AD170" s="14">
        <f t="shared" si="102"/>
        <v>32.64626100875423</v>
      </c>
      <c r="AE170" s="14">
        <f t="shared" si="103"/>
        <v>2669.1768265336182</v>
      </c>
      <c r="AF170" s="14">
        <f t="shared" si="121"/>
        <v>21.878017476441141</v>
      </c>
      <c r="AG170" s="14">
        <f t="shared" si="104"/>
        <v>0.6805945325672389</v>
      </c>
      <c r="AM170" s="14">
        <f t="shared" si="114"/>
        <v>5435.9016415608949</v>
      </c>
      <c r="AN170" s="14">
        <f t="shared" si="105"/>
        <v>9.6073453209208708</v>
      </c>
      <c r="AQ170" s="14">
        <f t="shared" si="122"/>
        <v>18.982738610000002</v>
      </c>
      <c r="AR170" s="14">
        <v>0.95299999999999996</v>
      </c>
      <c r="AU170" s="14">
        <f t="shared" si="106"/>
        <v>79.840549868017845</v>
      </c>
      <c r="AV170" s="14">
        <f t="shared" si="107"/>
        <v>78.831022200000007</v>
      </c>
      <c r="AW170" s="14">
        <f t="shared" si="108"/>
        <v>115.77892903569983</v>
      </c>
      <c r="AX170" s="14">
        <f t="shared" si="123"/>
        <v>0.6805945325672389</v>
      </c>
      <c r="AY170" s="14">
        <f t="shared" si="124"/>
        <v>18.982738610000002</v>
      </c>
      <c r="AZ170" s="14">
        <f t="shared" si="125"/>
        <v>120.5605723609949</v>
      </c>
      <c r="BA170" s="14">
        <f t="shared" si="109"/>
        <v>122.23537462499601</v>
      </c>
      <c r="BB170" s="14">
        <f t="shared" si="110"/>
        <v>0</v>
      </c>
      <c r="BC170" s="14">
        <f t="shared" si="111"/>
        <v>1576.6204440000001</v>
      </c>
      <c r="BD170" s="14">
        <f t="shared" si="112"/>
        <v>1502.5192831320001</v>
      </c>
      <c r="BE170" s="14">
        <f t="shared" si="113"/>
        <v>166.45411407661555</v>
      </c>
      <c r="BF170" s="14">
        <f t="shared" si="126"/>
        <v>1.5395927451317637</v>
      </c>
    </row>
    <row r="171" spans="3:58" x14ac:dyDescent="0.25">
      <c r="C171" s="1">
        <v>25</v>
      </c>
      <c r="D171" s="15">
        <f t="shared" si="115"/>
        <v>275</v>
      </c>
      <c r="E171" s="1">
        <v>1</v>
      </c>
      <c r="F171" s="14">
        <f t="shared" si="95"/>
        <v>1.9987581693711971E-2</v>
      </c>
      <c r="G171" s="14">
        <f t="shared" si="116"/>
        <v>71.955294097363094</v>
      </c>
      <c r="H171" s="1">
        <v>0.5766</v>
      </c>
      <c r="I171" s="1">
        <v>9.1922162599999986</v>
      </c>
      <c r="K171" s="14">
        <f t="shared" si="117"/>
        <v>2.24E-2</v>
      </c>
      <c r="L171" s="14">
        <f t="shared" si="118"/>
        <v>0.1</v>
      </c>
      <c r="M171" s="14">
        <f t="shared" si="96"/>
        <v>0.19924754697496314</v>
      </c>
      <c r="N171" s="14">
        <f t="shared" si="119"/>
        <v>0.19531000000000001</v>
      </c>
      <c r="P171" s="14">
        <f t="shared" si="120"/>
        <v>5.0000000000000001E-4</v>
      </c>
      <c r="Q171" s="14">
        <f t="shared" si="127"/>
        <v>1.9987581693711971E-2</v>
      </c>
      <c r="R171" s="14">
        <f t="shared" si="97"/>
        <v>301.58214784010033</v>
      </c>
      <c r="S171" s="14">
        <f t="shared" si="98"/>
        <v>297.9700144694001</v>
      </c>
      <c r="T171" s="14">
        <f t="shared" si="99"/>
        <v>1.9994715278071453</v>
      </c>
      <c r="U171" s="14">
        <f t="shared" si="100"/>
        <v>1.951020973900313</v>
      </c>
      <c r="V171" s="14">
        <v>3944</v>
      </c>
      <c r="X171" s="14">
        <v>0.5</v>
      </c>
      <c r="Y171" s="14">
        <f t="shared" si="101"/>
        <v>0.13707953094867528</v>
      </c>
      <c r="AB171" s="14">
        <f>[2]!HeatTransferArea(K171,L171,0.36,P171)</f>
        <v>0.30265450173412117</v>
      </c>
      <c r="AC171" s="14">
        <f>[1]!Convection(K171,Q171,1000,9*10^-4,P171,0.6,0.36,7)</f>
        <v>20795.497597321602</v>
      </c>
      <c r="AD171" s="14">
        <f t="shared" si="102"/>
        <v>32.637983559208408</v>
      </c>
      <c r="AE171" s="14">
        <f t="shared" si="103"/>
        <v>2668.6421648103201</v>
      </c>
      <c r="AF171" s="14">
        <f t="shared" si="121"/>
        <v>21.877981548972318</v>
      </c>
      <c r="AG171" s="14">
        <f t="shared" si="104"/>
        <v>0.6691709089723713</v>
      </c>
      <c r="AM171" s="14">
        <f t="shared" si="114"/>
        <v>5345.964777355236</v>
      </c>
      <c r="AN171" s="14">
        <f t="shared" si="105"/>
        <v>12.813803815764294</v>
      </c>
      <c r="AQ171" s="14">
        <f t="shared" si="122"/>
        <v>9.1922162599999986</v>
      </c>
      <c r="AR171" s="14">
        <v>0.95320000000000005</v>
      </c>
      <c r="AU171" s="14">
        <f t="shared" si="106"/>
        <v>79.839773581300619</v>
      </c>
      <c r="AV171" s="14">
        <f t="shared" si="107"/>
        <v>78.831022200000007</v>
      </c>
      <c r="AW171" s="14">
        <f t="shared" si="108"/>
        <v>116.39304705203708</v>
      </c>
      <c r="AX171" s="14">
        <f t="shared" si="123"/>
        <v>0.6691709089723713</v>
      </c>
      <c r="AY171" s="14">
        <f t="shared" si="124"/>
        <v>9.1922162599999986</v>
      </c>
      <c r="AZ171" s="14">
        <f t="shared" si="125"/>
        <v>114.91905553873333</v>
      </c>
      <c r="BA171" s="14">
        <f t="shared" si="109"/>
        <v>116.36229180763276</v>
      </c>
      <c r="BB171" s="14">
        <f t="shared" si="110"/>
        <v>0</v>
      </c>
      <c r="BC171" s="14">
        <f t="shared" si="111"/>
        <v>1970.7755550000002</v>
      </c>
      <c r="BD171" s="14">
        <f t="shared" si="112"/>
        <v>1878.5432590260002</v>
      </c>
      <c r="BE171" s="14">
        <f t="shared" si="113"/>
        <v>157.620384396833</v>
      </c>
      <c r="BF171" s="14">
        <f t="shared" si="126"/>
        <v>1.9244877710694854</v>
      </c>
    </row>
    <row r="172" spans="3:58" x14ac:dyDescent="0.25">
      <c r="C172" s="1">
        <v>30</v>
      </c>
      <c r="D172" s="15">
        <f t="shared" si="115"/>
        <v>270</v>
      </c>
      <c r="E172" s="1">
        <v>1</v>
      </c>
      <c r="F172" s="14">
        <f t="shared" si="95"/>
        <v>1.9982515133079849E-2</v>
      </c>
      <c r="G172" s="14">
        <f t="shared" si="116"/>
        <v>71.93705447908745</v>
      </c>
      <c r="H172" s="1">
        <v>0.5766</v>
      </c>
      <c r="I172" s="1">
        <v>-0.67830359000000007</v>
      </c>
      <c r="K172" s="14">
        <f t="shared" si="117"/>
        <v>2.24E-2</v>
      </c>
      <c r="L172" s="14">
        <f t="shared" si="118"/>
        <v>0.1</v>
      </c>
      <c r="M172" s="14">
        <f t="shared" si="96"/>
        <v>0.19924754697496314</v>
      </c>
      <c r="N172" s="14">
        <f t="shared" si="119"/>
        <v>0.19531000000000001</v>
      </c>
      <c r="P172" s="14">
        <f t="shared" si="120"/>
        <v>5.0000000000000001E-4</v>
      </c>
      <c r="Q172" s="14">
        <f t="shared" si="127"/>
        <v>1.9982515133079849E-2</v>
      </c>
      <c r="R172" s="14">
        <f t="shared" si="97"/>
        <v>304.43728906260003</v>
      </c>
      <c r="S172" s="14">
        <f t="shared" si="98"/>
        <v>298.73645404990009</v>
      </c>
      <c r="T172" s="14">
        <f t="shared" si="99"/>
        <v>1.8747834513530961</v>
      </c>
      <c r="U172" s="14">
        <f t="shared" si="100"/>
        <v>1.8245057973997518</v>
      </c>
      <c r="V172" s="14">
        <v>3945</v>
      </c>
      <c r="X172" s="14">
        <v>0.5</v>
      </c>
      <c r="Y172" s="14">
        <f t="shared" si="101"/>
        <v>0.1370447832855704</v>
      </c>
      <c r="AB172" s="14">
        <f>[2]!HeatTransferArea(K172,L172,0.36,P172)</f>
        <v>0.30265450173412117</v>
      </c>
      <c r="AC172" s="14">
        <f>[1]!Convection(K172,Q172,1000,9*10^-4,P172,0.6,0.36,7)</f>
        <v>20795.295483510734</v>
      </c>
      <c r="AD172" s="14">
        <f t="shared" si="102"/>
        <v>32.629710306088192</v>
      </c>
      <c r="AE172" s="14">
        <f t="shared" si="103"/>
        <v>2668.1077456903058</v>
      </c>
      <c r="AF172" s="14">
        <f t="shared" si="121"/>
        <v>21.877945623534409</v>
      </c>
      <c r="AG172" s="14">
        <f t="shared" si="104"/>
        <v>0.66289514212072342</v>
      </c>
      <c r="AM172" s="14">
        <f t="shared" si="114"/>
        <v>5297.119338043085</v>
      </c>
      <c r="AN172" s="14">
        <f t="shared" si="105"/>
        <v>16.442808810339425</v>
      </c>
      <c r="AQ172" s="14">
        <f t="shared" si="122"/>
        <v>-0.67830359000000007</v>
      </c>
      <c r="AR172" s="14">
        <v>0.95330000000000004</v>
      </c>
      <c r="AU172" s="14">
        <f t="shared" si="106"/>
        <v>79.838997609443169</v>
      </c>
      <c r="AV172" s="14">
        <f t="shared" si="107"/>
        <v>78.831022200000007</v>
      </c>
      <c r="AW172" s="14">
        <f t="shared" si="108"/>
        <v>116.69243368097197</v>
      </c>
      <c r="AX172" s="14">
        <f t="shared" si="123"/>
        <v>0.66289514212072342</v>
      </c>
      <c r="AY172" s="14">
        <f t="shared" si="124"/>
        <v>-0.67830359000000007</v>
      </c>
      <c r="AZ172" s="14">
        <f t="shared" si="125"/>
        <v>108.4844705293189</v>
      </c>
      <c r="BA172" s="14">
        <f t="shared" si="109"/>
        <v>109.38652178160245</v>
      </c>
      <c r="BB172" s="14">
        <f t="shared" si="110"/>
        <v>0</v>
      </c>
      <c r="BC172" s="14">
        <f t="shared" si="111"/>
        <v>2364.9306660000002</v>
      </c>
      <c r="BD172" s="14">
        <f t="shared" si="112"/>
        <v>2254.4884038978003</v>
      </c>
      <c r="BE172" s="14">
        <f t="shared" si="113"/>
        <v>147.79109587380856</v>
      </c>
      <c r="BF172" s="14">
        <f t="shared" si="126"/>
        <v>2.3093815330834975</v>
      </c>
    </row>
    <row r="173" spans="3:58" x14ac:dyDescent="0.25">
      <c r="C173" s="1">
        <v>35</v>
      </c>
      <c r="D173" s="15">
        <f t="shared" si="115"/>
        <v>265</v>
      </c>
      <c r="E173" s="1">
        <v>1</v>
      </c>
      <c r="F173" s="14">
        <f t="shared" si="95"/>
        <v>1.9977451140395338E-2</v>
      </c>
      <c r="G173" s="14">
        <f t="shared" si="116"/>
        <v>71.918824105423212</v>
      </c>
      <c r="H173" s="1">
        <v>0.5766</v>
      </c>
      <c r="I173" s="1">
        <v>-10.28654431</v>
      </c>
      <c r="K173" s="14">
        <f t="shared" si="117"/>
        <v>2.24E-2</v>
      </c>
      <c r="L173" s="14">
        <f t="shared" si="118"/>
        <v>0.1</v>
      </c>
      <c r="M173" s="14">
        <f t="shared" si="96"/>
        <v>0.19924754697496314</v>
      </c>
      <c r="N173" s="14">
        <f t="shared" si="119"/>
        <v>0.19531000000000001</v>
      </c>
      <c r="P173" s="14">
        <f t="shared" si="120"/>
        <v>5.0000000000000001E-4</v>
      </c>
      <c r="Q173" s="14">
        <f t="shared" si="127"/>
        <v>1.9977451140395338E-2</v>
      </c>
      <c r="R173" s="14">
        <f t="shared" si="97"/>
        <v>305.08558412010007</v>
      </c>
      <c r="S173" s="14">
        <f t="shared" si="98"/>
        <v>298.69717096540023</v>
      </c>
      <c r="T173" s="14">
        <f t="shared" si="99"/>
        <v>1.7610279958414594</v>
      </c>
      <c r="U173" s="14">
        <f t="shared" si="100"/>
        <v>1.7293354609005291</v>
      </c>
      <c r="V173" s="14">
        <v>3946</v>
      </c>
      <c r="X173" s="14">
        <v>0.5</v>
      </c>
      <c r="Y173" s="14">
        <f t="shared" si="101"/>
        <v>0.13701005323405352</v>
      </c>
      <c r="AB173" s="14">
        <f>[2]!HeatTransferArea(K173,L173,0.36,P173)</f>
        <v>0.30265450173412117</v>
      </c>
      <c r="AC173" s="14">
        <f>[1]!Convection(K173,Q173,1000,9*10^-4,P173,0.6,0.36,7)</f>
        <v>20795.093451655892</v>
      </c>
      <c r="AD173" s="14">
        <f t="shared" si="102"/>
        <v>32.621441246203226</v>
      </c>
      <c r="AE173" s="14">
        <f t="shared" si="103"/>
        <v>2667.5735690020429</v>
      </c>
      <c r="AF173" s="14">
        <f t="shared" si="121"/>
        <v>21.877909700126803</v>
      </c>
      <c r="AG173" s="14">
        <f t="shared" si="104"/>
        <v>0.6614865156019808</v>
      </c>
      <c r="AM173" s="14">
        <f t="shared" si="114"/>
        <v>5287.151687159464</v>
      </c>
      <c r="AN173" s="14">
        <f t="shared" si="105"/>
        <v>20.238988207513078</v>
      </c>
      <c r="AQ173" s="14">
        <f t="shared" si="122"/>
        <v>-10.28654431</v>
      </c>
      <c r="AR173" s="14">
        <v>0.95330000000000004</v>
      </c>
      <c r="AU173" s="14">
        <f t="shared" si="106"/>
        <v>79.838221952237987</v>
      </c>
      <c r="AV173" s="14">
        <f t="shared" si="107"/>
        <v>78.831022200000007</v>
      </c>
      <c r="AW173" s="14">
        <f t="shared" si="108"/>
        <v>116.67708892250465</v>
      </c>
      <c r="AX173" s="14">
        <f t="shared" si="123"/>
        <v>0.6614865156019808</v>
      </c>
      <c r="AY173" s="14">
        <f t="shared" si="124"/>
        <v>-10.28654431</v>
      </c>
      <c r="AZ173" s="14">
        <f t="shared" si="125"/>
        <v>103.0446417985067</v>
      </c>
      <c r="BA173" s="14">
        <f t="shared" si="109"/>
        <v>102.73581003290705</v>
      </c>
      <c r="BB173" s="14">
        <f t="shared" si="110"/>
        <v>0</v>
      </c>
      <c r="BC173" s="14">
        <f t="shared" si="111"/>
        <v>2759.0857770000002</v>
      </c>
      <c r="BD173" s="14">
        <f t="shared" si="112"/>
        <v>2630.2364712141002</v>
      </c>
      <c r="BE173" s="14">
        <f t="shared" si="113"/>
        <v>138.82363703499962</v>
      </c>
      <c r="BF173" s="14">
        <f t="shared" si="126"/>
        <v>2.6942740312809144</v>
      </c>
    </row>
    <row r="174" spans="3:58" x14ac:dyDescent="0.25">
      <c r="C174" s="1">
        <v>40</v>
      </c>
      <c r="D174" s="15">
        <f t="shared" si="115"/>
        <v>260</v>
      </c>
      <c r="E174" s="1">
        <v>1</v>
      </c>
      <c r="F174" s="14">
        <f t="shared" si="95"/>
        <v>1.9972389713706615E-2</v>
      </c>
      <c r="G174" s="14">
        <f t="shared" si="116"/>
        <v>71.900602969343808</v>
      </c>
      <c r="H174" s="1">
        <v>0.5766</v>
      </c>
      <c r="I174" s="1">
        <v>-19.575633029999999</v>
      </c>
      <c r="K174" s="14">
        <f t="shared" si="117"/>
        <v>2.24E-2</v>
      </c>
      <c r="L174" s="14">
        <f t="shared" si="118"/>
        <v>0.1</v>
      </c>
      <c r="M174" s="14">
        <f t="shared" si="96"/>
        <v>0.19924754697496314</v>
      </c>
      <c r="N174" s="14">
        <f t="shared" si="119"/>
        <v>0.19531000000000001</v>
      </c>
      <c r="P174" s="14">
        <f t="shared" si="120"/>
        <v>5.0000000000000001E-4</v>
      </c>
      <c r="Q174" s="14">
        <f t="shared" si="127"/>
        <v>1.9972389713706615E-2</v>
      </c>
      <c r="R174" s="14">
        <f t="shared" si="97"/>
        <v>303.52703301259999</v>
      </c>
      <c r="S174" s="14">
        <f t="shared" si="98"/>
        <v>297.8521652159003</v>
      </c>
      <c r="T174" s="14">
        <f t="shared" si="99"/>
        <v>1.6817668058572508</v>
      </c>
      <c r="U174" s="14">
        <f t="shared" si="100"/>
        <v>1.6926504394002677</v>
      </c>
      <c r="V174" s="14">
        <v>3947</v>
      </c>
      <c r="X174" s="14">
        <v>0.5</v>
      </c>
      <c r="Y174" s="14">
        <f t="shared" si="101"/>
        <v>0.13697534078073861</v>
      </c>
      <c r="AB174" s="14">
        <f>[2]!HeatTransferArea(K174,L174,0.36,P174)</f>
        <v>0.30265450173412117</v>
      </c>
      <c r="AC174" s="14">
        <f>[1]!Convection(K174,Q174,1000,9*10^-4,P174,0.6,0.36,7)</f>
        <v>20794.891501703089</v>
      </c>
      <c r="AD174" s="14">
        <f t="shared" si="102"/>
        <v>32.61317637636634</v>
      </c>
      <c r="AE174" s="14">
        <f t="shared" si="103"/>
        <v>2667.0396345741574</v>
      </c>
      <c r="AF174" s="14">
        <f t="shared" si="121"/>
        <v>21.877873778748903</v>
      </c>
      <c r="AG174" s="14">
        <f t="shared" si="104"/>
        <v>0.6648831176484451</v>
      </c>
      <c r="AM174" s="14">
        <f t="shared" si="114"/>
        <v>5315.5952960773111</v>
      </c>
      <c r="AN174" s="14">
        <f t="shared" si="105"/>
        <v>23.631577476902212</v>
      </c>
      <c r="AQ174" s="14">
        <f t="shared" si="122"/>
        <v>-19.575633029999999</v>
      </c>
      <c r="AR174" s="14">
        <v>0.95320000000000005</v>
      </c>
      <c r="AU174" s="14">
        <f t="shared" si="106"/>
        <v>79.837446609477794</v>
      </c>
      <c r="AV174" s="14">
        <f t="shared" si="107"/>
        <v>78.831022200000007</v>
      </c>
      <c r="AW174" s="14">
        <f t="shared" si="108"/>
        <v>116.34701277663498</v>
      </c>
      <c r="AX174" s="14">
        <f t="shared" si="123"/>
        <v>0.6648831176484451</v>
      </c>
      <c r="AY174" s="14">
        <f t="shared" si="124"/>
        <v>-19.575633029999999</v>
      </c>
      <c r="AZ174" s="14">
        <f t="shared" si="125"/>
        <v>100.34347453213179</v>
      </c>
      <c r="BA174" s="14">
        <f t="shared" si="109"/>
        <v>97.834272024197077</v>
      </c>
      <c r="BB174" s="14">
        <f t="shared" si="110"/>
        <v>0</v>
      </c>
      <c r="BC174" s="14">
        <f t="shared" si="111"/>
        <v>3153.2408880000003</v>
      </c>
      <c r="BD174" s="14">
        <f t="shared" si="112"/>
        <v>3005.6692144416006</v>
      </c>
      <c r="BE174" s="14">
        <f t="shared" si="113"/>
        <v>132.57539640775605</v>
      </c>
      <c r="BF174" s="14">
        <f t="shared" si="126"/>
        <v>3.0791652657688084</v>
      </c>
    </row>
    <row r="175" spans="3:58" x14ac:dyDescent="0.25">
      <c r="C175" s="1">
        <v>0</v>
      </c>
      <c r="D175" s="15">
        <f t="shared" si="115"/>
        <v>300</v>
      </c>
      <c r="E175" s="1">
        <v>1</v>
      </c>
      <c r="F175" s="14">
        <f t="shared" si="95"/>
        <v>2.6623107801418442E-2</v>
      </c>
      <c r="G175" s="14">
        <f t="shared" si="116"/>
        <v>95.843188085106391</v>
      </c>
      <c r="H175" s="1">
        <v>0.76880000000000004</v>
      </c>
      <c r="I175" s="1">
        <v>56.130246</v>
      </c>
      <c r="K175" s="14">
        <f t="shared" si="117"/>
        <v>2.24E-2</v>
      </c>
      <c r="L175" s="14">
        <f t="shared" si="118"/>
        <v>0.1</v>
      </c>
      <c r="M175" s="14">
        <f t="shared" si="96"/>
        <v>0.19924754697496314</v>
      </c>
      <c r="N175" s="14">
        <f t="shared" si="119"/>
        <v>0.19531000000000001</v>
      </c>
      <c r="P175" s="14">
        <f t="shared" si="120"/>
        <v>5.0000000000000001E-4</v>
      </c>
      <c r="Q175" s="14">
        <f t="shared" si="127"/>
        <v>2.6623107801418442E-2</v>
      </c>
      <c r="R175" s="14">
        <f t="shared" si="97"/>
        <v>254.20374925260012</v>
      </c>
      <c r="S175" s="14">
        <f t="shared" si="98"/>
        <v>282.05197659190014</v>
      </c>
      <c r="T175" s="14">
        <f t="shared" si="99"/>
        <v>1.9622436637134797</v>
      </c>
      <c r="U175" s="14">
        <f t="shared" si="100"/>
        <v>2.1038528313999905</v>
      </c>
      <c r="V175" s="14">
        <v>3948</v>
      </c>
      <c r="X175" s="14">
        <v>0.5</v>
      </c>
      <c r="Y175" s="14">
        <f t="shared" si="101"/>
        <v>0.18258752788300414</v>
      </c>
      <c r="AB175" s="14">
        <f>[2]!HeatTransferArea(K175,L175,0.36,P175)</f>
        <v>0.30265450173412117</v>
      </c>
      <c r="AC175" s="14">
        <f>[1]!Convection(K175,Q175,1000,9*10^-4,P175,0.6,0.36,7)</f>
        <v>21044.891336725188</v>
      </c>
      <c r="AD175" s="14">
        <f t="shared" si="102"/>
        <v>43.473220924524796</v>
      </c>
      <c r="AE175" s="14">
        <f t="shared" si="103"/>
        <v>3346.910952714391</v>
      </c>
      <c r="AF175" s="14">
        <f t="shared" si="121"/>
        <v>21.914390148342893</v>
      </c>
      <c r="AG175" s="14">
        <f t="shared" si="104"/>
        <v>1.0585209730034999</v>
      </c>
      <c r="AM175" s="14">
        <f t="shared" si="114"/>
        <v>4818.6861778617595</v>
      </c>
      <c r="AN175" s="14">
        <f t="shared" si="105"/>
        <v>0</v>
      </c>
      <c r="AQ175" s="14">
        <f t="shared" si="122"/>
        <v>56.130246</v>
      </c>
      <c r="AR175" s="14">
        <v>0.90090000000000003</v>
      </c>
      <c r="AU175" s="14">
        <f t="shared" si="106"/>
        <v>60.597949802735954</v>
      </c>
      <c r="AV175" s="14">
        <f t="shared" si="107"/>
        <v>105.10802960000001</v>
      </c>
      <c r="AW175" s="14">
        <f t="shared" si="108"/>
        <v>110.17514309632804</v>
      </c>
      <c r="AX175" s="14">
        <f t="shared" si="123"/>
        <v>1.0585209730034999</v>
      </c>
      <c r="AY175" s="14">
        <f t="shared" si="124"/>
        <v>56.130246</v>
      </c>
      <c r="AZ175" s="14">
        <f t="shared" si="125"/>
        <v>104.45320939148877</v>
      </c>
      <c r="BA175" s="14">
        <f t="shared" si="109"/>
        <v>108.09523821974781</v>
      </c>
      <c r="BB175" s="14">
        <f t="shared" si="110"/>
        <v>0</v>
      </c>
      <c r="BC175" s="14">
        <f t="shared" si="111"/>
        <v>0</v>
      </c>
      <c r="BD175" s="14">
        <f t="shared" si="112"/>
        <v>0</v>
      </c>
      <c r="BE175" s="14">
        <f t="shared" si="113"/>
        <v>206.24756508800888</v>
      </c>
      <c r="BF175" s="14">
        <f t="shared" si="126"/>
        <v>0</v>
      </c>
    </row>
    <row r="176" spans="3:58" x14ac:dyDescent="0.25">
      <c r="C176" s="1">
        <v>5</v>
      </c>
      <c r="D176" s="15">
        <f t="shared" si="115"/>
        <v>295</v>
      </c>
      <c r="E176" s="1">
        <v>1</v>
      </c>
      <c r="F176" s="14">
        <f t="shared" si="95"/>
        <v>2.6616366067358826E-2</v>
      </c>
      <c r="G176" s="14">
        <f t="shared" si="116"/>
        <v>95.818917842491771</v>
      </c>
      <c r="H176" s="1">
        <v>0.76880000000000004</v>
      </c>
      <c r="I176" s="1">
        <v>46.30827343</v>
      </c>
      <c r="K176" s="14">
        <f t="shared" si="117"/>
        <v>2.24E-2</v>
      </c>
      <c r="L176" s="14">
        <f t="shared" si="118"/>
        <v>0.1</v>
      </c>
      <c r="M176" s="14">
        <f t="shared" si="96"/>
        <v>0.19924754697496314</v>
      </c>
      <c r="N176" s="14">
        <f t="shared" si="119"/>
        <v>0.19531000000000001</v>
      </c>
      <c r="P176" s="14">
        <f t="shared" si="120"/>
        <v>5.0000000000000001E-4</v>
      </c>
      <c r="Q176" s="14">
        <f t="shared" si="127"/>
        <v>2.6616366067358826E-2</v>
      </c>
      <c r="R176" s="14">
        <f t="shared" si="97"/>
        <v>268.09312130010039</v>
      </c>
      <c r="S176" s="14">
        <f t="shared" si="98"/>
        <v>286.84702949740029</v>
      </c>
      <c r="T176" s="14">
        <f t="shared" si="99"/>
        <v>2.1363171513316956</v>
      </c>
      <c r="U176" s="14">
        <f t="shared" si="100"/>
        <v>2.2277205799002786</v>
      </c>
      <c r="V176" s="14">
        <v>3949</v>
      </c>
      <c r="X176" s="14">
        <v>0.5</v>
      </c>
      <c r="Y176" s="14">
        <f t="shared" si="101"/>
        <v>0.18254129148698414</v>
      </c>
      <c r="AB176" s="14">
        <f>[2]!HeatTransferArea(K176,L176,0.36,P176)</f>
        <v>0.30265450173412117</v>
      </c>
      <c r="AC176" s="14">
        <f>[1]!Convection(K176,Q176,1000,9*10^-4,P176,0.6,0.36,7)</f>
        <v>21044.651533543143</v>
      </c>
      <c r="AD176" s="14">
        <f t="shared" si="102"/>
        <v>43.462212258805749</v>
      </c>
      <c r="AE176" s="14">
        <f t="shared" si="103"/>
        <v>3346.2413832125558</v>
      </c>
      <c r="AF176" s="14">
        <f t="shared" si="121"/>
        <v>21.914361437069822</v>
      </c>
      <c r="AG176" s="14">
        <f t="shared" si="104"/>
        <v>1.0036811041443876</v>
      </c>
      <c r="AM176" s="14">
        <f t="shared" si="114"/>
        <v>4570.1448475108264</v>
      </c>
      <c r="AN176" s="14">
        <f t="shared" si="105"/>
        <v>2.2444466532799279</v>
      </c>
      <c r="AQ176" s="14">
        <f t="shared" si="122"/>
        <v>46.30827343</v>
      </c>
      <c r="AR176" s="14">
        <v>0.90469999999999995</v>
      </c>
      <c r="AU176" s="14">
        <f t="shared" si="106"/>
        <v>60.597259298757784</v>
      </c>
      <c r="AV176" s="14">
        <f t="shared" si="107"/>
        <v>105.10802960000001</v>
      </c>
      <c r="AW176" s="14">
        <f t="shared" si="108"/>
        <v>112.0481866622745</v>
      </c>
      <c r="AX176" s="14">
        <f t="shared" si="123"/>
        <v>1.0036811041443876</v>
      </c>
      <c r="AY176" s="14">
        <f t="shared" si="124"/>
        <v>46.30827343</v>
      </c>
      <c r="AZ176" s="14">
        <f t="shared" si="125"/>
        <v>116.64627324646889</v>
      </c>
      <c r="BA176" s="14">
        <f t="shared" si="109"/>
        <v>119.68523147111618</v>
      </c>
      <c r="BB176" s="14">
        <f t="shared" si="110"/>
        <v>0</v>
      </c>
      <c r="BC176" s="14">
        <f t="shared" si="111"/>
        <v>525.54014800000004</v>
      </c>
      <c r="BD176" s="14">
        <f t="shared" si="112"/>
        <v>475.45617189559999</v>
      </c>
      <c r="BE176" s="14">
        <f t="shared" si="113"/>
        <v>224.54408637715957</v>
      </c>
      <c r="BF176" s="14">
        <f t="shared" si="126"/>
        <v>0.38553758263333615</v>
      </c>
    </row>
    <row r="177" spans="3:58" x14ac:dyDescent="0.25">
      <c r="C177" s="1">
        <v>10</v>
      </c>
      <c r="D177" s="15">
        <f t="shared" si="115"/>
        <v>290</v>
      </c>
      <c r="E177" s="1">
        <v>1</v>
      </c>
      <c r="F177" s="14">
        <f t="shared" ref="F177:F201" si="128">2*350*N177*H177/V177</f>
        <v>2.6609627746835444E-2</v>
      </c>
      <c r="G177" s="14">
        <f t="shared" si="116"/>
        <v>95.794659888607598</v>
      </c>
      <c r="H177" s="1">
        <v>0.76880000000000004</v>
      </c>
      <c r="I177" s="1">
        <v>37.105466480000004</v>
      </c>
      <c r="K177" s="14">
        <f t="shared" si="117"/>
        <v>2.24E-2</v>
      </c>
      <c r="L177" s="14">
        <f t="shared" si="118"/>
        <v>0.1</v>
      </c>
      <c r="M177" s="14">
        <f t="shared" ref="M177:M201" si="129">PI()*K177^2*L177*(1-0.36)*7900/4</f>
        <v>0.19924754697496314</v>
      </c>
      <c r="N177" s="14">
        <f t="shared" si="119"/>
        <v>0.19531000000000001</v>
      </c>
      <c r="P177" s="14">
        <f t="shared" si="120"/>
        <v>5.0000000000000001E-4</v>
      </c>
      <c r="Q177" s="14">
        <f t="shared" si="127"/>
        <v>2.6609627746835444E-2</v>
      </c>
      <c r="R177" s="14">
        <f t="shared" ref="R177:R201" si="130">-0.0441369233*D177^2 + 23.483594954*D177 - 2818.5516399474</f>
        <v>279.7756471826001</v>
      </c>
      <c r="S177" s="14">
        <f t="shared" ref="S177:S201" si="131" xml:space="preserve"> -0.0161144533*D177^2 + 8.6290891324*D177 - 856.3739661281</f>
        <v>290.83635973790035</v>
      </c>
      <c r="T177" s="14">
        <f t="shared" ref="T177:T201" si="132" xml:space="preserve"> -0.000031415526114*D177^3 + 0.02566522857118*D177^2 - 6.964018125956*D177 + 629.516315122313</f>
        <v>2.2035150369652001</v>
      </c>
      <c r="U177" s="14">
        <f t="shared" ref="U177:U201" si="133" xml:space="preserve"> -0.0000361873*D177^3 + 0.0299386098*D177^2 - 8.2296135482*D177+ 753.5701352914</f>
        <v>2.2472307934001492</v>
      </c>
      <c r="V177" s="14">
        <v>3950</v>
      </c>
      <c r="X177" s="14">
        <v>0.5</v>
      </c>
      <c r="Y177" s="14">
        <f t="shared" ref="Y177:Y201" si="134">G177/3600/1000/(PI()*K177^2/4)/0.37</f>
        <v>0.18249507850179753</v>
      </c>
      <c r="AB177" s="14">
        <f>[2]!HeatTransferArea(K177,L177,0.36,P177)</f>
        <v>0.30265450173412117</v>
      </c>
      <c r="AC177" s="14">
        <f>[1]!Convection(K177,Q177,1000,9*10^-4,P177,0.6,0.36,7)</f>
        <v>21044.411827501477</v>
      </c>
      <c r="AD177" s="14">
        <f t="shared" ref="AD177:AD201" si="135">Y177*P177/(2.1*10^-6)</f>
        <v>43.451209167094653</v>
      </c>
      <c r="AE177" s="14">
        <f t="shared" ref="AE177:AE201" si="136">0.17*AD177^0.79*X177/P177</f>
        <v>3345.5721171439513</v>
      </c>
      <c r="AF177" s="14">
        <f t="shared" si="121"/>
        <v>21.914332727398751</v>
      </c>
      <c r="AG177" s="14">
        <f t="shared" ref="AG177:AG201" si="137">V177*Q177/(2*E177*R177*N177)</f>
        <v>0.96177062839347349</v>
      </c>
      <c r="AM177" s="14">
        <f t="shared" si="114"/>
        <v>4380.3694566297154</v>
      </c>
      <c r="AN177" s="14">
        <f t="shared" ref="AN177:AN201" si="138">C177/U177</f>
        <v>4.4499212227639529</v>
      </c>
      <c r="AQ177" s="14">
        <f t="shared" si="122"/>
        <v>37.105466480000004</v>
      </c>
      <c r="AR177" s="14">
        <v>0.90769999999999995</v>
      </c>
      <c r="AU177" s="14">
        <f t="shared" ref="AU177:AU201" si="139">AC177*AB177/(Q177*V177)</f>
        <v>60.596569074491576</v>
      </c>
      <c r="AV177" s="14">
        <f t="shared" ref="AV177:AV201" si="140">Q177*V177</f>
        <v>105.10802960000001</v>
      </c>
      <c r="AW177" s="14">
        <f t="shared" ref="AW177:AW201" si="141">2*N177*S177*E177</f>
        <v>113.60649884081865</v>
      </c>
      <c r="AX177" s="14">
        <f t="shared" si="123"/>
        <v>0.96177062839347349</v>
      </c>
      <c r="AY177" s="14">
        <f t="shared" si="124"/>
        <v>37.105466480000004</v>
      </c>
      <c r="AZ177" s="14">
        <f t="shared" si="125"/>
        <v>122.79539100985154</v>
      </c>
      <c r="BA177" s="14">
        <f t="shared" ref="BA177:BA201" si="142">E177*N177*S177*T177</f>
        <v>125.16681424635674</v>
      </c>
      <c r="BB177" s="14">
        <f t="shared" ref="BB177:BB201" si="143">J177</f>
        <v>0</v>
      </c>
      <c r="BC177" s="14">
        <f t="shared" ref="BC177:BC201" si="144">F177*V177*C177</f>
        <v>1051.0802960000001</v>
      </c>
      <c r="BD177" s="14">
        <f t="shared" ref="BD177:BD201" si="145">F177*V177*C177*AR177</f>
        <v>954.06558467920001</v>
      </c>
      <c r="BE177" s="14">
        <f t="shared" ref="BE177:BE201" si="146">F177*V177*T177</f>
        <v>231.60712372938337</v>
      </c>
      <c r="BF177" s="14">
        <f t="shared" si="126"/>
        <v>0.77107415509284483</v>
      </c>
    </row>
    <row r="178" spans="3:58" x14ac:dyDescent="0.25">
      <c r="C178" s="1">
        <v>15</v>
      </c>
      <c r="D178" s="15">
        <f t="shared" si="115"/>
        <v>285</v>
      </c>
      <c r="E178" s="1">
        <v>1</v>
      </c>
      <c r="F178" s="14">
        <f t="shared" si="128"/>
        <v>2.6602892837256392E-2</v>
      </c>
      <c r="G178" s="14">
        <f t="shared" si="116"/>
        <v>95.770414214123008</v>
      </c>
      <c r="H178" s="1">
        <v>0.76880000000000004</v>
      </c>
      <c r="I178" s="1">
        <v>28.085234069999998</v>
      </c>
      <c r="K178" s="14">
        <f t="shared" si="117"/>
        <v>2.24E-2</v>
      </c>
      <c r="L178" s="14">
        <f t="shared" si="118"/>
        <v>0.1</v>
      </c>
      <c r="M178" s="14">
        <f t="shared" si="129"/>
        <v>0.19924754697496314</v>
      </c>
      <c r="N178" s="14">
        <f t="shared" si="119"/>
        <v>0.19531000000000001</v>
      </c>
      <c r="P178" s="14">
        <f t="shared" si="120"/>
        <v>5.0000000000000001E-4</v>
      </c>
      <c r="Q178" s="14">
        <f t="shared" si="127"/>
        <v>2.6602892837256392E-2</v>
      </c>
      <c r="R178" s="14">
        <f t="shared" si="130"/>
        <v>289.25132690010014</v>
      </c>
      <c r="S178" s="14">
        <f t="shared" si="131"/>
        <v>294.01996731339989</v>
      </c>
      <c r="T178" s="14">
        <f t="shared" si="132"/>
        <v>2.1873989651985539</v>
      </c>
      <c r="U178" s="14">
        <f t="shared" si="133"/>
        <v>2.1895239469001808</v>
      </c>
      <c r="V178" s="14">
        <v>3951</v>
      </c>
      <c r="X178" s="14">
        <v>0.5</v>
      </c>
      <c r="Y178" s="14">
        <f t="shared" si="134"/>
        <v>0.18244888890966851</v>
      </c>
      <c r="AB178" s="14">
        <f>[2]!HeatTransferArea(K178,L178,0.36,P178)</f>
        <v>0.30265450173412117</v>
      </c>
      <c r="AC178" s="14">
        <f>[1]!Convection(K178,Q178,1000,9*10^-4,P178,0.6,0.36,7)</f>
        <v>21044.172218536271</v>
      </c>
      <c r="AD178" s="14">
        <f t="shared" si="135"/>
        <v>43.440211645159174</v>
      </c>
      <c r="AE178" s="14">
        <f t="shared" si="136"/>
        <v>3344.9031542943071</v>
      </c>
      <c r="AF178" s="14">
        <f t="shared" si="121"/>
        <v>21.914304019329194</v>
      </c>
      <c r="AG178" s="14">
        <f t="shared" si="137"/>
        <v>0.93026366683853867</v>
      </c>
      <c r="AM178" s="14">
        <f t="shared" ref="AM178:AM201" si="147">AC178*AB178/(R178*N178*F178)</f>
        <v>4237.8958603783731</v>
      </c>
      <c r="AN178" s="14">
        <f t="shared" si="138"/>
        <v>6.8508042678575194</v>
      </c>
      <c r="AQ178" s="14">
        <f t="shared" si="122"/>
        <v>28.085234069999998</v>
      </c>
      <c r="AR178" s="14">
        <v>0.91010000000000002</v>
      </c>
      <c r="AU178" s="14">
        <f t="shared" si="139"/>
        <v>60.595879129753278</v>
      </c>
      <c r="AV178" s="14">
        <f t="shared" si="140"/>
        <v>105.10802960000001</v>
      </c>
      <c r="AW178" s="14">
        <f t="shared" si="141"/>
        <v>114.85007963196027</v>
      </c>
      <c r="AX178" s="14">
        <f t="shared" si="123"/>
        <v>0.93026366683853867</v>
      </c>
      <c r="AY178" s="14">
        <f t="shared" si="124"/>
        <v>28.085234069999998</v>
      </c>
      <c r="AZ178" s="14">
        <f t="shared" si="125"/>
        <v>123.69425788862758</v>
      </c>
      <c r="BA178" s="14">
        <f t="shared" si="142"/>
        <v>125.6114726699607</v>
      </c>
      <c r="BB178" s="14">
        <f t="shared" si="143"/>
        <v>0</v>
      </c>
      <c r="BC178" s="14">
        <f t="shared" si="144"/>
        <v>1576.6204440000001</v>
      </c>
      <c r="BD178" s="14">
        <f t="shared" si="145"/>
        <v>1434.8822660844</v>
      </c>
      <c r="BE178" s="14">
        <f t="shared" si="146"/>
        <v>229.91319518109898</v>
      </c>
      <c r="BF178" s="14">
        <f t="shared" si="126"/>
        <v>1.1566097174630525</v>
      </c>
    </row>
    <row r="179" spans="3:58" x14ac:dyDescent="0.25">
      <c r="C179" s="1">
        <v>20</v>
      </c>
      <c r="D179" s="15">
        <f t="shared" si="115"/>
        <v>280</v>
      </c>
      <c r="E179" s="1">
        <v>1</v>
      </c>
      <c r="F179" s="14">
        <f t="shared" si="128"/>
        <v>2.659616133603239E-2</v>
      </c>
      <c r="G179" s="14">
        <f t="shared" si="116"/>
        <v>95.746180809716606</v>
      </c>
      <c r="H179" s="1">
        <v>0.76880000000000004</v>
      </c>
      <c r="I179" s="1">
        <v>15.069745190000001</v>
      </c>
      <c r="K179" s="14">
        <f t="shared" si="117"/>
        <v>2.24E-2</v>
      </c>
      <c r="L179" s="14">
        <f t="shared" si="118"/>
        <v>0.1</v>
      </c>
      <c r="M179" s="14">
        <f t="shared" si="129"/>
        <v>0.19924754697496314</v>
      </c>
      <c r="N179" s="14">
        <f t="shared" si="119"/>
        <v>0.19531000000000001</v>
      </c>
      <c r="P179" s="14">
        <f t="shared" si="120"/>
        <v>5.0000000000000001E-4</v>
      </c>
      <c r="Q179" s="14">
        <f t="shared" si="127"/>
        <v>2.659616133603239E-2</v>
      </c>
      <c r="R179" s="14">
        <f t="shared" si="130"/>
        <v>296.52016045260007</v>
      </c>
      <c r="S179" s="14">
        <f t="shared" si="131"/>
        <v>296.39785222390003</v>
      </c>
      <c r="T179" s="14">
        <f t="shared" si="132"/>
        <v>2.1115305806172273</v>
      </c>
      <c r="U179" s="14">
        <f t="shared" si="133"/>
        <v>2.0817405154000426</v>
      </c>
      <c r="V179" s="14">
        <v>3952</v>
      </c>
      <c r="X179" s="14">
        <v>0.5</v>
      </c>
      <c r="Y179" s="14">
        <f t="shared" si="134"/>
        <v>0.18240272269283911</v>
      </c>
      <c r="AB179" s="14">
        <f>[2]!HeatTransferArea(K179,L179,0.36,P179)</f>
        <v>0.30265450173412117</v>
      </c>
      <c r="AC179" s="14">
        <f>[1]!Convection(K179,Q179,1000,9*10^-4,P179,0.6,0.36,7)</f>
        <v>21043.932706583655</v>
      </c>
      <c r="AD179" s="14">
        <f t="shared" si="135"/>
        <v>43.429219688771219</v>
      </c>
      <c r="AE179" s="14">
        <f t="shared" si="136"/>
        <v>3344.2344944495494</v>
      </c>
      <c r="AF179" s="14">
        <f t="shared" si="121"/>
        <v>21.914275312860667</v>
      </c>
      <c r="AG179" s="14">
        <f t="shared" si="137"/>
        <v>0.90745937675631849</v>
      </c>
      <c r="AM179" s="14">
        <f t="shared" si="147"/>
        <v>4135.0082194952793</v>
      </c>
      <c r="AN179" s="14">
        <f t="shared" si="138"/>
        <v>9.6073453209208708</v>
      </c>
      <c r="AQ179" s="14">
        <f t="shared" si="122"/>
        <v>15.069745190000001</v>
      </c>
      <c r="AR179" s="14">
        <v>0.91190000000000004</v>
      </c>
      <c r="AU179" s="14">
        <f t="shared" si="139"/>
        <v>60.595189464358974</v>
      </c>
      <c r="AV179" s="14">
        <f t="shared" si="140"/>
        <v>105.10802960000001</v>
      </c>
      <c r="AW179" s="14">
        <f t="shared" si="141"/>
        <v>115.77892903569983</v>
      </c>
      <c r="AX179" s="14">
        <f t="shared" si="123"/>
        <v>0.90745937675631849</v>
      </c>
      <c r="AY179" s="14">
        <f t="shared" si="124"/>
        <v>15.069745190000001</v>
      </c>
      <c r="AZ179" s="14">
        <f t="shared" si="125"/>
        <v>120.5605723609949</v>
      </c>
      <c r="BA179" s="14">
        <f t="shared" si="142"/>
        <v>122.23537462499601</v>
      </c>
      <c r="BB179" s="14">
        <f t="shared" si="143"/>
        <v>0</v>
      </c>
      <c r="BC179" s="14">
        <f t="shared" si="144"/>
        <v>2102.1605920000002</v>
      </c>
      <c r="BD179" s="14">
        <f t="shared" si="145"/>
        <v>1916.9602438448003</v>
      </c>
      <c r="BE179" s="14">
        <f t="shared" si="146"/>
        <v>221.93881876882074</v>
      </c>
      <c r="BF179" s="14">
        <f t="shared" si="126"/>
        <v>1.5421442698284502</v>
      </c>
    </row>
    <row r="180" spans="3:58" x14ac:dyDescent="0.25">
      <c r="C180" s="1">
        <v>25</v>
      </c>
      <c r="D180" s="15">
        <f t="shared" si="115"/>
        <v>275</v>
      </c>
      <c r="E180" s="1">
        <v>1</v>
      </c>
      <c r="F180" s="14">
        <f t="shared" si="128"/>
        <v>2.658943324057678E-2</v>
      </c>
      <c r="G180" s="14">
        <f t="shared" si="116"/>
        <v>95.721959666076401</v>
      </c>
      <c r="H180" s="1">
        <v>0.76880000000000004</v>
      </c>
      <c r="I180" s="1">
        <v>0.47121367999999997</v>
      </c>
      <c r="K180" s="14">
        <f t="shared" si="117"/>
        <v>2.24E-2</v>
      </c>
      <c r="L180" s="14">
        <f t="shared" si="118"/>
        <v>0.1</v>
      </c>
      <c r="M180" s="14">
        <f t="shared" si="129"/>
        <v>0.19924754697496314</v>
      </c>
      <c r="N180" s="14">
        <f t="shared" si="119"/>
        <v>0.19531000000000001</v>
      </c>
      <c r="P180" s="14">
        <f t="shared" si="120"/>
        <v>5.0000000000000001E-4</v>
      </c>
      <c r="Q180" s="14">
        <f t="shared" si="127"/>
        <v>2.658943324057678E-2</v>
      </c>
      <c r="R180" s="14">
        <f t="shared" si="130"/>
        <v>301.58214784010033</v>
      </c>
      <c r="S180" s="14">
        <f t="shared" si="131"/>
        <v>297.9700144694001</v>
      </c>
      <c r="T180" s="14">
        <f t="shared" si="132"/>
        <v>1.9994715278071453</v>
      </c>
      <c r="U180" s="14">
        <f t="shared" si="133"/>
        <v>1.951020973900313</v>
      </c>
      <c r="V180" s="14">
        <v>3953</v>
      </c>
      <c r="X180" s="14">
        <v>0.5</v>
      </c>
      <c r="Y180" s="14">
        <f t="shared" si="134"/>
        <v>0.18235657983356951</v>
      </c>
      <c r="AB180" s="14">
        <f>[2]!HeatTransferArea(K180,L180,0.36,P180)</f>
        <v>0.30265450173412117</v>
      </c>
      <c r="AC180" s="14">
        <f>[1]!Convection(K180,Q180,1000,9*10^-4,P180,0.6,0.36,7)</f>
        <v>21043.693291579813</v>
      </c>
      <c r="AD180" s="14">
        <f t="shared" si="135"/>
        <v>43.418233293707026</v>
      </c>
      <c r="AE180" s="14">
        <f t="shared" si="136"/>
        <v>3343.5661373958183</v>
      </c>
      <c r="AF180" s="14">
        <f t="shared" si="121"/>
        <v>21.914246607992698</v>
      </c>
      <c r="AG180" s="14">
        <f t="shared" si="137"/>
        <v>0.89222787862982844</v>
      </c>
      <c r="AM180" s="14">
        <f t="shared" si="147"/>
        <v>4066.585532092944</v>
      </c>
      <c r="AN180" s="14">
        <f t="shared" si="138"/>
        <v>12.813803815764294</v>
      </c>
      <c r="AQ180" s="14">
        <f t="shared" si="122"/>
        <v>0.47121367999999997</v>
      </c>
      <c r="AR180" s="14">
        <v>0.91300000000000003</v>
      </c>
      <c r="AU180" s="14">
        <f t="shared" si="139"/>
        <v>60.594500078124916</v>
      </c>
      <c r="AV180" s="14">
        <f t="shared" si="140"/>
        <v>105.10802960000001</v>
      </c>
      <c r="AW180" s="14">
        <f t="shared" si="141"/>
        <v>116.39304705203708</v>
      </c>
      <c r="AX180" s="14">
        <f t="shared" si="123"/>
        <v>0.89222787862982844</v>
      </c>
      <c r="AY180" s="14">
        <f t="shared" si="124"/>
        <v>0.47121367999999997</v>
      </c>
      <c r="AZ180" s="14">
        <f t="shared" si="125"/>
        <v>114.91905553873333</v>
      </c>
      <c r="BA180" s="14">
        <f t="shared" si="142"/>
        <v>116.36229180763276</v>
      </c>
      <c r="BB180" s="14">
        <f t="shared" si="143"/>
        <v>0</v>
      </c>
      <c r="BC180" s="14">
        <f t="shared" si="144"/>
        <v>2627.7007400000002</v>
      </c>
      <c r="BD180" s="14">
        <f t="shared" si="145"/>
        <v>2399.0907756200004</v>
      </c>
      <c r="BE180" s="14">
        <f t="shared" si="146"/>
        <v>210.16051252911066</v>
      </c>
      <c r="BF180" s="14">
        <f t="shared" si="126"/>
        <v>1.9276778122734977</v>
      </c>
    </row>
    <row r="181" spans="3:58" x14ac:dyDescent="0.25">
      <c r="C181" s="1">
        <v>30</v>
      </c>
      <c r="D181" s="15">
        <f t="shared" si="115"/>
        <v>270</v>
      </c>
      <c r="E181" s="1">
        <v>1</v>
      </c>
      <c r="F181" s="14">
        <f t="shared" si="128"/>
        <v>2.6582708548305516E-2</v>
      </c>
      <c r="G181" s="14">
        <f t="shared" si="116"/>
        <v>95.697750773899855</v>
      </c>
      <c r="H181" s="1">
        <v>0.76880000000000004</v>
      </c>
      <c r="I181" s="1">
        <v>-14.2934602</v>
      </c>
      <c r="K181" s="14">
        <f t="shared" si="117"/>
        <v>2.24E-2</v>
      </c>
      <c r="L181" s="14">
        <f t="shared" si="118"/>
        <v>0.1</v>
      </c>
      <c r="M181" s="14">
        <f t="shared" si="129"/>
        <v>0.19924754697496314</v>
      </c>
      <c r="N181" s="14">
        <f t="shared" si="119"/>
        <v>0.19531000000000001</v>
      </c>
      <c r="P181" s="14">
        <f t="shared" si="120"/>
        <v>5.0000000000000001E-4</v>
      </c>
      <c r="Q181" s="14">
        <f t="shared" si="127"/>
        <v>2.6582708548305516E-2</v>
      </c>
      <c r="R181" s="14">
        <f t="shared" si="130"/>
        <v>304.43728906260003</v>
      </c>
      <c r="S181" s="14">
        <f t="shared" si="131"/>
        <v>298.73645404990009</v>
      </c>
      <c r="T181" s="14">
        <f t="shared" si="132"/>
        <v>1.8747834513530961</v>
      </c>
      <c r="U181" s="14">
        <f t="shared" si="133"/>
        <v>1.8245057973997518</v>
      </c>
      <c r="V181" s="14">
        <v>3954</v>
      </c>
      <c r="X181" s="14">
        <v>0.5</v>
      </c>
      <c r="Y181" s="14">
        <f t="shared" si="134"/>
        <v>0.18231046031413764</v>
      </c>
      <c r="AB181" s="14">
        <f>[2]!HeatTransferArea(K181,L181,0.36,P181)</f>
        <v>0.30265450173412117</v>
      </c>
      <c r="AC181" s="14">
        <f>[1]!Convection(K181,Q181,1000,9*10^-4,P181,0.6,0.36,7)</f>
        <v>21043.453973460997</v>
      </c>
      <c r="AD181" s="14">
        <f t="shared" si="135"/>
        <v>43.407252455747063</v>
      </c>
      <c r="AE181" s="14">
        <f t="shared" si="136"/>
        <v>3342.8980829194516</v>
      </c>
      <c r="AF181" s="14">
        <f t="shared" si="121"/>
        <v>21.914217904724808</v>
      </c>
      <c r="AG181" s="14">
        <f t="shared" si="137"/>
        <v>0.8838601894942979</v>
      </c>
      <c r="AM181" s="14">
        <f t="shared" si="147"/>
        <v>4029.4206400804514</v>
      </c>
      <c r="AN181" s="14">
        <f t="shared" si="138"/>
        <v>16.442808810339425</v>
      </c>
      <c r="AQ181" s="14">
        <f t="shared" si="122"/>
        <v>-14.2934602</v>
      </c>
      <c r="AR181" s="14">
        <v>0.91359999999999997</v>
      </c>
      <c r="AU181" s="14">
        <f t="shared" si="139"/>
        <v>60.593810970867537</v>
      </c>
      <c r="AV181" s="14">
        <f t="shared" si="140"/>
        <v>105.10802960000001</v>
      </c>
      <c r="AW181" s="14">
        <f t="shared" si="141"/>
        <v>116.69243368097197</v>
      </c>
      <c r="AX181" s="14">
        <f t="shared" si="123"/>
        <v>0.8838601894942979</v>
      </c>
      <c r="AY181" s="14">
        <f t="shared" si="124"/>
        <v>-14.2934602</v>
      </c>
      <c r="AZ181" s="14">
        <f t="shared" si="125"/>
        <v>108.4844705293189</v>
      </c>
      <c r="BA181" s="14">
        <f t="shared" si="142"/>
        <v>109.38652178160245</v>
      </c>
      <c r="BB181" s="14">
        <f t="shared" si="143"/>
        <v>0</v>
      </c>
      <c r="BC181" s="14">
        <f t="shared" si="144"/>
        <v>3153.2408880000003</v>
      </c>
      <c r="BD181" s="14">
        <f t="shared" si="145"/>
        <v>2880.8008752768001</v>
      </c>
      <c r="BE181" s="14">
        <f t="shared" si="146"/>
        <v>197.05479449841141</v>
      </c>
      <c r="BF181" s="14">
        <f t="shared" si="126"/>
        <v>2.3132103448826191</v>
      </c>
    </row>
    <row r="182" spans="3:58" x14ac:dyDescent="0.25">
      <c r="C182" s="1">
        <v>35</v>
      </c>
      <c r="D182" s="15">
        <f t="shared" si="115"/>
        <v>265</v>
      </c>
      <c r="E182" s="1">
        <v>1</v>
      </c>
      <c r="F182" s="14">
        <f t="shared" si="128"/>
        <v>2.6575987256637169E-2</v>
      </c>
      <c r="G182" s="14">
        <f t="shared" si="116"/>
        <v>95.673554123893808</v>
      </c>
      <c r="H182" s="1">
        <v>0.76880000000000004</v>
      </c>
      <c r="I182" s="1">
        <v>-28.787720459999999</v>
      </c>
      <c r="K182" s="14">
        <f t="shared" si="117"/>
        <v>2.24E-2</v>
      </c>
      <c r="L182" s="14">
        <f t="shared" si="118"/>
        <v>0.1</v>
      </c>
      <c r="M182" s="14">
        <f t="shared" si="129"/>
        <v>0.19924754697496314</v>
      </c>
      <c r="N182" s="14">
        <f t="shared" si="119"/>
        <v>0.19531000000000001</v>
      </c>
      <c r="P182" s="14">
        <f t="shared" si="120"/>
        <v>5.0000000000000001E-4</v>
      </c>
      <c r="Q182" s="14">
        <f t="shared" si="127"/>
        <v>2.6575987256637169E-2</v>
      </c>
      <c r="R182" s="14">
        <f t="shared" si="130"/>
        <v>305.08558412010007</v>
      </c>
      <c r="S182" s="14">
        <f t="shared" si="131"/>
        <v>298.69717096540023</v>
      </c>
      <c r="T182" s="14">
        <f t="shared" si="132"/>
        <v>1.7610279958414594</v>
      </c>
      <c r="U182" s="14">
        <f t="shared" si="133"/>
        <v>1.7293354609005291</v>
      </c>
      <c r="V182" s="14">
        <v>3955</v>
      </c>
      <c r="X182" s="14">
        <v>0.5</v>
      </c>
      <c r="Y182" s="14">
        <f t="shared" si="134"/>
        <v>0.18226436411683949</v>
      </c>
      <c r="AB182" s="14">
        <f>[2]!HeatTransferArea(K182,L182,0.36,P182)</f>
        <v>0.30265450173412117</v>
      </c>
      <c r="AC182" s="14">
        <f>[1]!Convection(K182,Q182,1000,9*10^-4,P182,0.6,0.36,7)</f>
        <v>21043.214752163505</v>
      </c>
      <c r="AD182" s="14">
        <f t="shared" si="135"/>
        <v>43.396277170676079</v>
      </c>
      <c r="AE182" s="14">
        <f t="shared" si="136"/>
        <v>3342.2303308069954</v>
      </c>
      <c r="AF182" s="14">
        <f t="shared" si="121"/>
        <v>21.914189203056509</v>
      </c>
      <c r="AG182" s="14">
        <f t="shared" si="137"/>
        <v>0.8819820208026411</v>
      </c>
      <c r="AM182" s="14">
        <f t="shared" si="147"/>
        <v>4021.8294656618218</v>
      </c>
      <c r="AN182" s="14">
        <f t="shared" si="138"/>
        <v>20.238988207513078</v>
      </c>
      <c r="AQ182" s="14">
        <f t="shared" si="122"/>
        <v>-28.787720459999999</v>
      </c>
      <c r="AR182" s="14">
        <v>0.91349999999999998</v>
      </c>
      <c r="AU182" s="14">
        <f t="shared" si="139"/>
        <v>60.593122142403416</v>
      </c>
      <c r="AV182" s="14">
        <f t="shared" si="140"/>
        <v>105.10802960000001</v>
      </c>
      <c r="AW182" s="14">
        <f t="shared" si="141"/>
        <v>116.67708892250465</v>
      </c>
      <c r="AX182" s="14">
        <f t="shared" si="123"/>
        <v>0.8819820208026411</v>
      </c>
      <c r="AY182" s="14">
        <f t="shared" si="124"/>
        <v>-28.787720459999999</v>
      </c>
      <c r="AZ182" s="14">
        <f t="shared" si="125"/>
        <v>103.0446417985067</v>
      </c>
      <c r="BA182" s="14">
        <f t="shared" si="142"/>
        <v>102.73581003290705</v>
      </c>
      <c r="BB182" s="14">
        <f t="shared" si="143"/>
        <v>0</v>
      </c>
      <c r="BC182" s="14">
        <f t="shared" si="144"/>
        <v>3678.7810360000003</v>
      </c>
      <c r="BD182" s="14">
        <f t="shared" si="145"/>
        <v>3360.5664763860004</v>
      </c>
      <c r="BE182" s="14">
        <f t="shared" si="146"/>
        <v>185.09818271333282</v>
      </c>
      <c r="BF182" s="14">
        <f t="shared" si="126"/>
        <v>2.6987418677402042</v>
      </c>
    </row>
    <row r="183" spans="3:58" x14ac:dyDescent="0.25">
      <c r="C183" s="1">
        <v>40</v>
      </c>
      <c r="D183" s="15">
        <f t="shared" si="115"/>
        <v>260</v>
      </c>
      <c r="E183" s="1">
        <v>1</v>
      </c>
      <c r="F183" s="14">
        <f t="shared" si="128"/>
        <v>2.6569269362992923E-2</v>
      </c>
      <c r="G183" s="14">
        <f t="shared" si="116"/>
        <v>95.649369706774522</v>
      </c>
      <c r="H183" s="1">
        <v>0.76880000000000004</v>
      </c>
      <c r="I183" s="1">
        <v>-42.926653709999997</v>
      </c>
      <c r="K183" s="14">
        <f t="shared" si="117"/>
        <v>2.24E-2</v>
      </c>
      <c r="L183" s="14">
        <f t="shared" si="118"/>
        <v>0.1</v>
      </c>
      <c r="M183" s="14">
        <f t="shared" si="129"/>
        <v>0.19924754697496314</v>
      </c>
      <c r="N183" s="14">
        <f t="shared" si="119"/>
        <v>0.19531000000000001</v>
      </c>
      <c r="P183" s="14">
        <f t="shared" si="120"/>
        <v>5.0000000000000001E-4</v>
      </c>
      <c r="Q183" s="14">
        <f t="shared" si="127"/>
        <v>2.6569269362992923E-2</v>
      </c>
      <c r="R183" s="14">
        <f t="shared" si="130"/>
        <v>303.52703301259999</v>
      </c>
      <c r="S183" s="14">
        <f t="shared" si="131"/>
        <v>297.8521652159003</v>
      </c>
      <c r="T183" s="14">
        <f t="shared" si="132"/>
        <v>1.6817668058572508</v>
      </c>
      <c r="U183" s="14">
        <f t="shared" si="133"/>
        <v>1.6926504394002677</v>
      </c>
      <c r="V183" s="14">
        <v>3956</v>
      </c>
      <c r="X183" s="14">
        <v>0.5</v>
      </c>
      <c r="Y183" s="14">
        <f t="shared" si="134"/>
        <v>0.18221829122398894</v>
      </c>
      <c r="AB183" s="14">
        <f>[2]!HeatTransferArea(K183,L183,0.36,P183)</f>
        <v>0.30265450173412117</v>
      </c>
      <c r="AC183" s="14">
        <f>[1]!Convection(K183,Q183,1000,9*10^-4,P183,0.6,0.36,7)</f>
        <v>21042.975627623713</v>
      </c>
      <c r="AD183" s="14">
        <f t="shared" si="135"/>
        <v>43.385307434283092</v>
      </c>
      <c r="AE183" s="14">
        <f t="shared" si="136"/>
        <v>3341.5628808451984</v>
      </c>
      <c r="AF183" s="14">
        <f t="shared" si="121"/>
        <v>21.914160502987336</v>
      </c>
      <c r="AG183" s="14">
        <f t="shared" si="137"/>
        <v>0.88651082353126009</v>
      </c>
      <c r="AM183" s="14">
        <f t="shared" si="147"/>
        <v>4043.4569328964967</v>
      </c>
      <c r="AN183" s="14">
        <f t="shared" si="138"/>
        <v>23.631577476902212</v>
      </c>
      <c r="AQ183" s="14">
        <f t="shared" si="122"/>
        <v>-42.926653709999997</v>
      </c>
      <c r="AR183" s="14">
        <v>0.91290000000000004</v>
      </c>
      <c r="AU183" s="14">
        <f t="shared" si="139"/>
        <v>60.592433592549341</v>
      </c>
      <c r="AV183" s="14">
        <f t="shared" si="140"/>
        <v>105.10802960000001</v>
      </c>
      <c r="AW183" s="14">
        <f t="shared" si="141"/>
        <v>116.34701277663498</v>
      </c>
      <c r="AX183" s="14">
        <f t="shared" si="123"/>
        <v>0.88651082353126009</v>
      </c>
      <c r="AY183" s="14">
        <f t="shared" si="124"/>
        <v>-42.926653709999997</v>
      </c>
      <c r="AZ183" s="14">
        <f t="shared" si="125"/>
        <v>100.34347453213179</v>
      </c>
      <c r="BA183" s="14">
        <f t="shared" si="142"/>
        <v>97.834272024197077</v>
      </c>
      <c r="BB183" s="14">
        <f t="shared" si="143"/>
        <v>0</v>
      </c>
      <c r="BC183" s="14">
        <f t="shared" si="144"/>
        <v>4204.3211840000004</v>
      </c>
      <c r="BD183" s="14">
        <f t="shared" si="145"/>
        <v>3838.1248088736006</v>
      </c>
      <c r="BE183" s="14">
        <f t="shared" si="146"/>
        <v>176.76719521034138</v>
      </c>
      <c r="BF183" s="14">
        <f t="shared" si="126"/>
        <v>3.0842723809306136</v>
      </c>
    </row>
    <row r="184" spans="3:58" x14ac:dyDescent="0.25">
      <c r="C184" s="1">
        <v>0</v>
      </c>
      <c r="D184" s="15">
        <f t="shared" si="115"/>
        <v>300</v>
      </c>
      <c r="E184" s="1">
        <v>1</v>
      </c>
      <c r="F184" s="14">
        <f t="shared" si="128"/>
        <v>3.3203193580995709E-2</v>
      </c>
      <c r="G184" s="14">
        <f t="shared" si="116"/>
        <v>119.53149689158455</v>
      </c>
      <c r="H184" s="1">
        <v>0.96099999999999997</v>
      </c>
      <c r="I184" s="1">
        <v>67.990002109999992</v>
      </c>
      <c r="K184" s="14">
        <f t="shared" si="117"/>
        <v>2.24E-2</v>
      </c>
      <c r="L184" s="14">
        <f t="shared" si="118"/>
        <v>0.1</v>
      </c>
      <c r="M184" s="14">
        <f t="shared" si="129"/>
        <v>0.19924754697496314</v>
      </c>
      <c r="N184" s="14">
        <f t="shared" si="119"/>
        <v>0.19531000000000001</v>
      </c>
      <c r="P184" s="14">
        <f t="shared" si="120"/>
        <v>5.0000000000000001E-4</v>
      </c>
      <c r="Q184" s="14">
        <f t="shared" si="127"/>
        <v>3.3203193580995709E-2</v>
      </c>
      <c r="R184" s="14">
        <f t="shared" si="130"/>
        <v>254.20374925260012</v>
      </c>
      <c r="S184" s="14">
        <f t="shared" si="131"/>
        <v>282.05197659190014</v>
      </c>
      <c r="T184" s="14">
        <f t="shared" si="132"/>
        <v>1.9622436637134797</v>
      </c>
      <c r="U184" s="14">
        <f t="shared" si="133"/>
        <v>2.1038528313999905</v>
      </c>
      <c r="V184" s="14">
        <v>3957</v>
      </c>
      <c r="X184" s="14">
        <v>0.5</v>
      </c>
      <c r="Y184" s="14">
        <f t="shared" si="134"/>
        <v>0.22771530202239715</v>
      </c>
      <c r="AB184" s="14">
        <f>[2]!HeatTransferArea(K184,L184,0.36,P184)</f>
        <v>0.30265450173412117</v>
      </c>
      <c r="AC184" s="14">
        <f>[1]!Convection(K184,Q184,1000,9*10^-4,P184,0.6,0.36,7)</f>
        <v>21268.528523173143</v>
      </c>
      <c r="AD184" s="14">
        <f t="shared" si="135"/>
        <v>54.21792905295171</v>
      </c>
      <c r="AE184" s="14">
        <f t="shared" si="136"/>
        <v>3984.9404159652818</v>
      </c>
      <c r="AF184" s="14">
        <f t="shared" si="121"/>
        <v>21.937388094459426</v>
      </c>
      <c r="AG184" s="14">
        <f t="shared" si="137"/>
        <v>1.323151216254375</v>
      </c>
      <c r="AM184" s="14">
        <f t="shared" si="147"/>
        <v>3904.7954890086226</v>
      </c>
      <c r="AN184" s="14">
        <f t="shared" si="138"/>
        <v>0</v>
      </c>
      <c r="AQ184" s="14">
        <f t="shared" si="122"/>
        <v>67.990002109999992</v>
      </c>
      <c r="AR184" s="14">
        <v>0.80689999999999995</v>
      </c>
      <c r="AU184" s="14">
        <f t="shared" si="139"/>
        <v>48.993523537987905</v>
      </c>
      <c r="AV184" s="14">
        <f t="shared" si="140"/>
        <v>131.38503700000001</v>
      </c>
      <c r="AW184" s="14">
        <f t="shared" si="141"/>
        <v>110.17514309632804</v>
      </c>
      <c r="AX184" s="14">
        <f t="shared" si="123"/>
        <v>1.323151216254375</v>
      </c>
      <c r="AY184" s="14">
        <f t="shared" si="124"/>
        <v>67.990002109999992</v>
      </c>
      <c r="AZ184" s="14">
        <f t="shared" si="125"/>
        <v>104.45320939148877</v>
      </c>
      <c r="BA184" s="14">
        <f t="shared" si="142"/>
        <v>108.09523821974781</v>
      </c>
      <c r="BB184" s="14">
        <f t="shared" si="143"/>
        <v>0</v>
      </c>
      <c r="BC184" s="14">
        <f t="shared" si="144"/>
        <v>0</v>
      </c>
      <c r="BD184" s="14">
        <f t="shared" si="145"/>
        <v>0</v>
      </c>
      <c r="BE184" s="14">
        <f t="shared" si="146"/>
        <v>257.8094563600111</v>
      </c>
      <c r="BF184" s="14">
        <f t="shared" si="126"/>
        <v>0</v>
      </c>
    </row>
    <row r="185" spans="3:58" x14ac:dyDescent="0.25">
      <c r="C185" s="1">
        <v>5</v>
      </c>
      <c r="D185" s="15">
        <f t="shared" si="115"/>
        <v>295</v>
      </c>
      <c r="E185" s="1">
        <v>1</v>
      </c>
      <c r="F185" s="14">
        <f t="shared" si="128"/>
        <v>3.3194804699343106E-2</v>
      </c>
      <c r="G185" s="14">
        <f t="shared" si="116"/>
        <v>119.50129691763519</v>
      </c>
      <c r="H185" s="1">
        <v>0.96099999999999997</v>
      </c>
      <c r="I185" s="1">
        <v>53.055358400000003</v>
      </c>
      <c r="K185" s="14">
        <f t="shared" si="117"/>
        <v>2.24E-2</v>
      </c>
      <c r="L185" s="14">
        <f t="shared" si="118"/>
        <v>0.1</v>
      </c>
      <c r="M185" s="14">
        <f t="shared" si="129"/>
        <v>0.19924754697496314</v>
      </c>
      <c r="N185" s="14">
        <f t="shared" si="119"/>
        <v>0.19531000000000001</v>
      </c>
      <c r="P185" s="14">
        <f t="shared" si="120"/>
        <v>5.0000000000000001E-4</v>
      </c>
      <c r="Q185" s="14">
        <f t="shared" si="127"/>
        <v>3.3194804699343106E-2</v>
      </c>
      <c r="R185" s="14">
        <f t="shared" si="130"/>
        <v>268.09312130010039</v>
      </c>
      <c r="S185" s="14">
        <f t="shared" si="131"/>
        <v>286.84702949740029</v>
      </c>
      <c r="T185" s="14">
        <f t="shared" si="132"/>
        <v>2.1363171513316956</v>
      </c>
      <c r="U185" s="14">
        <f t="shared" si="133"/>
        <v>2.2277205799002786</v>
      </c>
      <c r="V185" s="14">
        <v>3958</v>
      </c>
      <c r="X185" s="14">
        <v>0.5</v>
      </c>
      <c r="Y185" s="14">
        <f t="shared" si="134"/>
        <v>0.22765776910121915</v>
      </c>
      <c r="AB185" s="14">
        <f>[2]!HeatTransferArea(K185,L185,0.36,P185)</f>
        <v>0.30265450173412117</v>
      </c>
      <c r="AC185" s="14">
        <f>[1]!Convection(K185,Q185,1000,9*10^-4,P185,0.6,0.36,7)</f>
        <v>21268.255362043834</v>
      </c>
      <c r="AD185" s="14">
        <f t="shared" si="135"/>
        <v>54.204230738385519</v>
      </c>
      <c r="AE185" s="14">
        <f t="shared" si="136"/>
        <v>3984.1450176702515</v>
      </c>
      <c r="AF185" s="14">
        <f t="shared" si="121"/>
        <v>21.937363984468586</v>
      </c>
      <c r="AG185" s="14">
        <f t="shared" si="137"/>
        <v>1.2546013801804845</v>
      </c>
      <c r="AM185" s="14">
        <f t="shared" si="147"/>
        <v>3703.3839093252686</v>
      </c>
      <c r="AN185" s="14">
        <f t="shared" si="138"/>
        <v>2.2444466532799279</v>
      </c>
      <c r="AQ185" s="14">
        <f t="shared" si="122"/>
        <v>53.055358400000003</v>
      </c>
      <c r="AR185" s="14">
        <v>0.81510000000000005</v>
      </c>
      <c r="AU185" s="14">
        <f t="shared" si="139"/>
        <v>48.99289429247127</v>
      </c>
      <c r="AV185" s="14">
        <f t="shared" si="140"/>
        <v>131.38503700000001</v>
      </c>
      <c r="AW185" s="14">
        <f t="shared" si="141"/>
        <v>112.0481866622745</v>
      </c>
      <c r="AX185" s="14">
        <f t="shared" si="123"/>
        <v>1.2546013801804845</v>
      </c>
      <c r="AY185" s="14">
        <f t="shared" si="124"/>
        <v>53.055358400000003</v>
      </c>
      <c r="AZ185" s="14">
        <f t="shared" si="125"/>
        <v>116.64627324646889</v>
      </c>
      <c r="BA185" s="14">
        <f t="shared" si="142"/>
        <v>119.68523147111618</v>
      </c>
      <c r="BB185" s="14">
        <f t="shared" si="143"/>
        <v>0</v>
      </c>
      <c r="BC185" s="14">
        <f t="shared" si="144"/>
        <v>656.92518500000006</v>
      </c>
      <c r="BD185" s="14">
        <f t="shared" si="145"/>
        <v>535.45971829350003</v>
      </c>
      <c r="BE185" s="14">
        <f t="shared" si="146"/>
        <v>280.68010797144944</v>
      </c>
      <c r="BF185" s="14">
        <f t="shared" si="126"/>
        <v>0.38594226458329822</v>
      </c>
    </row>
    <row r="186" spans="3:58" x14ac:dyDescent="0.25">
      <c r="C186" s="1">
        <v>10</v>
      </c>
      <c r="D186" s="15">
        <f t="shared" si="115"/>
        <v>290</v>
      </c>
      <c r="E186" s="1">
        <v>1</v>
      </c>
      <c r="F186" s="14">
        <f t="shared" si="128"/>
        <v>3.3186420055569592E-2</v>
      </c>
      <c r="G186" s="14">
        <f t="shared" si="116"/>
        <v>119.47111220005053</v>
      </c>
      <c r="H186" s="1">
        <v>0.96099999999999997</v>
      </c>
      <c r="I186" s="1">
        <v>38.338566880000002</v>
      </c>
      <c r="K186" s="14">
        <f t="shared" si="117"/>
        <v>2.24E-2</v>
      </c>
      <c r="L186" s="14">
        <f t="shared" si="118"/>
        <v>0.1</v>
      </c>
      <c r="M186" s="14">
        <f t="shared" si="129"/>
        <v>0.19924754697496314</v>
      </c>
      <c r="N186" s="14">
        <f t="shared" si="119"/>
        <v>0.19531000000000001</v>
      </c>
      <c r="P186" s="14">
        <f t="shared" si="120"/>
        <v>5.0000000000000001E-4</v>
      </c>
      <c r="Q186" s="14">
        <f t="shared" si="127"/>
        <v>3.3186420055569592E-2</v>
      </c>
      <c r="R186" s="14">
        <f t="shared" si="130"/>
        <v>279.7756471826001</v>
      </c>
      <c r="S186" s="14">
        <f t="shared" si="131"/>
        <v>290.83635973790035</v>
      </c>
      <c r="T186" s="14">
        <f t="shared" si="132"/>
        <v>2.2035150369652001</v>
      </c>
      <c r="U186" s="14">
        <f t="shared" si="133"/>
        <v>2.2472307934001492</v>
      </c>
      <c r="V186" s="14">
        <v>3959</v>
      </c>
      <c r="X186" s="14">
        <v>0.5</v>
      </c>
      <c r="Y186" s="14">
        <f t="shared" si="134"/>
        <v>0.22760026524441157</v>
      </c>
      <c r="AB186" s="14">
        <f>[2]!HeatTransferArea(K186,L186,0.36,P186)</f>
        <v>0.30265450173412117</v>
      </c>
      <c r="AC186" s="14">
        <f>[1]!Convection(K186,Q186,1000,9*10^-4,P186,0.6,0.36,7)</f>
        <v>21267.982311316111</v>
      </c>
      <c r="AD186" s="14">
        <f t="shared" si="135"/>
        <v>54.190539343907524</v>
      </c>
      <c r="AE186" s="14">
        <f t="shared" si="136"/>
        <v>3983.3499790116753</v>
      </c>
      <c r="AF186" s="14">
        <f t="shared" si="121"/>
        <v>21.937339875809908</v>
      </c>
      <c r="AG186" s="14">
        <f t="shared" si="137"/>
        <v>1.2022132854918419</v>
      </c>
      <c r="AM186" s="14">
        <f t="shared" si="147"/>
        <v>3549.5936068371234</v>
      </c>
      <c r="AN186" s="14">
        <f t="shared" si="138"/>
        <v>4.4499212227639529</v>
      </c>
      <c r="AQ186" s="14">
        <f t="shared" si="122"/>
        <v>38.338566880000002</v>
      </c>
      <c r="AR186" s="14">
        <v>0.82169999999999999</v>
      </c>
      <c r="AU186" s="14">
        <f t="shared" si="139"/>
        <v>48.992265301272319</v>
      </c>
      <c r="AV186" s="14">
        <f t="shared" si="140"/>
        <v>131.38503700000001</v>
      </c>
      <c r="AW186" s="14">
        <f t="shared" si="141"/>
        <v>113.60649884081865</v>
      </c>
      <c r="AX186" s="14">
        <f t="shared" si="123"/>
        <v>1.2022132854918419</v>
      </c>
      <c r="AY186" s="14">
        <f t="shared" si="124"/>
        <v>38.338566880000002</v>
      </c>
      <c r="AZ186" s="14">
        <f t="shared" si="125"/>
        <v>122.79539100985154</v>
      </c>
      <c r="BA186" s="14">
        <f t="shared" si="142"/>
        <v>125.16681424635674</v>
      </c>
      <c r="BB186" s="14">
        <f t="shared" si="143"/>
        <v>0</v>
      </c>
      <c r="BC186" s="14">
        <f t="shared" si="144"/>
        <v>1313.8503700000001</v>
      </c>
      <c r="BD186" s="14">
        <f t="shared" si="145"/>
        <v>1079.5908490290001</v>
      </c>
      <c r="BE186" s="14">
        <f t="shared" si="146"/>
        <v>289.50890466172922</v>
      </c>
      <c r="BF186" s="14">
        <f t="shared" si="126"/>
        <v>0.77188368088324455</v>
      </c>
    </row>
    <row r="187" spans="3:58" x14ac:dyDescent="0.25">
      <c r="C187" s="1">
        <v>15</v>
      </c>
      <c r="D187" s="15">
        <f t="shared" si="115"/>
        <v>285</v>
      </c>
      <c r="E187" s="1">
        <v>1</v>
      </c>
      <c r="F187" s="14">
        <f t="shared" si="128"/>
        <v>3.3178039646464652E-2</v>
      </c>
      <c r="G187" s="14">
        <f t="shared" si="116"/>
        <v>119.44094272727274</v>
      </c>
      <c r="H187" s="1">
        <v>0.96099999999999997</v>
      </c>
      <c r="I187" s="1">
        <v>23.230421159999999</v>
      </c>
      <c r="K187" s="14">
        <f t="shared" si="117"/>
        <v>2.24E-2</v>
      </c>
      <c r="L187" s="14">
        <f t="shared" si="118"/>
        <v>0.1</v>
      </c>
      <c r="M187" s="14">
        <f t="shared" si="129"/>
        <v>0.19924754697496314</v>
      </c>
      <c r="N187" s="14">
        <f t="shared" si="119"/>
        <v>0.19531000000000001</v>
      </c>
      <c r="P187" s="14">
        <f t="shared" si="120"/>
        <v>5.0000000000000001E-4</v>
      </c>
      <c r="Q187" s="14">
        <f t="shared" si="127"/>
        <v>3.3178039646464652E-2</v>
      </c>
      <c r="R187" s="14">
        <f t="shared" si="130"/>
        <v>289.25132690010014</v>
      </c>
      <c r="S187" s="14">
        <f t="shared" si="131"/>
        <v>294.01996731339989</v>
      </c>
      <c r="T187" s="14">
        <f t="shared" si="132"/>
        <v>2.1873989651985539</v>
      </c>
      <c r="U187" s="14">
        <f t="shared" si="133"/>
        <v>2.1895239469001808</v>
      </c>
      <c r="V187" s="14">
        <v>3960</v>
      </c>
      <c r="X187" s="14">
        <v>0.5</v>
      </c>
      <c r="Y187" s="14">
        <f t="shared" si="134"/>
        <v>0.22754279042995593</v>
      </c>
      <c r="AB187" s="14">
        <f>[2]!HeatTransferArea(K187,L187,0.36,P187)</f>
        <v>0.30265450173412117</v>
      </c>
      <c r="AC187" s="14">
        <f>[1]!Convection(K187,Q187,1000,9*10^-4,P187,0.6,0.36,7)</f>
        <v>21267.709370917488</v>
      </c>
      <c r="AD187" s="14">
        <f t="shared" si="135"/>
        <v>54.176854864275228</v>
      </c>
      <c r="AE187" s="14">
        <f t="shared" si="136"/>
        <v>3982.5552997361606</v>
      </c>
      <c r="AF187" s="14">
        <f t="shared" si="121"/>
        <v>21.937315768482993</v>
      </c>
      <c r="AG187" s="14">
        <f t="shared" si="137"/>
        <v>1.1628295835481735</v>
      </c>
      <c r="AM187" s="14">
        <f t="shared" si="147"/>
        <v>3434.1344425628572</v>
      </c>
      <c r="AN187" s="14">
        <f t="shared" si="138"/>
        <v>6.8508042678575194</v>
      </c>
      <c r="AQ187" s="14">
        <f t="shared" si="122"/>
        <v>23.230421159999999</v>
      </c>
      <c r="AR187" s="14">
        <v>0.82689999999999997</v>
      </c>
      <c r="AU187" s="14">
        <f t="shared" si="139"/>
        <v>48.991636564224059</v>
      </c>
      <c r="AV187" s="14">
        <f t="shared" si="140"/>
        <v>131.38503700000001</v>
      </c>
      <c r="AW187" s="14">
        <f t="shared" si="141"/>
        <v>114.85007963196027</v>
      </c>
      <c r="AX187" s="14">
        <f t="shared" si="123"/>
        <v>1.1628295835481735</v>
      </c>
      <c r="AY187" s="14">
        <f t="shared" si="124"/>
        <v>23.230421159999999</v>
      </c>
      <c r="AZ187" s="14">
        <f t="shared" si="125"/>
        <v>123.69425788862758</v>
      </c>
      <c r="BA187" s="14">
        <f t="shared" si="142"/>
        <v>125.6114726699607</v>
      </c>
      <c r="BB187" s="14">
        <f t="shared" si="143"/>
        <v>0</v>
      </c>
      <c r="BC187" s="14">
        <f t="shared" si="144"/>
        <v>1970.7755550000002</v>
      </c>
      <c r="BD187" s="14">
        <f t="shared" si="145"/>
        <v>1629.6343064295002</v>
      </c>
      <c r="BE187" s="14">
        <f t="shared" si="146"/>
        <v>287.39149397637374</v>
      </c>
      <c r="BF187" s="14">
        <f t="shared" si="126"/>
        <v>1.1578242489701278</v>
      </c>
    </row>
    <row r="188" spans="3:58" x14ac:dyDescent="0.25">
      <c r="C188" s="1">
        <v>20</v>
      </c>
      <c r="D188" s="15">
        <f t="shared" si="115"/>
        <v>280</v>
      </c>
      <c r="E188" s="1">
        <v>1</v>
      </c>
      <c r="F188" s="14">
        <f t="shared" si="128"/>
        <v>3.3169663468821005E-2</v>
      </c>
      <c r="G188" s="14">
        <f t="shared" si="116"/>
        <v>119.41078848775562</v>
      </c>
      <c r="H188" s="1">
        <v>0.96099999999999997</v>
      </c>
      <c r="I188" s="1">
        <v>3.9661139299999997</v>
      </c>
      <c r="K188" s="14">
        <f t="shared" si="117"/>
        <v>2.24E-2</v>
      </c>
      <c r="L188" s="14">
        <f t="shared" si="118"/>
        <v>0.1</v>
      </c>
      <c r="M188" s="14">
        <f t="shared" si="129"/>
        <v>0.19924754697496314</v>
      </c>
      <c r="N188" s="14">
        <f t="shared" si="119"/>
        <v>0.19531000000000001</v>
      </c>
      <c r="P188" s="14">
        <f t="shared" si="120"/>
        <v>5.0000000000000001E-4</v>
      </c>
      <c r="Q188" s="14">
        <f t="shared" si="127"/>
        <v>3.3169663468821005E-2</v>
      </c>
      <c r="R188" s="14">
        <f t="shared" si="130"/>
        <v>296.52016045260007</v>
      </c>
      <c r="S188" s="14">
        <f t="shared" si="131"/>
        <v>296.39785222390003</v>
      </c>
      <c r="T188" s="14">
        <f t="shared" si="132"/>
        <v>2.1115305806172273</v>
      </c>
      <c r="U188" s="14">
        <f t="shared" si="133"/>
        <v>2.0817405154000426</v>
      </c>
      <c r="V188" s="14">
        <v>3961</v>
      </c>
      <c r="X188" s="14">
        <v>0.5</v>
      </c>
      <c r="Y188" s="14">
        <f t="shared" si="134"/>
        <v>0.22748534463585596</v>
      </c>
      <c r="AB188" s="14">
        <f>[2]!HeatTransferArea(K188,L188,0.36,P188)</f>
        <v>0.30265450173412117</v>
      </c>
      <c r="AC188" s="14">
        <f>[1]!Convection(K188,Q188,1000,9*10^-4,P188,0.6,0.36,7)</f>
        <v>21267.436540775536</v>
      </c>
      <c r="AD188" s="14">
        <f t="shared" si="135"/>
        <v>54.163177294251426</v>
      </c>
      <c r="AE188" s="14">
        <f t="shared" si="136"/>
        <v>3981.7609795905701</v>
      </c>
      <c r="AF188" s="14">
        <f t="shared" si="121"/>
        <v>21.937291662487446</v>
      </c>
      <c r="AG188" s="14">
        <f t="shared" si="137"/>
        <v>1.1343242209453981</v>
      </c>
      <c r="AM188" s="14">
        <f t="shared" si="147"/>
        <v>3350.7537468523128</v>
      </c>
      <c r="AN188" s="14">
        <f t="shared" si="138"/>
        <v>9.6073453209208708</v>
      </c>
      <c r="AQ188" s="14">
        <f t="shared" si="122"/>
        <v>3.9661139299999997</v>
      </c>
      <c r="AR188" s="14">
        <v>0.83069999999999999</v>
      </c>
      <c r="AU188" s="14">
        <f t="shared" si="139"/>
        <v>48.991008081159656</v>
      </c>
      <c r="AV188" s="14">
        <f t="shared" si="140"/>
        <v>131.38503700000001</v>
      </c>
      <c r="AW188" s="14">
        <f t="shared" si="141"/>
        <v>115.77892903569983</v>
      </c>
      <c r="AX188" s="14">
        <f t="shared" si="123"/>
        <v>1.1343242209453981</v>
      </c>
      <c r="AY188" s="14">
        <f t="shared" si="124"/>
        <v>3.9661139299999997</v>
      </c>
      <c r="AZ188" s="14">
        <f t="shared" si="125"/>
        <v>120.5605723609949</v>
      </c>
      <c r="BA188" s="14">
        <f t="shared" si="142"/>
        <v>122.23537462499601</v>
      </c>
      <c r="BB188" s="14">
        <f t="shared" si="143"/>
        <v>0</v>
      </c>
      <c r="BC188" s="14">
        <f t="shared" si="144"/>
        <v>2627.7007400000002</v>
      </c>
      <c r="BD188" s="14">
        <f t="shared" si="145"/>
        <v>2182.8310047180003</v>
      </c>
      <c r="BE188" s="14">
        <f t="shared" si="146"/>
        <v>277.42352346102592</v>
      </c>
      <c r="BF188" s="14">
        <f t="shared" si="126"/>
        <v>1.5437639689142091</v>
      </c>
    </row>
    <row r="189" spans="3:58" x14ac:dyDescent="0.25">
      <c r="C189" s="1">
        <v>25</v>
      </c>
      <c r="D189" s="15">
        <f t="shared" si="115"/>
        <v>275</v>
      </c>
      <c r="E189" s="1">
        <v>1</v>
      </c>
      <c r="F189" s="14">
        <f t="shared" si="128"/>
        <v>3.316129151943463E-2</v>
      </c>
      <c r="G189" s="14">
        <f t="shared" si="116"/>
        <v>119.38064946996467</v>
      </c>
      <c r="H189" s="1">
        <v>0.96099999999999997</v>
      </c>
      <c r="I189" s="1">
        <v>-17.083882319999997</v>
      </c>
      <c r="K189" s="14">
        <f t="shared" si="117"/>
        <v>2.24E-2</v>
      </c>
      <c r="L189" s="14">
        <f t="shared" si="118"/>
        <v>0.1</v>
      </c>
      <c r="M189" s="14">
        <f t="shared" si="129"/>
        <v>0.19924754697496314</v>
      </c>
      <c r="N189" s="14">
        <f t="shared" si="119"/>
        <v>0.19531000000000001</v>
      </c>
      <c r="P189" s="14">
        <f t="shared" si="120"/>
        <v>5.0000000000000001E-4</v>
      </c>
      <c r="Q189" s="14">
        <f t="shared" si="127"/>
        <v>3.316129151943463E-2</v>
      </c>
      <c r="R189" s="14">
        <f t="shared" si="130"/>
        <v>301.58214784010033</v>
      </c>
      <c r="S189" s="14">
        <f t="shared" si="131"/>
        <v>297.9700144694001</v>
      </c>
      <c r="T189" s="14">
        <f t="shared" si="132"/>
        <v>1.9994715278071453</v>
      </c>
      <c r="U189" s="14">
        <f t="shared" si="133"/>
        <v>1.951020973900313</v>
      </c>
      <c r="V189" s="14">
        <v>3962</v>
      </c>
      <c r="X189" s="14">
        <v>0.5</v>
      </c>
      <c r="Y189" s="14">
        <f t="shared" si="134"/>
        <v>0.22742792784013766</v>
      </c>
      <c r="AB189" s="14">
        <f>[2]!HeatTransferArea(K189,L189,0.36,P189)</f>
        <v>0.30265450173412117</v>
      </c>
      <c r="AC189" s="14">
        <f>[1]!Convection(K189,Q189,1000,9*10^-4,P189,0.6,0.36,7)</f>
        <v>21267.16382081791</v>
      </c>
      <c r="AD189" s="14">
        <f t="shared" si="135"/>
        <v>54.149506628604207</v>
      </c>
      <c r="AE189" s="14">
        <f t="shared" si="136"/>
        <v>3980.9670183219955</v>
      </c>
      <c r="AF189" s="14">
        <f t="shared" si="121"/>
        <v>21.937267557822864</v>
      </c>
      <c r="AG189" s="14">
        <f t="shared" si="137"/>
        <v>1.1152848482872855</v>
      </c>
      <c r="AM189" s="14">
        <f t="shared" si="147"/>
        <v>3295.3015915351298</v>
      </c>
      <c r="AN189" s="14">
        <f t="shared" si="138"/>
        <v>12.813803815764294</v>
      </c>
      <c r="AQ189" s="14">
        <f t="shared" si="122"/>
        <v>-17.083882319999997</v>
      </c>
      <c r="AR189" s="14">
        <v>0.83320000000000005</v>
      </c>
      <c r="AU189" s="14">
        <f t="shared" si="139"/>
        <v>48.990379851912458</v>
      </c>
      <c r="AV189" s="14">
        <f t="shared" si="140"/>
        <v>131.38503700000001</v>
      </c>
      <c r="AW189" s="14">
        <f t="shared" si="141"/>
        <v>116.39304705203708</v>
      </c>
      <c r="AX189" s="14">
        <f t="shared" si="123"/>
        <v>1.1152848482872855</v>
      </c>
      <c r="AY189" s="14">
        <f t="shared" si="124"/>
        <v>-17.083882319999997</v>
      </c>
      <c r="AZ189" s="14">
        <f t="shared" si="125"/>
        <v>114.91905553873333</v>
      </c>
      <c r="BA189" s="14">
        <f t="shared" si="142"/>
        <v>116.36229180763276</v>
      </c>
      <c r="BB189" s="14">
        <f t="shared" si="143"/>
        <v>0</v>
      </c>
      <c r="BC189" s="14">
        <f t="shared" si="144"/>
        <v>3284.6259250000003</v>
      </c>
      <c r="BD189" s="14">
        <f t="shared" si="145"/>
        <v>2736.7503207100003</v>
      </c>
      <c r="BE189" s="14">
        <f t="shared" si="146"/>
        <v>262.70064066138832</v>
      </c>
      <c r="BF189" s="14">
        <f t="shared" si="126"/>
        <v>1.9297028407857204</v>
      </c>
    </row>
    <row r="190" spans="3:58" x14ac:dyDescent="0.25">
      <c r="C190" s="1">
        <v>30</v>
      </c>
      <c r="D190" s="15">
        <f t="shared" si="115"/>
        <v>270</v>
      </c>
      <c r="E190" s="1">
        <v>1</v>
      </c>
      <c r="F190" s="14">
        <f t="shared" si="128"/>
        <v>3.3152923795104719E-2</v>
      </c>
      <c r="G190" s="14">
        <f t="shared" si="116"/>
        <v>119.350525662377</v>
      </c>
      <c r="H190" s="1">
        <v>0.96099999999999997</v>
      </c>
      <c r="I190" s="1">
        <v>-38.369536609999997</v>
      </c>
      <c r="K190" s="14">
        <f t="shared" si="117"/>
        <v>2.24E-2</v>
      </c>
      <c r="L190" s="14">
        <f t="shared" si="118"/>
        <v>0.1</v>
      </c>
      <c r="M190" s="14">
        <f t="shared" si="129"/>
        <v>0.19924754697496314</v>
      </c>
      <c r="N190" s="14">
        <f t="shared" si="119"/>
        <v>0.19531000000000001</v>
      </c>
      <c r="P190" s="14">
        <f t="shared" si="120"/>
        <v>5.0000000000000001E-4</v>
      </c>
      <c r="Q190" s="14">
        <f t="shared" si="127"/>
        <v>3.3152923795104719E-2</v>
      </c>
      <c r="R190" s="14">
        <f t="shared" si="130"/>
        <v>304.43728906260003</v>
      </c>
      <c r="S190" s="14">
        <f t="shared" si="131"/>
        <v>298.73645404990009</v>
      </c>
      <c r="T190" s="14">
        <f t="shared" si="132"/>
        <v>1.8747834513530961</v>
      </c>
      <c r="U190" s="14">
        <f t="shared" si="133"/>
        <v>1.8245057973997518</v>
      </c>
      <c r="V190" s="14">
        <v>3963</v>
      </c>
      <c r="X190" s="14">
        <v>0.5</v>
      </c>
      <c r="Y190" s="14">
        <f t="shared" si="134"/>
        <v>0.22737054002084919</v>
      </c>
      <c r="AB190" s="14">
        <f>[2]!HeatTransferArea(K190,L190,0.36,P190)</f>
        <v>0.30265450173412117</v>
      </c>
      <c r="AC190" s="14">
        <f>[1]!Convection(K190,Q190,1000,9*10^-4,P190,0.6,0.36,7)</f>
        <v>21266.891210972306</v>
      </c>
      <c r="AD190" s="14">
        <f t="shared" si="135"/>
        <v>54.135842862106962</v>
      </c>
      <c r="AE190" s="14">
        <f t="shared" si="136"/>
        <v>3980.1734156777802</v>
      </c>
      <c r="AF190" s="14">
        <f t="shared" si="121"/>
        <v>21.937243454488843</v>
      </c>
      <c r="AG190" s="14">
        <f t="shared" si="137"/>
        <v>1.1048252368678724</v>
      </c>
      <c r="AM190" s="14">
        <f t="shared" si="147"/>
        <v>3265.1789359731215</v>
      </c>
      <c r="AN190" s="14">
        <f t="shared" si="138"/>
        <v>16.442808810339425</v>
      </c>
      <c r="AQ190" s="14">
        <f t="shared" si="122"/>
        <v>-38.369536609999997</v>
      </c>
      <c r="AR190" s="14">
        <v>0.83440000000000003</v>
      </c>
      <c r="AU190" s="14">
        <f t="shared" si="139"/>
        <v>48.989751876315893</v>
      </c>
      <c r="AV190" s="14">
        <f t="shared" si="140"/>
        <v>131.38503700000001</v>
      </c>
      <c r="AW190" s="14">
        <f t="shared" si="141"/>
        <v>116.69243368097197</v>
      </c>
      <c r="AX190" s="14">
        <f t="shared" si="123"/>
        <v>1.1048252368678724</v>
      </c>
      <c r="AY190" s="14">
        <f t="shared" si="124"/>
        <v>-38.369536609999997</v>
      </c>
      <c r="AZ190" s="14">
        <f t="shared" si="125"/>
        <v>108.4844705293189</v>
      </c>
      <c r="BA190" s="14">
        <f t="shared" si="142"/>
        <v>109.38652178160245</v>
      </c>
      <c r="BB190" s="14">
        <f t="shared" si="143"/>
        <v>0</v>
      </c>
      <c r="BC190" s="14">
        <f t="shared" si="144"/>
        <v>3941.5511100000003</v>
      </c>
      <c r="BD190" s="14">
        <f t="shared" si="145"/>
        <v>3288.8302461840003</v>
      </c>
      <c r="BE190" s="14">
        <f t="shared" si="146"/>
        <v>246.31849312301426</v>
      </c>
      <c r="BF190" s="14">
        <f t="shared" si="126"/>
        <v>2.3156408646548665</v>
      </c>
    </row>
    <row r="191" spans="3:58" x14ac:dyDescent="0.25">
      <c r="C191" s="1">
        <v>35</v>
      </c>
      <c r="D191" s="15">
        <f t="shared" si="115"/>
        <v>265</v>
      </c>
      <c r="E191" s="1">
        <v>1</v>
      </c>
      <c r="F191" s="14">
        <f t="shared" si="128"/>
        <v>3.3144560292633705E-2</v>
      </c>
      <c r="G191" s="14">
        <f t="shared" si="116"/>
        <v>119.32041705348134</v>
      </c>
      <c r="H191" s="1">
        <v>0.96099999999999997</v>
      </c>
      <c r="I191" s="1">
        <v>-59.361405810000001</v>
      </c>
      <c r="K191" s="14">
        <f t="shared" si="117"/>
        <v>2.24E-2</v>
      </c>
      <c r="L191" s="14">
        <f t="shared" si="118"/>
        <v>0.1</v>
      </c>
      <c r="M191" s="14">
        <f t="shared" si="129"/>
        <v>0.19924754697496314</v>
      </c>
      <c r="N191" s="14">
        <f t="shared" si="119"/>
        <v>0.19531000000000001</v>
      </c>
      <c r="P191" s="14">
        <f t="shared" si="120"/>
        <v>5.0000000000000001E-4</v>
      </c>
      <c r="Q191" s="14">
        <f t="shared" si="127"/>
        <v>3.3144560292633705E-2</v>
      </c>
      <c r="R191" s="14">
        <f t="shared" si="130"/>
        <v>305.08558412010007</v>
      </c>
      <c r="S191" s="14">
        <f t="shared" si="131"/>
        <v>298.69717096540023</v>
      </c>
      <c r="T191" s="14">
        <f t="shared" si="132"/>
        <v>1.7610279958414594</v>
      </c>
      <c r="U191" s="14">
        <f t="shared" si="133"/>
        <v>1.7293354609005291</v>
      </c>
      <c r="V191" s="14">
        <v>3964</v>
      </c>
      <c r="X191" s="14">
        <v>0.5</v>
      </c>
      <c r="Y191" s="14">
        <f t="shared" si="134"/>
        <v>0.22731318115606089</v>
      </c>
      <c r="AB191" s="14">
        <f>[2]!HeatTransferArea(K191,L191,0.36,P191)</f>
        <v>0.30265450173412117</v>
      </c>
      <c r="AC191" s="14">
        <f>[1]!Convection(K191,Q191,1000,9*10^-4,P191,0.6,0.36,7)</f>
        <v>21266.618711166499</v>
      </c>
      <c r="AD191" s="14">
        <f t="shared" si="135"/>
        <v>54.122185989538316</v>
      </c>
      <c r="AE191" s="14">
        <f t="shared" si="136"/>
        <v>3979.3801714055053</v>
      </c>
      <c r="AF191" s="14">
        <f t="shared" si="121"/>
        <v>21.937219352484998</v>
      </c>
      <c r="AG191" s="14">
        <f t="shared" si="137"/>
        <v>1.1024775260033015</v>
      </c>
      <c r="AM191" s="14">
        <f t="shared" si="147"/>
        <v>3259.0209628213665</v>
      </c>
      <c r="AN191" s="14">
        <f t="shared" si="138"/>
        <v>20.238988207513078</v>
      </c>
      <c r="AQ191" s="14">
        <f t="shared" si="122"/>
        <v>-59.361405810000001</v>
      </c>
      <c r="AR191" s="14">
        <v>0.83430000000000004</v>
      </c>
      <c r="AU191" s="14">
        <f t="shared" si="139"/>
        <v>48.989124154203608</v>
      </c>
      <c r="AV191" s="14">
        <f t="shared" si="140"/>
        <v>131.38503700000001</v>
      </c>
      <c r="AW191" s="14">
        <f t="shared" si="141"/>
        <v>116.67708892250465</v>
      </c>
      <c r="AX191" s="14">
        <f t="shared" si="123"/>
        <v>1.1024775260033015</v>
      </c>
      <c r="AY191" s="14">
        <f t="shared" si="124"/>
        <v>-59.361405810000001</v>
      </c>
      <c r="AZ191" s="14">
        <f t="shared" si="125"/>
        <v>103.0446417985067</v>
      </c>
      <c r="BA191" s="14">
        <f t="shared" si="142"/>
        <v>102.73581003290705</v>
      </c>
      <c r="BB191" s="14">
        <f t="shared" si="143"/>
        <v>0</v>
      </c>
      <c r="BC191" s="14">
        <f t="shared" si="144"/>
        <v>4598.4762950000004</v>
      </c>
      <c r="BD191" s="14">
        <f t="shared" si="145"/>
        <v>3836.5087729185007</v>
      </c>
      <c r="BE191" s="14">
        <f t="shared" si="146"/>
        <v>231.37272839166602</v>
      </c>
      <c r="BF191" s="14">
        <f t="shared" si="126"/>
        <v>2.701578040591825</v>
      </c>
    </row>
    <row r="192" spans="3:58" x14ac:dyDescent="0.25">
      <c r="C192" s="1">
        <v>40</v>
      </c>
      <c r="D192" s="15">
        <f t="shared" si="115"/>
        <v>260</v>
      </c>
      <c r="E192" s="1">
        <v>1</v>
      </c>
      <c r="F192" s="14">
        <f t="shared" si="128"/>
        <v>3.3136201008827242E-2</v>
      </c>
      <c r="G192" s="14">
        <f t="shared" si="116"/>
        <v>119.29032363177807</v>
      </c>
      <c r="H192" s="1">
        <v>0.96099999999999997</v>
      </c>
      <c r="I192" s="1">
        <v>-79.956069979999995</v>
      </c>
      <c r="K192" s="14">
        <f t="shared" si="117"/>
        <v>2.24E-2</v>
      </c>
      <c r="L192" s="14">
        <f t="shared" si="118"/>
        <v>0.1</v>
      </c>
      <c r="M192" s="14">
        <f t="shared" si="129"/>
        <v>0.19924754697496314</v>
      </c>
      <c r="N192" s="14">
        <f t="shared" si="119"/>
        <v>0.19531000000000001</v>
      </c>
      <c r="P192" s="14">
        <f t="shared" si="120"/>
        <v>5.0000000000000001E-4</v>
      </c>
      <c r="Q192" s="14">
        <f t="shared" si="127"/>
        <v>3.3136201008827242E-2</v>
      </c>
      <c r="R192" s="14">
        <f t="shared" si="130"/>
        <v>303.52703301259999</v>
      </c>
      <c r="S192" s="14">
        <f t="shared" si="131"/>
        <v>297.8521652159003</v>
      </c>
      <c r="T192" s="14">
        <f t="shared" si="132"/>
        <v>1.6817668058572508</v>
      </c>
      <c r="U192" s="14">
        <f t="shared" si="133"/>
        <v>1.6926504394002677</v>
      </c>
      <c r="V192" s="14">
        <v>3965</v>
      </c>
      <c r="X192" s="14">
        <v>0.5</v>
      </c>
      <c r="Y192" s="14">
        <f t="shared" si="134"/>
        <v>0.22725585122386516</v>
      </c>
      <c r="AB192" s="14">
        <f>[2]!HeatTransferArea(K192,L192,0.36,P192)</f>
        <v>0.30265450173412117</v>
      </c>
      <c r="AC192" s="14">
        <f>[1]!Convection(K192,Q192,1000,9*10^-4,P192,0.6,0.36,7)</f>
        <v>21266.346321328332</v>
      </c>
      <c r="AD192" s="14">
        <f t="shared" si="135"/>
        <v>54.108536005682183</v>
      </c>
      <c r="AE192" s="14">
        <f t="shared" si="136"/>
        <v>3978.5872852529892</v>
      </c>
      <c r="AF192" s="14">
        <f t="shared" si="121"/>
        <v>21.93719525181092</v>
      </c>
      <c r="AG192" s="14">
        <f t="shared" si="137"/>
        <v>1.1081385294140751</v>
      </c>
      <c r="AM192" s="14">
        <f t="shared" si="147"/>
        <v>3276.5397977103307</v>
      </c>
      <c r="AN192" s="14">
        <f t="shared" si="138"/>
        <v>23.631577476902212</v>
      </c>
      <c r="AQ192" s="14">
        <f t="shared" si="122"/>
        <v>-79.956069979999995</v>
      </c>
      <c r="AR192" s="14">
        <v>0.83299999999999996</v>
      </c>
      <c r="AU192" s="14">
        <f t="shared" si="139"/>
        <v>48.988496685409366</v>
      </c>
      <c r="AV192" s="14">
        <f t="shared" si="140"/>
        <v>131.38503700000001</v>
      </c>
      <c r="AW192" s="14">
        <f t="shared" si="141"/>
        <v>116.34701277663498</v>
      </c>
      <c r="AX192" s="14">
        <f t="shared" si="123"/>
        <v>1.1081385294140751</v>
      </c>
      <c r="AY192" s="14">
        <f t="shared" si="124"/>
        <v>-79.956069979999995</v>
      </c>
      <c r="AZ192" s="14">
        <f t="shared" si="125"/>
        <v>100.34347453213179</v>
      </c>
      <c r="BA192" s="14">
        <f t="shared" si="142"/>
        <v>97.834272024197077</v>
      </c>
      <c r="BB192" s="14">
        <f t="shared" si="143"/>
        <v>0</v>
      </c>
      <c r="BC192" s="14">
        <f t="shared" si="144"/>
        <v>5255.4014800000004</v>
      </c>
      <c r="BD192" s="14">
        <f t="shared" si="145"/>
        <v>4377.7494328399998</v>
      </c>
      <c r="BE192" s="14">
        <f t="shared" si="146"/>
        <v>220.95899401292672</v>
      </c>
      <c r="BF192" s="14">
        <f t="shared" si="126"/>
        <v>3.087514368666743</v>
      </c>
    </row>
    <row r="193" spans="3:58" x14ac:dyDescent="0.25">
      <c r="C193" s="1">
        <v>0</v>
      </c>
      <c r="D193" s="15">
        <f t="shared" si="115"/>
        <v>300</v>
      </c>
      <c r="E193" s="1">
        <v>1</v>
      </c>
      <c r="F193" s="14">
        <f t="shared" si="128"/>
        <v>3.9753415128593046E-2</v>
      </c>
      <c r="G193" s="14">
        <f t="shared" si="116"/>
        <v>143.11229446293495</v>
      </c>
      <c r="H193" s="1">
        <v>1.1532</v>
      </c>
      <c r="I193" s="1">
        <v>79.137804500000001</v>
      </c>
      <c r="K193" s="14">
        <f t="shared" si="117"/>
        <v>2.24E-2</v>
      </c>
      <c r="L193" s="14">
        <f t="shared" si="118"/>
        <v>0.1</v>
      </c>
      <c r="M193" s="14">
        <f t="shared" si="129"/>
        <v>0.19924754697496314</v>
      </c>
      <c r="N193" s="14">
        <f t="shared" si="119"/>
        <v>0.19531000000000001</v>
      </c>
      <c r="P193" s="14">
        <f t="shared" si="120"/>
        <v>5.0000000000000001E-4</v>
      </c>
      <c r="Q193" s="14">
        <f t="shared" si="127"/>
        <v>3.9753415128593046E-2</v>
      </c>
      <c r="R193" s="14">
        <f t="shared" si="130"/>
        <v>254.20374925260012</v>
      </c>
      <c r="S193" s="14">
        <f t="shared" si="131"/>
        <v>282.05197659190014</v>
      </c>
      <c r="T193" s="14">
        <f t="shared" si="132"/>
        <v>1.9622436637134797</v>
      </c>
      <c r="U193" s="14">
        <f t="shared" si="133"/>
        <v>2.1038528313999905</v>
      </c>
      <c r="V193" s="14">
        <v>3966</v>
      </c>
      <c r="X193" s="14">
        <v>0.5</v>
      </c>
      <c r="Y193" s="14">
        <f t="shared" si="134"/>
        <v>0.27263826024285187</v>
      </c>
      <c r="AB193" s="14">
        <f>[2]!HeatTransferArea(K193,L193,0.36,P193)</f>
        <v>0.30265450173412117</v>
      </c>
      <c r="AC193" s="14">
        <f>[1]!Convection(K193,Q193,1000,9*10^-4,P193,0.6,0.36,7)</f>
        <v>21474.086652648468</v>
      </c>
      <c r="AD193" s="14">
        <f t="shared" si="135"/>
        <v>64.913871486393305</v>
      </c>
      <c r="AE193" s="14">
        <f t="shared" si="136"/>
        <v>4594.0482839895376</v>
      </c>
      <c r="AF193" s="14">
        <f t="shared" si="121"/>
        <v>21.95341182986321</v>
      </c>
      <c r="AG193" s="14">
        <f t="shared" si="137"/>
        <v>1.58778145950525</v>
      </c>
      <c r="AM193" s="14">
        <f t="shared" si="147"/>
        <v>3292.9183613870528</v>
      </c>
      <c r="AN193" s="14">
        <f t="shared" si="138"/>
        <v>0</v>
      </c>
      <c r="AQ193" s="14">
        <f t="shared" si="122"/>
        <v>79.137804500000001</v>
      </c>
      <c r="AR193" s="14">
        <v>0.69410000000000005</v>
      </c>
      <c r="AU193" s="14">
        <f t="shared" si="139"/>
        <v>41.222534065102252</v>
      </c>
      <c r="AV193" s="14">
        <f t="shared" si="140"/>
        <v>157.66204440000001</v>
      </c>
      <c r="AW193" s="14">
        <f t="shared" si="141"/>
        <v>110.17514309632804</v>
      </c>
      <c r="AX193" s="14">
        <f t="shared" si="123"/>
        <v>1.58778145950525</v>
      </c>
      <c r="AY193" s="14">
        <f t="shared" si="124"/>
        <v>79.137804500000001</v>
      </c>
      <c r="AZ193" s="14">
        <f t="shared" si="125"/>
        <v>104.45320939148877</v>
      </c>
      <c r="BA193" s="14">
        <f t="shared" si="142"/>
        <v>108.09523821974781</v>
      </c>
      <c r="BB193" s="14">
        <f t="shared" si="143"/>
        <v>0</v>
      </c>
      <c r="BC193" s="14">
        <f t="shared" si="144"/>
        <v>0</v>
      </c>
      <c r="BD193" s="14">
        <f t="shared" si="145"/>
        <v>0</v>
      </c>
      <c r="BE193" s="14">
        <f t="shared" si="146"/>
        <v>309.37134763201334</v>
      </c>
      <c r="BF193" s="14">
        <f t="shared" si="126"/>
        <v>0</v>
      </c>
    </row>
    <row r="194" spans="3:58" x14ac:dyDescent="0.25">
      <c r="C194" s="1">
        <v>5</v>
      </c>
      <c r="D194" s="15">
        <f t="shared" si="115"/>
        <v>295</v>
      </c>
      <c r="E194" s="1">
        <v>1</v>
      </c>
      <c r="F194" s="14">
        <f t="shared" si="128"/>
        <v>3.9743394101336024E-2</v>
      </c>
      <c r="G194" s="14">
        <f t="shared" si="116"/>
        <v>143.07621876480968</v>
      </c>
      <c r="H194" s="1">
        <v>1.1532</v>
      </c>
      <c r="I194" s="1">
        <v>56.607413020000003</v>
      </c>
      <c r="K194" s="14">
        <f t="shared" si="117"/>
        <v>2.24E-2</v>
      </c>
      <c r="L194" s="14">
        <f t="shared" si="118"/>
        <v>0.1</v>
      </c>
      <c r="M194" s="14">
        <f t="shared" si="129"/>
        <v>0.19924754697496314</v>
      </c>
      <c r="N194" s="14">
        <f t="shared" si="119"/>
        <v>0.19531000000000001</v>
      </c>
      <c r="P194" s="14">
        <f t="shared" si="120"/>
        <v>5.0000000000000001E-4</v>
      </c>
      <c r="Q194" s="14">
        <f t="shared" si="127"/>
        <v>3.9743394101336024E-2</v>
      </c>
      <c r="R194" s="14">
        <f t="shared" si="130"/>
        <v>268.09312130010039</v>
      </c>
      <c r="S194" s="14">
        <f t="shared" si="131"/>
        <v>286.84702949740029</v>
      </c>
      <c r="T194" s="14">
        <f t="shared" si="132"/>
        <v>2.1363171513316956</v>
      </c>
      <c r="U194" s="14">
        <f t="shared" si="133"/>
        <v>2.2277205799002786</v>
      </c>
      <c r="V194" s="14">
        <v>3967</v>
      </c>
      <c r="X194" s="14">
        <v>0.5</v>
      </c>
      <c r="Y194" s="14">
        <f t="shared" si="134"/>
        <v>0.27256953368367798</v>
      </c>
      <c r="AB194" s="14">
        <f>[2]!HeatTransferArea(K194,L194,0.36,P194)</f>
        <v>0.30265450173412117</v>
      </c>
      <c r="AC194" s="14">
        <f>[1]!Convection(K194,Q194,1000,9*10^-4,P194,0.6,0.36,7)</f>
        <v>21473.783019494371</v>
      </c>
      <c r="AD194" s="14">
        <f t="shared" si="135"/>
        <v>64.897508019923336</v>
      </c>
      <c r="AE194" s="14">
        <f t="shared" si="136"/>
        <v>4593.1333875399032</v>
      </c>
      <c r="AF194" s="14">
        <f t="shared" si="121"/>
        <v>21.953390933487661</v>
      </c>
      <c r="AG194" s="14">
        <f t="shared" si="137"/>
        <v>1.5055216562165814</v>
      </c>
      <c r="AM194" s="14">
        <f t="shared" si="147"/>
        <v>3123.0619147724246</v>
      </c>
      <c r="AN194" s="14">
        <f t="shared" si="138"/>
        <v>2.2444466532799279</v>
      </c>
      <c r="AQ194" s="14">
        <f t="shared" si="122"/>
        <v>56.607413020000003</v>
      </c>
      <c r="AR194" s="14">
        <v>0.70450000000000002</v>
      </c>
      <c r="AU194" s="14">
        <f t="shared" si="139"/>
        <v>41.221951198494672</v>
      </c>
      <c r="AV194" s="14">
        <f t="shared" si="140"/>
        <v>157.66204440000001</v>
      </c>
      <c r="AW194" s="14">
        <f t="shared" si="141"/>
        <v>112.0481866622745</v>
      </c>
      <c r="AX194" s="14">
        <f t="shared" si="123"/>
        <v>1.5055216562165814</v>
      </c>
      <c r="AY194" s="14">
        <f t="shared" si="124"/>
        <v>56.607413020000003</v>
      </c>
      <c r="AZ194" s="14">
        <f t="shared" si="125"/>
        <v>116.64627324646889</v>
      </c>
      <c r="BA194" s="14">
        <f t="shared" si="142"/>
        <v>119.68523147111618</v>
      </c>
      <c r="BB194" s="14">
        <f t="shared" si="143"/>
        <v>0</v>
      </c>
      <c r="BC194" s="14">
        <f t="shared" si="144"/>
        <v>788.31022200000007</v>
      </c>
      <c r="BD194" s="14">
        <f t="shared" si="145"/>
        <v>555.36455139900011</v>
      </c>
      <c r="BE194" s="14">
        <f t="shared" si="146"/>
        <v>336.81612956573935</v>
      </c>
      <c r="BF194" s="14">
        <f t="shared" si="126"/>
        <v>0.38622422539696583</v>
      </c>
    </row>
    <row r="195" spans="3:58" x14ac:dyDescent="0.25">
      <c r="C195" s="1">
        <v>10</v>
      </c>
      <c r="D195" s="15">
        <f t="shared" ref="D195:D201" si="148">300-C195</f>
        <v>290</v>
      </c>
      <c r="E195" s="1">
        <v>1</v>
      </c>
      <c r="F195" s="14">
        <f t="shared" si="128"/>
        <v>3.9733378125000003E-2</v>
      </c>
      <c r="G195" s="14">
        <f t="shared" ref="G195:G201" si="149">F195*3600</f>
        <v>143.04016125000001</v>
      </c>
      <c r="H195" s="1">
        <v>1.1532</v>
      </c>
      <c r="I195" s="1">
        <v>33.956655569999995</v>
      </c>
      <c r="K195" s="14">
        <f t="shared" ref="K195:K201" si="150">22.4/1000</f>
        <v>2.24E-2</v>
      </c>
      <c r="L195" s="14">
        <f t="shared" ref="L195:L201" si="151">100/1000</f>
        <v>0.1</v>
      </c>
      <c r="M195" s="14">
        <f t="shared" si="129"/>
        <v>0.19924754697496314</v>
      </c>
      <c r="N195" s="14">
        <f t="shared" ref="N195:N201" si="152">0.19531</f>
        <v>0.19531000000000001</v>
      </c>
      <c r="P195" s="14">
        <f t="shared" ref="P195:P201" si="153">0.5/1000</f>
        <v>5.0000000000000001E-4</v>
      </c>
      <c r="Q195" s="14">
        <f t="shared" si="127"/>
        <v>3.9733378125000003E-2</v>
      </c>
      <c r="R195" s="14">
        <f t="shared" si="130"/>
        <v>279.7756471826001</v>
      </c>
      <c r="S195" s="14">
        <f t="shared" si="131"/>
        <v>290.83635973790035</v>
      </c>
      <c r="T195" s="14">
        <f t="shared" si="132"/>
        <v>2.2035150369652001</v>
      </c>
      <c r="U195" s="14">
        <f t="shared" si="133"/>
        <v>2.2472307934001492</v>
      </c>
      <c r="V195" s="14">
        <v>3968</v>
      </c>
      <c r="X195" s="14">
        <v>0.5</v>
      </c>
      <c r="Y195" s="14">
        <f t="shared" si="134"/>
        <v>0.27250084176490685</v>
      </c>
      <c r="AB195" s="14">
        <f>[2]!HeatTransferArea(K195,L195,0.36,P195)</f>
        <v>0.30265450173412117</v>
      </c>
      <c r="AC195" s="14">
        <f>[1]!Convection(K195,Q195,1000,9*10^-4,P195,0.6,0.36,7)</f>
        <v>21473.479508779168</v>
      </c>
      <c r="AD195" s="14">
        <f t="shared" si="135"/>
        <v>64.881152801168312</v>
      </c>
      <c r="AE195" s="14">
        <f t="shared" si="136"/>
        <v>4592.2189038190945</v>
      </c>
      <c r="AF195" s="14">
        <f t="shared" ref="AF195:AF201" si="154">(1/AE195+1.6/1000/0.3+0.8/1000/0.02)^-1</f>
        <v>21.953370038258047</v>
      </c>
      <c r="AG195" s="14">
        <f t="shared" si="137"/>
        <v>1.4426559425902101</v>
      </c>
      <c r="AM195" s="14">
        <f t="shared" si="147"/>
        <v>2993.3650311680763</v>
      </c>
      <c r="AN195" s="14">
        <f t="shared" si="138"/>
        <v>4.4499212227639529</v>
      </c>
      <c r="AQ195" s="14">
        <f t="shared" ref="AQ195:AQ201" si="155">I195</f>
        <v>33.956655569999995</v>
      </c>
      <c r="AR195" s="14">
        <v>0.71309999999999996</v>
      </c>
      <c r="AU195" s="14">
        <f t="shared" si="139"/>
        <v>41.221368566925797</v>
      </c>
      <c r="AV195" s="14">
        <f t="shared" si="140"/>
        <v>157.66204440000001</v>
      </c>
      <c r="AW195" s="14">
        <f t="shared" si="141"/>
        <v>113.60649884081865</v>
      </c>
      <c r="AX195" s="14">
        <f t="shared" ref="AX195:AX201" si="156">F195*V195/(2*E195*R195*N195)</f>
        <v>1.4426559425902101</v>
      </c>
      <c r="AY195" s="14">
        <f t="shared" ref="AY195:AY201" si="157">AQ195</f>
        <v>33.956655569999995</v>
      </c>
      <c r="AZ195" s="14">
        <f t="shared" ref="AZ195:AZ201" si="158">N195*R195*U195*E195</f>
        <v>122.79539100985154</v>
      </c>
      <c r="BA195" s="14">
        <f t="shared" si="142"/>
        <v>125.16681424635674</v>
      </c>
      <c r="BB195" s="14">
        <f t="shared" si="143"/>
        <v>0</v>
      </c>
      <c r="BC195" s="14">
        <f t="shared" si="144"/>
        <v>1576.6204440000001</v>
      </c>
      <c r="BD195" s="14">
        <f t="shared" si="145"/>
        <v>1124.2880386163999</v>
      </c>
      <c r="BE195" s="14">
        <f t="shared" si="146"/>
        <v>347.41068559407506</v>
      </c>
      <c r="BF195" s="14">
        <f t="shared" ref="BF195:BF201" si="159">AF195*(PI()*K195*L195)*(C195/2)</f>
        <v>0.77244771557777325</v>
      </c>
    </row>
    <row r="196" spans="3:58" x14ac:dyDescent="0.25">
      <c r="C196" s="1">
        <v>15</v>
      </c>
      <c r="D196" s="15">
        <f t="shared" si="148"/>
        <v>285</v>
      </c>
      <c r="E196" s="1">
        <v>1</v>
      </c>
      <c r="F196" s="14">
        <f t="shared" si="128"/>
        <v>3.9723367195767197E-2</v>
      </c>
      <c r="G196" s="14">
        <f t="shared" si="149"/>
        <v>143.00412190476192</v>
      </c>
      <c r="H196" s="1">
        <v>1.1532</v>
      </c>
      <c r="I196" s="1">
        <v>10.36811095</v>
      </c>
      <c r="K196" s="14">
        <f t="shared" si="150"/>
        <v>2.24E-2</v>
      </c>
      <c r="L196" s="14">
        <f t="shared" si="151"/>
        <v>0.1</v>
      </c>
      <c r="M196" s="14">
        <f t="shared" si="129"/>
        <v>0.19924754697496314</v>
      </c>
      <c r="N196" s="14">
        <f t="shared" si="152"/>
        <v>0.19531000000000001</v>
      </c>
      <c r="P196" s="14">
        <f t="shared" si="153"/>
        <v>5.0000000000000001E-4</v>
      </c>
      <c r="Q196" s="14">
        <f t="shared" si="127"/>
        <v>3.9723367195767197E-2</v>
      </c>
      <c r="R196" s="14">
        <f t="shared" si="130"/>
        <v>289.25132690010014</v>
      </c>
      <c r="S196" s="14">
        <f t="shared" si="131"/>
        <v>294.01996731339989</v>
      </c>
      <c r="T196" s="14">
        <f t="shared" si="132"/>
        <v>2.1873989651985539</v>
      </c>
      <c r="U196" s="14">
        <f t="shared" si="133"/>
        <v>2.1895239469001808</v>
      </c>
      <c r="V196" s="14">
        <v>3969</v>
      </c>
      <c r="X196" s="14">
        <v>0.5</v>
      </c>
      <c r="Y196" s="14">
        <f t="shared" si="134"/>
        <v>0.27243218446035539</v>
      </c>
      <c r="AB196" s="14">
        <f>[2]!HeatTransferArea(K196,L196,0.36,P196)</f>
        <v>0.30265450173412117</v>
      </c>
      <c r="AC196" s="14">
        <f>[1]!Convection(K196,Q196,1000,9*10^-4,P196,0.6,0.36,7)</f>
        <v>21473.17612042265</v>
      </c>
      <c r="AD196" s="14">
        <f t="shared" si="135"/>
        <v>64.864805823894145</v>
      </c>
      <c r="AE196" s="14">
        <f t="shared" si="136"/>
        <v>4591.3048325369782</v>
      </c>
      <c r="AF196" s="14">
        <f t="shared" si="154"/>
        <v>21.953349144174023</v>
      </c>
      <c r="AG196" s="14">
        <f t="shared" si="137"/>
        <v>1.395395500257808</v>
      </c>
      <c r="AM196" s="14">
        <f t="shared" si="147"/>
        <v>2895.993144567743</v>
      </c>
      <c r="AN196" s="14">
        <f t="shared" si="138"/>
        <v>6.8508042678575194</v>
      </c>
      <c r="AQ196" s="14">
        <f t="shared" si="155"/>
        <v>10.36811095</v>
      </c>
      <c r="AR196" s="14">
        <v>0.7198</v>
      </c>
      <c r="AU196" s="14">
        <f t="shared" si="139"/>
        <v>41.220786170241652</v>
      </c>
      <c r="AV196" s="14">
        <f t="shared" si="140"/>
        <v>157.66204440000001</v>
      </c>
      <c r="AW196" s="14">
        <f t="shared" si="141"/>
        <v>114.85007963196027</v>
      </c>
      <c r="AX196" s="14">
        <f t="shared" si="156"/>
        <v>1.395395500257808</v>
      </c>
      <c r="AY196" s="14">
        <f t="shared" si="157"/>
        <v>10.36811095</v>
      </c>
      <c r="AZ196" s="14">
        <f t="shared" si="158"/>
        <v>123.69425788862758</v>
      </c>
      <c r="BA196" s="14">
        <f t="shared" si="142"/>
        <v>125.6114726699607</v>
      </c>
      <c r="BB196" s="14">
        <f t="shared" si="143"/>
        <v>0</v>
      </c>
      <c r="BC196" s="14">
        <f t="shared" si="144"/>
        <v>2364.9306660000002</v>
      </c>
      <c r="BD196" s="14">
        <f t="shared" si="145"/>
        <v>1702.2770933868001</v>
      </c>
      <c r="BE196" s="14">
        <f t="shared" si="146"/>
        <v>344.86979277164852</v>
      </c>
      <c r="BF196" s="14">
        <f t="shared" si="159"/>
        <v>1.1586704706028852</v>
      </c>
    </row>
    <row r="197" spans="3:58" x14ac:dyDescent="0.25">
      <c r="C197" s="1">
        <v>20</v>
      </c>
      <c r="D197" s="15">
        <f t="shared" si="148"/>
        <v>280</v>
      </c>
      <c r="E197" s="1">
        <v>1</v>
      </c>
      <c r="F197" s="14">
        <f t="shared" si="128"/>
        <v>3.9713361309823683E-2</v>
      </c>
      <c r="G197" s="14">
        <f t="shared" si="149"/>
        <v>142.96810071536527</v>
      </c>
      <c r="H197" s="1">
        <v>1.1532</v>
      </c>
      <c r="I197" s="1">
        <v>-17.244424219999999</v>
      </c>
      <c r="K197" s="14">
        <f t="shared" si="150"/>
        <v>2.24E-2</v>
      </c>
      <c r="L197" s="14">
        <f t="shared" si="151"/>
        <v>0.1</v>
      </c>
      <c r="M197" s="14">
        <f t="shared" si="129"/>
        <v>0.19924754697496314</v>
      </c>
      <c r="N197" s="14">
        <f t="shared" si="152"/>
        <v>0.19531000000000001</v>
      </c>
      <c r="P197" s="14">
        <f t="shared" si="153"/>
        <v>5.0000000000000001E-4</v>
      </c>
      <c r="Q197" s="14">
        <f t="shared" si="127"/>
        <v>3.9713361309823683E-2</v>
      </c>
      <c r="R197" s="14">
        <f t="shared" si="130"/>
        <v>296.52016045260007</v>
      </c>
      <c r="S197" s="14">
        <f t="shared" si="131"/>
        <v>296.39785222390003</v>
      </c>
      <c r="T197" s="14">
        <f t="shared" si="132"/>
        <v>2.1115305806172273</v>
      </c>
      <c r="U197" s="14">
        <f t="shared" si="133"/>
        <v>2.0817405154000426</v>
      </c>
      <c r="V197" s="14">
        <v>3970</v>
      </c>
      <c r="X197" s="14">
        <v>0.5</v>
      </c>
      <c r="Y197" s="14">
        <f t="shared" si="134"/>
        <v>0.27236356174386667</v>
      </c>
      <c r="AB197" s="14">
        <f>[2]!HeatTransferArea(K197,L197,0.36,P197)</f>
        <v>0.30265450173412117</v>
      </c>
      <c r="AC197" s="14">
        <f>[1]!Convection(K197,Q197,1000,9*10^-4,P197,0.6,0.36,7)</f>
        <v>21472.872854344681</v>
      </c>
      <c r="AD197" s="14">
        <f t="shared" si="135"/>
        <v>64.848467081873025</v>
      </c>
      <c r="AE197" s="14">
        <f t="shared" si="136"/>
        <v>4590.3911734036983</v>
      </c>
      <c r="AF197" s="14">
        <f t="shared" si="154"/>
        <v>21.953328251235249</v>
      </c>
      <c r="AG197" s="14">
        <f t="shared" si="137"/>
        <v>1.3611890651344778</v>
      </c>
      <c r="AM197" s="14">
        <f t="shared" si="147"/>
        <v>2825.6732297709232</v>
      </c>
      <c r="AN197" s="14">
        <f t="shared" si="138"/>
        <v>9.6073453209208708</v>
      </c>
      <c r="AQ197" s="14">
        <f t="shared" si="155"/>
        <v>-17.244424219999999</v>
      </c>
      <c r="AR197" s="14">
        <v>0.7248</v>
      </c>
      <c r="AU197" s="14">
        <f t="shared" si="139"/>
        <v>41.220204008288412</v>
      </c>
      <c r="AV197" s="14">
        <f t="shared" si="140"/>
        <v>157.66204440000001</v>
      </c>
      <c r="AW197" s="14">
        <f t="shared" si="141"/>
        <v>115.77892903569983</v>
      </c>
      <c r="AX197" s="14">
        <f t="shared" si="156"/>
        <v>1.3611890651344778</v>
      </c>
      <c r="AY197" s="14">
        <f t="shared" si="157"/>
        <v>-17.244424219999999</v>
      </c>
      <c r="AZ197" s="14">
        <f t="shared" si="158"/>
        <v>120.5605723609949</v>
      </c>
      <c r="BA197" s="14">
        <f t="shared" si="142"/>
        <v>122.23537462499601</v>
      </c>
      <c r="BB197" s="14">
        <f t="shared" si="143"/>
        <v>0</v>
      </c>
      <c r="BC197" s="14">
        <f t="shared" si="144"/>
        <v>3153.2408880000003</v>
      </c>
      <c r="BD197" s="14">
        <f t="shared" si="145"/>
        <v>2285.4689956224001</v>
      </c>
      <c r="BE197" s="14">
        <f t="shared" si="146"/>
        <v>332.90822815323111</v>
      </c>
      <c r="BF197" s="14">
        <f t="shared" si="159"/>
        <v>1.5448924905327408</v>
      </c>
    </row>
    <row r="198" spans="3:58" x14ac:dyDescent="0.25">
      <c r="C198" s="1">
        <v>25</v>
      </c>
      <c r="D198" s="15">
        <f t="shared" si="148"/>
        <v>275</v>
      </c>
      <c r="E198" s="1">
        <v>1</v>
      </c>
      <c r="F198" s="14">
        <f t="shared" si="128"/>
        <v>3.9703360463359358E-2</v>
      </c>
      <c r="G198" s="14">
        <f t="shared" si="149"/>
        <v>142.93209766809369</v>
      </c>
      <c r="H198" s="1">
        <v>1.1532</v>
      </c>
      <c r="I198" s="1">
        <v>-46.918377900000003</v>
      </c>
      <c r="K198" s="14">
        <f t="shared" si="150"/>
        <v>2.24E-2</v>
      </c>
      <c r="L198" s="14">
        <f t="shared" si="151"/>
        <v>0.1</v>
      </c>
      <c r="M198" s="14">
        <f t="shared" si="129"/>
        <v>0.19924754697496314</v>
      </c>
      <c r="N198" s="14">
        <f t="shared" si="152"/>
        <v>0.19531000000000001</v>
      </c>
      <c r="P198" s="14">
        <f t="shared" si="153"/>
        <v>5.0000000000000001E-4</v>
      </c>
      <c r="Q198" s="14">
        <f t="shared" si="127"/>
        <v>3.9703360463359358E-2</v>
      </c>
      <c r="R198" s="14">
        <f t="shared" si="130"/>
        <v>301.58214784010033</v>
      </c>
      <c r="S198" s="14">
        <f t="shared" si="131"/>
        <v>297.9700144694001</v>
      </c>
      <c r="T198" s="14">
        <f t="shared" si="132"/>
        <v>1.9994715278071453</v>
      </c>
      <c r="U198" s="14">
        <f t="shared" si="133"/>
        <v>1.951020973900313</v>
      </c>
      <c r="V198" s="14">
        <v>3971</v>
      </c>
      <c r="X198" s="14">
        <v>0.5</v>
      </c>
      <c r="Y198" s="14">
        <f t="shared" si="134"/>
        <v>0.2722949735893101</v>
      </c>
      <c r="AB198" s="14">
        <f>[2]!HeatTransferArea(K198,L198,0.36,P198)</f>
        <v>0.30265450173412117</v>
      </c>
      <c r="AC198" s="14">
        <f>[1]!Convection(K198,Q198,1000,9*10^-4,P198,0.6,0.36,7)</f>
        <v>21472.569710465192</v>
      </c>
      <c r="AD198" s="14">
        <f t="shared" si="135"/>
        <v>64.832136568883371</v>
      </c>
      <c r="AE198" s="14">
        <f t="shared" si="136"/>
        <v>4589.4779261296717</v>
      </c>
      <c r="AF198" s="14">
        <f t="shared" si="154"/>
        <v>21.953307359441375</v>
      </c>
      <c r="AG198" s="14">
        <f t="shared" si="137"/>
        <v>1.3383418179447426</v>
      </c>
      <c r="AM198" s="14">
        <f t="shared" si="147"/>
        <v>2778.9055287485776</v>
      </c>
      <c r="AN198" s="14">
        <f t="shared" si="138"/>
        <v>12.813803815764294</v>
      </c>
      <c r="AQ198" s="14">
        <f t="shared" si="155"/>
        <v>-46.918377900000003</v>
      </c>
      <c r="AR198" s="14">
        <v>0.72799999999999998</v>
      </c>
      <c r="AU198" s="14">
        <f t="shared" si="139"/>
        <v>41.219622080912359</v>
      </c>
      <c r="AV198" s="14">
        <f t="shared" si="140"/>
        <v>157.66204440000001</v>
      </c>
      <c r="AW198" s="14">
        <f t="shared" si="141"/>
        <v>116.39304705203708</v>
      </c>
      <c r="AX198" s="14">
        <f t="shared" si="156"/>
        <v>1.3383418179447426</v>
      </c>
      <c r="AY198" s="14">
        <f t="shared" si="157"/>
        <v>-46.918377900000003</v>
      </c>
      <c r="AZ198" s="14">
        <f t="shared" si="158"/>
        <v>114.91905553873333</v>
      </c>
      <c r="BA198" s="14">
        <f t="shared" si="142"/>
        <v>116.36229180763276</v>
      </c>
      <c r="BB198" s="14">
        <f t="shared" si="143"/>
        <v>0</v>
      </c>
      <c r="BC198" s="14">
        <f t="shared" si="144"/>
        <v>3941.5511100000003</v>
      </c>
      <c r="BD198" s="14">
        <f t="shared" si="145"/>
        <v>2869.4492080800001</v>
      </c>
      <c r="BE198" s="14">
        <f t="shared" si="146"/>
        <v>315.24076879366601</v>
      </c>
      <c r="BF198" s="14">
        <f t="shared" si="159"/>
        <v>1.9311137754277534</v>
      </c>
    </row>
    <row r="199" spans="3:58" x14ac:dyDescent="0.25">
      <c r="C199" s="1">
        <v>30</v>
      </c>
      <c r="D199" s="15">
        <f t="shared" si="148"/>
        <v>270</v>
      </c>
      <c r="E199" s="1">
        <v>1</v>
      </c>
      <c r="F199" s="14">
        <f t="shared" si="128"/>
        <v>3.9693364652567981E-2</v>
      </c>
      <c r="G199" s="14">
        <f t="shared" si="149"/>
        <v>142.89611274924474</v>
      </c>
      <c r="H199" s="1">
        <v>1.1532</v>
      </c>
      <c r="I199" s="1">
        <v>-76.888169909999988</v>
      </c>
      <c r="K199" s="14">
        <f t="shared" si="150"/>
        <v>2.24E-2</v>
      </c>
      <c r="L199" s="14">
        <f t="shared" si="151"/>
        <v>0.1</v>
      </c>
      <c r="M199" s="14">
        <f t="shared" si="129"/>
        <v>0.19924754697496314</v>
      </c>
      <c r="N199" s="14">
        <f t="shared" si="152"/>
        <v>0.19531000000000001</v>
      </c>
      <c r="P199" s="14">
        <f t="shared" si="153"/>
        <v>5.0000000000000001E-4</v>
      </c>
      <c r="Q199" s="14">
        <f t="shared" si="127"/>
        <v>3.9693364652567981E-2</v>
      </c>
      <c r="R199" s="14">
        <f t="shared" si="130"/>
        <v>304.43728906260003</v>
      </c>
      <c r="S199" s="14">
        <f t="shared" si="131"/>
        <v>298.73645404990009</v>
      </c>
      <c r="T199" s="14">
        <f t="shared" si="132"/>
        <v>1.8747834513530961</v>
      </c>
      <c r="U199" s="14">
        <f t="shared" si="133"/>
        <v>1.8245057973997518</v>
      </c>
      <c r="V199" s="14">
        <v>3972</v>
      </c>
      <c r="X199" s="14">
        <v>0.5</v>
      </c>
      <c r="Y199" s="14">
        <f t="shared" si="134"/>
        <v>0.27222641997058172</v>
      </c>
      <c r="AB199" s="14">
        <f>[2]!HeatTransferArea(K199,L199,0.36,P199)</f>
        <v>0.30265450173412117</v>
      </c>
      <c r="AC199" s="14">
        <f>[1]!Convection(K199,Q199,1000,9*10^-4,P199,0.6,0.36,7)</f>
        <v>21472.266688704192</v>
      </c>
      <c r="AD199" s="14">
        <f t="shared" si="135"/>
        <v>64.815814278709937</v>
      </c>
      <c r="AE199" s="14">
        <f t="shared" si="136"/>
        <v>4588.5650904255954</v>
      </c>
      <c r="AF199" s="14">
        <f t="shared" si="154"/>
        <v>21.953286468792061</v>
      </c>
      <c r="AG199" s="14">
        <f t="shared" si="137"/>
        <v>1.3257902842414468</v>
      </c>
      <c r="AM199" s="14">
        <f t="shared" si="147"/>
        <v>2753.4981602310518</v>
      </c>
      <c r="AN199" s="14">
        <f t="shared" si="138"/>
        <v>16.442808810339425</v>
      </c>
      <c r="AQ199" s="14">
        <f t="shared" si="155"/>
        <v>-76.888169909999988</v>
      </c>
      <c r="AR199" s="14">
        <v>0.72960000000000003</v>
      </c>
      <c r="AU199" s="14">
        <f t="shared" si="139"/>
        <v>41.21904038795995</v>
      </c>
      <c r="AV199" s="14">
        <f t="shared" si="140"/>
        <v>157.66204440000001</v>
      </c>
      <c r="AW199" s="14">
        <f t="shared" si="141"/>
        <v>116.69243368097197</v>
      </c>
      <c r="AX199" s="14">
        <f t="shared" si="156"/>
        <v>1.3257902842414468</v>
      </c>
      <c r="AY199" s="14">
        <f t="shared" si="157"/>
        <v>-76.888169909999988</v>
      </c>
      <c r="AZ199" s="14">
        <f t="shared" si="158"/>
        <v>108.4844705293189</v>
      </c>
      <c r="BA199" s="14">
        <f t="shared" si="142"/>
        <v>109.38652178160245</v>
      </c>
      <c r="BB199" s="14">
        <f t="shared" si="143"/>
        <v>0</v>
      </c>
      <c r="BC199" s="14">
        <f t="shared" si="144"/>
        <v>4729.8613320000004</v>
      </c>
      <c r="BD199" s="14">
        <f t="shared" si="145"/>
        <v>3450.9068278272002</v>
      </c>
      <c r="BE199" s="14">
        <f t="shared" si="146"/>
        <v>295.58219174761712</v>
      </c>
      <c r="BF199" s="14">
        <f t="shared" si="159"/>
        <v>2.3173343253483143</v>
      </c>
    </row>
    <row r="200" spans="3:58" x14ac:dyDescent="0.25">
      <c r="C200" s="1">
        <v>35</v>
      </c>
      <c r="D200" s="15">
        <f t="shared" si="148"/>
        <v>265</v>
      </c>
      <c r="E200" s="1">
        <v>1</v>
      </c>
      <c r="F200" s="14">
        <f t="shared" si="128"/>
        <v>3.9683373873647121E-2</v>
      </c>
      <c r="G200" s="14">
        <f t="shared" si="149"/>
        <v>142.86014594512963</v>
      </c>
      <c r="H200" s="1">
        <v>1.1532</v>
      </c>
      <c r="I200" s="1">
        <v>-106.56286449999999</v>
      </c>
      <c r="K200" s="14">
        <f t="shared" si="150"/>
        <v>2.24E-2</v>
      </c>
      <c r="L200" s="14">
        <f t="shared" si="151"/>
        <v>0.1</v>
      </c>
      <c r="M200" s="14">
        <f t="shared" si="129"/>
        <v>0.19924754697496314</v>
      </c>
      <c r="N200" s="14">
        <f t="shared" si="152"/>
        <v>0.19531000000000001</v>
      </c>
      <c r="P200" s="14">
        <f t="shared" si="153"/>
        <v>5.0000000000000001E-4</v>
      </c>
      <c r="Q200" s="14">
        <f t="shared" si="127"/>
        <v>3.9683373873647121E-2</v>
      </c>
      <c r="R200" s="14">
        <f t="shared" si="130"/>
        <v>305.08558412010007</v>
      </c>
      <c r="S200" s="14">
        <f t="shared" si="131"/>
        <v>298.69717096540023</v>
      </c>
      <c r="T200" s="14">
        <f t="shared" si="132"/>
        <v>1.7610279958414594</v>
      </c>
      <c r="U200" s="14">
        <f t="shared" si="133"/>
        <v>1.7293354609005291</v>
      </c>
      <c r="V200" s="14">
        <v>3973</v>
      </c>
      <c r="X200" s="14">
        <v>0.5</v>
      </c>
      <c r="Y200" s="14">
        <f t="shared" si="134"/>
        <v>0.27215790086160346</v>
      </c>
      <c r="AB200" s="14">
        <f>[2]!HeatTransferArea(K200,L200,0.36,P200)</f>
        <v>0.30265450173412117</v>
      </c>
      <c r="AC200" s="14">
        <f>[1]!Convection(K200,Q200,1000,9*10^-4,P200,0.6,0.36,7)</f>
        <v>21471.963788981753</v>
      </c>
      <c r="AD200" s="14">
        <f t="shared" si="135"/>
        <v>64.799500205143687</v>
      </c>
      <c r="AE200" s="14">
        <f t="shared" si="136"/>
        <v>4587.6526660024401</v>
      </c>
      <c r="AF200" s="14">
        <f t="shared" si="154"/>
        <v>21.953265579286963</v>
      </c>
      <c r="AG200" s="14">
        <f t="shared" si="137"/>
        <v>1.3229730312039616</v>
      </c>
      <c r="AM200" s="14">
        <f t="shared" si="147"/>
        <v>2748.3000676731972</v>
      </c>
      <c r="AN200" s="14">
        <f t="shared" si="138"/>
        <v>20.238988207513078</v>
      </c>
      <c r="AQ200" s="14">
        <f t="shared" si="155"/>
        <v>-106.56286449999999</v>
      </c>
      <c r="AR200" s="14">
        <v>0.72950000000000004</v>
      </c>
      <c r="AU200" s="14">
        <f t="shared" si="139"/>
        <v>41.218458929277752</v>
      </c>
      <c r="AV200" s="14">
        <f t="shared" si="140"/>
        <v>157.66204440000001</v>
      </c>
      <c r="AW200" s="14">
        <f t="shared" si="141"/>
        <v>116.67708892250465</v>
      </c>
      <c r="AX200" s="14">
        <f t="shared" si="156"/>
        <v>1.3229730312039616</v>
      </c>
      <c r="AY200" s="14">
        <f t="shared" si="157"/>
        <v>-106.56286449999999</v>
      </c>
      <c r="AZ200" s="14">
        <f t="shared" si="158"/>
        <v>103.0446417985067</v>
      </c>
      <c r="BA200" s="14">
        <f t="shared" si="142"/>
        <v>102.73581003290705</v>
      </c>
      <c r="BB200" s="14">
        <f t="shared" si="143"/>
        <v>0</v>
      </c>
      <c r="BC200" s="14">
        <f t="shared" si="144"/>
        <v>5518.1715540000005</v>
      </c>
      <c r="BD200" s="14">
        <f t="shared" si="145"/>
        <v>4025.5061486430004</v>
      </c>
      <c r="BE200" s="14">
        <f t="shared" si="146"/>
        <v>277.64727406999924</v>
      </c>
      <c r="BF200" s="14">
        <f t="shared" si="159"/>
        <v>2.7035541403547891</v>
      </c>
    </row>
    <row r="201" spans="3:58" x14ac:dyDescent="0.25">
      <c r="C201" s="1">
        <v>40</v>
      </c>
      <c r="D201" s="15">
        <f t="shared" si="148"/>
        <v>260</v>
      </c>
      <c r="E201" s="1">
        <v>1</v>
      </c>
      <c r="F201" s="14">
        <f t="shared" si="128"/>
        <v>3.9673388122798192E-2</v>
      </c>
      <c r="G201" s="14">
        <f t="shared" si="149"/>
        <v>142.8241972420735</v>
      </c>
      <c r="H201" s="1">
        <v>1.1532</v>
      </c>
      <c r="I201" s="1">
        <v>-135.84706022</v>
      </c>
      <c r="K201" s="14">
        <f t="shared" si="150"/>
        <v>2.24E-2</v>
      </c>
      <c r="L201" s="14">
        <f t="shared" si="151"/>
        <v>0.1</v>
      </c>
      <c r="M201" s="14">
        <f t="shared" si="129"/>
        <v>0.19924754697496314</v>
      </c>
      <c r="N201" s="14">
        <f t="shared" si="152"/>
        <v>0.19531000000000001</v>
      </c>
      <c r="P201" s="14">
        <f t="shared" si="153"/>
        <v>5.0000000000000001E-4</v>
      </c>
      <c r="Q201" s="14">
        <f t="shared" si="127"/>
        <v>3.9673388122798192E-2</v>
      </c>
      <c r="R201" s="14">
        <f t="shared" si="130"/>
        <v>303.52703301259999</v>
      </c>
      <c r="S201" s="14">
        <f t="shared" si="131"/>
        <v>297.8521652159003</v>
      </c>
      <c r="T201" s="14">
        <f t="shared" si="132"/>
        <v>1.6817668058572508</v>
      </c>
      <c r="U201" s="14">
        <f t="shared" si="133"/>
        <v>1.6926504394002677</v>
      </c>
      <c r="V201" s="14">
        <v>3974</v>
      </c>
      <c r="X201" s="14">
        <v>0.5</v>
      </c>
      <c r="Y201" s="14">
        <f t="shared" si="134"/>
        <v>0.27208941623632371</v>
      </c>
      <c r="AB201" s="14">
        <f>[2]!HeatTransferArea(K201,L201,0.36,P201)</f>
        <v>0.30265450173412117</v>
      </c>
      <c r="AC201" s="14">
        <f>[1]!Convection(K201,Q201,1000,9*10^-4,P201,0.6,0.36,7)</f>
        <v>21471.661011218039</v>
      </c>
      <c r="AD201" s="14">
        <f t="shared" si="135"/>
        <v>64.78319434198184</v>
      </c>
      <c r="AE201" s="14">
        <f t="shared" si="136"/>
        <v>4586.7406525714541</v>
      </c>
      <c r="AF201" s="14">
        <f t="shared" si="154"/>
        <v>21.953244690925736</v>
      </c>
      <c r="AG201" s="14">
        <f t="shared" si="137"/>
        <v>1.3297662352968902</v>
      </c>
      <c r="AM201" s="14">
        <f t="shared" si="147"/>
        <v>2763.0683768511662</v>
      </c>
      <c r="AN201" s="14">
        <f t="shared" si="138"/>
        <v>23.631577476902212</v>
      </c>
      <c r="AQ201" s="14">
        <f t="shared" si="155"/>
        <v>-135.84706022</v>
      </c>
      <c r="AR201" s="14">
        <v>0.7278</v>
      </c>
      <c r="AU201" s="14">
        <f t="shared" si="139"/>
        <v>41.2178777047125</v>
      </c>
      <c r="AV201" s="14">
        <f t="shared" si="140"/>
        <v>157.66204440000001</v>
      </c>
      <c r="AW201" s="14">
        <f t="shared" si="141"/>
        <v>116.34701277663498</v>
      </c>
      <c r="AX201" s="14">
        <f t="shared" si="156"/>
        <v>1.3297662352968902</v>
      </c>
      <c r="AY201" s="14">
        <f t="shared" si="157"/>
        <v>-135.84706022</v>
      </c>
      <c r="AZ201" s="14">
        <f t="shared" si="158"/>
        <v>100.34347453213179</v>
      </c>
      <c r="BA201" s="14">
        <f t="shared" si="142"/>
        <v>97.834272024197077</v>
      </c>
      <c r="BB201" s="14">
        <f t="shared" si="143"/>
        <v>0</v>
      </c>
      <c r="BC201" s="14">
        <f t="shared" si="144"/>
        <v>6306.4817760000005</v>
      </c>
      <c r="BD201" s="14">
        <f t="shared" si="145"/>
        <v>4589.8574365728</v>
      </c>
      <c r="BE201" s="14">
        <f t="shared" si="146"/>
        <v>265.15079281551209</v>
      </c>
      <c r="BF201" s="14">
        <f t="shared" si="159"/>
        <v>3.0897732205075199</v>
      </c>
    </row>
  </sheetData>
  <conditionalFormatting sqref="AH2">
    <cfRule type="cellIs" dxfId="1" priority="2" operator="greaterThan">
      <formula>0.1</formula>
    </cfRule>
  </conditionalFormatting>
  <conditionalFormatting sqref="AH1:AH2">
    <cfRule type="cellIs" dxfId="0" priority="1" operator="greaterThan">
      <formula>0.05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D200"/>
  <sheetViews>
    <sheetView topLeftCell="A157" workbookViewId="0">
      <selection activeCell="D1" sqref="D1:D200"/>
    </sheetView>
  </sheetViews>
  <sheetFormatPr defaultRowHeight="15" x14ac:dyDescent="0.25"/>
  <sheetData>
    <row r="1" spans="1:4" x14ac:dyDescent="0.25">
      <c r="A1" s="1">
        <v>0.25</v>
      </c>
      <c r="B1" s="1">
        <v>0</v>
      </c>
      <c r="C1" s="1">
        <v>0.14030000000000001</v>
      </c>
      <c r="D1" s="1">
        <v>4.7208444700000003</v>
      </c>
    </row>
    <row r="2" spans="1:4" x14ac:dyDescent="0.25">
      <c r="A2" s="1">
        <v>0.25</v>
      </c>
      <c r="B2" s="1">
        <v>5</v>
      </c>
      <c r="C2" s="1">
        <v>0.14030000000000001</v>
      </c>
      <c r="D2" s="1">
        <v>3.6501022500000002</v>
      </c>
    </row>
    <row r="3" spans="1:4" x14ac:dyDescent="0.25">
      <c r="A3" s="1">
        <v>0.25</v>
      </c>
      <c r="B3" s="1">
        <v>10</v>
      </c>
      <c r="C3" s="1">
        <v>0.14030000000000001</v>
      </c>
      <c r="D3" s="1">
        <v>2.8111301499999999</v>
      </c>
    </row>
    <row r="4" spans="1:4" x14ac:dyDescent="0.25">
      <c r="A4" s="1">
        <v>0.25</v>
      </c>
      <c r="B4" s="1">
        <v>15</v>
      </c>
      <c r="C4" s="1">
        <v>0.14030000000000001</v>
      </c>
      <c r="D4" s="1">
        <v>2.1749536699999998</v>
      </c>
    </row>
    <row r="5" spans="1:4" x14ac:dyDescent="0.25">
      <c r="A5" s="1">
        <v>0.25</v>
      </c>
      <c r="B5" s="1">
        <v>20</v>
      </c>
      <c r="C5" s="1">
        <v>0.14030000000000001</v>
      </c>
      <c r="D5" s="1">
        <v>1.19728192</v>
      </c>
    </row>
    <row r="6" spans="1:4" x14ac:dyDescent="0.25">
      <c r="A6" s="1">
        <v>0.25</v>
      </c>
      <c r="B6" s="1">
        <v>25</v>
      </c>
      <c r="C6" s="1">
        <v>0.14030000000000001</v>
      </c>
      <c r="D6" s="1">
        <v>0.10304387999999998</v>
      </c>
    </row>
    <row r="7" spans="1:4" x14ac:dyDescent="0.25">
      <c r="A7" s="1">
        <v>0.25</v>
      </c>
      <c r="B7" s="1">
        <v>30</v>
      </c>
      <c r="C7" s="1">
        <v>0.14030000000000001</v>
      </c>
      <c r="D7" s="1">
        <v>-1.0018080600000001</v>
      </c>
    </row>
    <row r="8" spans="1:4" x14ac:dyDescent="0.25">
      <c r="A8" s="1">
        <v>0.25</v>
      </c>
      <c r="B8" s="1">
        <v>35</v>
      </c>
      <c r="C8" s="1">
        <v>0.14030000000000001</v>
      </c>
      <c r="D8" s="1">
        <v>-2.06452758</v>
      </c>
    </row>
    <row r="9" spans="1:4" x14ac:dyDescent="0.25">
      <c r="A9" s="1">
        <v>0.25</v>
      </c>
      <c r="B9" s="1">
        <v>0</v>
      </c>
      <c r="C9" s="1">
        <v>0.2102</v>
      </c>
      <c r="D9" s="1">
        <v>5.5080598600000004</v>
      </c>
    </row>
    <row r="10" spans="1:4" x14ac:dyDescent="0.25">
      <c r="A10" s="1">
        <v>0.25</v>
      </c>
      <c r="B10" s="1">
        <v>5</v>
      </c>
      <c r="C10" s="1">
        <v>0.2102</v>
      </c>
      <c r="D10" s="1">
        <v>4.3283723200000006</v>
      </c>
    </row>
    <row r="11" spans="1:4" x14ac:dyDescent="0.25">
      <c r="A11" s="1">
        <v>0.25</v>
      </c>
      <c r="B11" s="1">
        <v>10</v>
      </c>
      <c r="C11" s="1">
        <v>0.2102</v>
      </c>
      <c r="D11" s="1">
        <v>3.4570100900000003</v>
      </c>
    </row>
    <row r="12" spans="1:4" x14ac:dyDescent="0.25">
      <c r="A12" s="1">
        <v>0.25</v>
      </c>
      <c r="B12" s="1">
        <v>15</v>
      </c>
      <c r="C12" s="1">
        <v>0.2102</v>
      </c>
      <c r="D12" s="1">
        <v>3.0052535800000002</v>
      </c>
    </row>
    <row r="13" spans="1:4" x14ac:dyDescent="0.25">
      <c r="A13" s="1">
        <v>0.25</v>
      </c>
      <c r="B13" s="1">
        <v>20</v>
      </c>
      <c r="C13" s="1">
        <v>0.2102</v>
      </c>
      <c r="D13" s="1">
        <v>2.0198029000000002</v>
      </c>
    </row>
    <row r="14" spans="1:4" x14ac:dyDescent="0.25">
      <c r="A14" s="1">
        <v>0.25</v>
      </c>
      <c r="B14" s="1">
        <v>25</v>
      </c>
      <c r="C14" s="1">
        <v>0.2102</v>
      </c>
      <c r="D14" s="1">
        <v>0.82655321999999998</v>
      </c>
    </row>
    <row r="15" spans="1:4" x14ac:dyDescent="0.25">
      <c r="A15" s="1">
        <v>0.25</v>
      </c>
      <c r="B15" s="1">
        <v>30</v>
      </c>
      <c r="C15" s="1">
        <v>0.2102</v>
      </c>
      <c r="D15" s="1">
        <v>-0.38937172999999992</v>
      </c>
    </row>
    <row r="16" spans="1:4" x14ac:dyDescent="0.25">
      <c r="A16" s="1">
        <v>0.25</v>
      </c>
      <c r="B16" s="1">
        <v>35</v>
      </c>
      <c r="C16" s="1">
        <v>0.2102</v>
      </c>
      <c r="D16" s="1">
        <v>-1.5640138299999999</v>
      </c>
    </row>
    <row r="17" spans="1:4" x14ac:dyDescent="0.25">
      <c r="A17" s="1">
        <v>0.25</v>
      </c>
      <c r="B17" s="1">
        <v>0</v>
      </c>
      <c r="C17" s="1">
        <v>0.2802</v>
      </c>
      <c r="D17" s="1">
        <v>6.4998426600000005</v>
      </c>
    </row>
    <row r="18" spans="1:4" x14ac:dyDescent="0.25">
      <c r="A18" s="1">
        <v>0.25</v>
      </c>
      <c r="B18" s="1">
        <v>5</v>
      </c>
      <c r="C18" s="1">
        <v>0.2802</v>
      </c>
      <c r="D18" s="1">
        <v>5.2241590899999997</v>
      </c>
    </row>
    <row r="19" spans="1:4" x14ac:dyDescent="0.25">
      <c r="A19" s="1">
        <v>0.25</v>
      </c>
      <c r="B19" s="1">
        <v>10</v>
      </c>
      <c r="C19" s="1">
        <v>0.2802</v>
      </c>
      <c r="D19" s="1">
        <v>4.2799781699999997</v>
      </c>
    </row>
    <row r="20" spans="1:4" x14ac:dyDescent="0.25">
      <c r="A20" s="1">
        <v>0.25</v>
      </c>
      <c r="B20" s="1">
        <v>15</v>
      </c>
      <c r="C20" s="1">
        <v>0.2802</v>
      </c>
      <c r="D20" s="1">
        <v>3.86353824</v>
      </c>
    </row>
    <row r="21" spans="1:4" x14ac:dyDescent="0.25">
      <c r="A21" s="1">
        <v>0.25</v>
      </c>
      <c r="B21" s="1">
        <v>20</v>
      </c>
      <c r="C21" s="1">
        <v>0.2802</v>
      </c>
      <c r="D21" s="1">
        <v>2.7674285100000002</v>
      </c>
    </row>
    <row r="22" spans="1:4" x14ac:dyDescent="0.25">
      <c r="A22" s="1">
        <v>0.25</v>
      </c>
      <c r="B22" s="1">
        <v>25</v>
      </c>
      <c r="C22" s="1">
        <v>0.2802</v>
      </c>
      <c r="D22" s="1">
        <v>1.40152001</v>
      </c>
    </row>
    <row r="23" spans="1:4" x14ac:dyDescent="0.25">
      <c r="A23" s="1">
        <v>0.25</v>
      </c>
      <c r="B23" s="1">
        <v>30</v>
      </c>
      <c r="C23" s="1">
        <v>0.2802</v>
      </c>
      <c r="D23" s="1">
        <v>1.5110390000000029E-2</v>
      </c>
    </row>
    <row r="24" spans="1:4" x14ac:dyDescent="0.25">
      <c r="A24" s="1">
        <v>0.25</v>
      </c>
      <c r="B24" s="1">
        <v>35</v>
      </c>
      <c r="C24" s="1">
        <v>0.2802</v>
      </c>
      <c r="D24" s="1">
        <v>-1.3159989999999999</v>
      </c>
    </row>
    <row r="25" spans="1:4" x14ac:dyDescent="0.25">
      <c r="A25" s="1">
        <v>0.25</v>
      </c>
      <c r="B25" s="1">
        <v>0</v>
      </c>
      <c r="C25" s="1">
        <v>0.38440000000000002</v>
      </c>
      <c r="D25" s="1">
        <v>8.1421230799999993</v>
      </c>
    </row>
    <row r="26" spans="1:4" x14ac:dyDescent="0.25">
      <c r="A26" s="1">
        <v>0.25</v>
      </c>
      <c r="B26" s="1">
        <v>5</v>
      </c>
      <c r="C26" s="1">
        <v>0.38440000000000002</v>
      </c>
      <c r="D26" s="1">
        <v>6.7005316199999996</v>
      </c>
    </row>
    <row r="27" spans="1:4" x14ac:dyDescent="0.25">
      <c r="A27" s="1">
        <v>0.25</v>
      </c>
      <c r="B27" s="1">
        <v>10</v>
      </c>
      <c r="C27" s="1">
        <v>0.38440000000000002</v>
      </c>
      <c r="D27" s="1">
        <v>5.6072990699999998</v>
      </c>
    </row>
    <row r="28" spans="1:4" x14ac:dyDescent="0.25">
      <c r="A28" s="1">
        <v>0.25</v>
      </c>
      <c r="B28" s="1">
        <v>15</v>
      </c>
      <c r="C28" s="1">
        <v>0.38440000000000002</v>
      </c>
      <c r="D28" s="1">
        <v>5.0771194099999999</v>
      </c>
    </row>
    <row r="29" spans="1:4" x14ac:dyDescent="0.25">
      <c r="A29" s="1">
        <v>0.25</v>
      </c>
      <c r="B29" s="1">
        <v>20</v>
      </c>
      <c r="C29" s="1">
        <v>0.38440000000000002</v>
      </c>
      <c r="D29" s="1">
        <v>3.7192440200000001</v>
      </c>
    </row>
    <row r="30" spans="1:4" x14ac:dyDescent="0.25">
      <c r="A30" s="1">
        <v>0.25</v>
      </c>
      <c r="B30" s="1">
        <v>25</v>
      </c>
      <c r="C30" s="1">
        <v>0.38440000000000002</v>
      </c>
      <c r="D30" s="1">
        <v>2.0321547500000001</v>
      </c>
    </row>
    <row r="31" spans="1:4" x14ac:dyDescent="0.25">
      <c r="A31" s="1">
        <v>0.25</v>
      </c>
      <c r="B31" s="1">
        <v>30</v>
      </c>
      <c r="C31" s="1">
        <v>0.38440000000000002</v>
      </c>
      <c r="D31" s="1">
        <v>0.33724838000000001</v>
      </c>
    </row>
    <row r="32" spans="1:4" x14ac:dyDescent="0.25">
      <c r="A32" s="1">
        <v>0.25</v>
      </c>
      <c r="B32" s="1">
        <v>35</v>
      </c>
      <c r="C32" s="1">
        <v>0.38440000000000002</v>
      </c>
      <c r="D32" s="1">
        <v>-1.28157024</v>
      </c>
    </row>
    <row r="33" spans="1:4" x14ac:dyDescent="0.25">
      <c r="A33" s="1">
        <v>0.25</v>
      </c>
      <c r="B33" s="1">
        <v>0</v>
      </c>
      <c r="C33" s="1">
        <v>0.5766</v>
      </c>
      <c r="D33" s="1">
        <v>11.38155145</v>
      </c>
    </row>
    <row r="34" spans="1:4" x14ac:dyDescent="0.25">
      <c r="A34" s="1">
        <v>0.25</v>
      </c>
      <c r="B34" s="1">
        <v>5</v>
      </c>
      <c r="C34" s="1">
        <v>0.5766</v>
      </c>
      <c r="D34" s="1">
        <v>9.4997162599999996</v>
      </c>
    </row>
    <row r="35" spans="1:4" x14ac:dyDescent="0.25">
      <c r="A35" s="1">
        <v>0.25</v>
      </c>
      <c r="B35" s="1">
        <v>10</v>
      </c>
      <c r="C35" s="1">
        <v>0.5766</v>
      </c>
      <c r="D35" s="1">
        <v>7.94013831</v>
      </c>
    </row>
    <row r="36" spans="1:4" x14ac:dyDescent="0.25">
      <c r="A36" s="1">
        <v>0.25</v>
      </c>
      <c r="B36" s="1">
        <v>15</v>
      </c>
      <c r="C36" s="1">
        <v>0.5766</v>
      </c>
      <c r="D36" s="1">
        <v>6.8618295200000006</v>
      </c>
    </row>
    <row r="37" spans="1:4" x14ac:dyDescent="0.25">
      <c r="A37" s="1">
        <v>0.25</v>
      </c>
      <c r="B37" s="1">
        <v>20</v>
      </c>
      <c r="C37" s="1">
        <v>0.5766</v>
      </c>
      <c r="D37" s="1">
        <v>4.8101543200000005</v>
      </c>
    </row>
    <row r="38" spans="1:4" x14ac:dyDescent="0.25">
      <c r="A38" s="1">
        <v>0.25</v>
      </c>
      <c r="B38" s="1">
        <v>25</v>
      </c>
      <c r="C38" s="1">
        <v>0.5766</v>
      </c>
      <c r="D38" s="1">
        <v>2.38651065</v>
      </c>
    </row>
    <row r="39" spans="1:4" x14ac:dyDescent="0.25">
      <c r="A39" s="1">
        <v>0.25</v>
      </c>
      <c r="B39" s="1">
        <v>30</v>
      </c>
      <c r="C39" s="1">
        <v>0.5766</v>
      </c>
      <c r="D39" s="1">
        <v>-3.3306730000000062E-2</v>
      </c>
    </row>
    <row r="40" spans="1:4" x14ac:dyDescent="0.25">
      <c r="A40" s="1">
        <v>0.25</v>
      </c>
      <c r="B40" s="1">
        <v>35</v>
      </c>
      <c r="C40" s="1">
        <v>0.5766</v>
      </c>
      <c r="D40" s="1">
        <v>-2.3458892899999997</v>
      </c>
    </row>
    <row r="41" spans="1:4" x14ac:dyDescent="0.25">
      <c r="A41" s="1">
        <v>0.25</v>
      </c>
      <c r="B41" s="1">
        <v>0</v>
      </c>
      <c r="C41" s="1">
        <v>0.76880000000000004</v>
      </c>
      <c r="D41" s="1">
        <v>14.67770799</v>
      </c>
    </row>
    <row r="42" spans="1:4" x14ac:dyDescent="0.25">
      <c r="A42" s="1">
        <v>0.25</v>
      </c>
      <c r="B42" s="1">
        <v>5</v>
      </c>
      <c r="C42" s="1">
        <v>0.76880000000000004</v>
      </c>
      <c r="D42" s="1">
        <v>12.070388710000001</v>
      </c>
    </row>
    <row r="43" spans="1:4" x14ac:dyDescent="0.25">
      <c r="A43" s="1">
        <v>0.25</v>
      </c>
      <c r="B43" s="1">
        <v>10</v>
      </c>
      <c r="C43" s="1">
        <v>0.76880000000000004</v>
      </c>
      <c r="D43" s="1">
        <v>9.7222988499999996</v>
      </c>
    </row>
    <row r="44" spans="1:4" x14ac:dyDescent="0.25">
      <c r="A44" s="1">
        <v>0.25</v>
      </c>
      <c r="B44" s="1">
        <v>15</v>
      </c>
      <c r="C44" s="1">
        <v>0.76880000000000004</v>
      </c>
      <c r="D44" s="1">
        <v>7.7343080799999999</v>
      </c>
    </row>
    <row r="45" spans="1:4" x14ac:dyDescent="0.25">
      <c r="A45" s="1">
        <v>0.25</v>
      </c>
      <c r="B45" s="1">
        <v>20</v>
      </c>
      <c r="C45" s="1">
        <v>0.76880000000000004</v>
      </c>
      <c r="D45" s="1">
        <v>4.7211442200000002</v>
      </c>
    </row>
    <row r="46" spans="1:4" x14ac:dyDescent="0.25">
      <c r="A46" s="1">
        <v>0.25</v>
      </c>
      <c r="B46" s="1">
        <v>25</v>
      </c>
      <c r="C46" s="1">
        <v>0.76880000000000004</v>
      </c>
      <c r="D46" s="1">
        <v>1.31824648</v>
      </c>
    </row>
    <row r="47" spans="1:4" x14ac:dyDescent="0.25">
      <c r="A47" s="1">
        <v>0.25</v>
      </c>
      <c r="B47" s="1">
        <v>30</v>
      </c>
      <c r="C47" s="1">
        <v>0.76880000000000004</v>
      </c>
      <c r="D47" s="1">
        <v>-2.0758177299999998</v>
      </c>
    </row>
    <row r="48" spans="1:4" x14ac:dyDescent="0.25">
      <c r="A48" s="1">
        <v>0.25</v>
      </c>
      <c r="B48" s="1">
        <v>35</v>
      </c>
      <c r="C48" s="1">
        <v>0.76880000000000004</v>
      </c>
      <c r="D48" s="1">
        <v>-5.3357188099999995</v>
      </c>
    </row>
    <row r="49" spans="1:4" x14ac:dyDescent="0.25">
      <c r="A49" s="1">
        <v>0.25</v>
      </c>
      <c r="B49" s="1">
        <v>0</v>
      </c>
      <c r="C49" s="1">
        <v>0.96099999999999997</v>
      </c>
      <c r="D49" s="1">
        <v>17.91830719</v>
      </c>
    </row>
    <row r="50" spans="1:4" x14ac:dyDescent="0.25">
      <c r="A50" s="1">
        <v>0.25</v>
      </c>
      <c r="B50" s="1">
        <v>5</v>
      </c>
      <c r="C50" s="1">
        <v>0.96099999999999997</v>
      </c>
      <c r="D50" s="1">
        <v>14.169540120000001</v>
      </c>
    </row>
    <row r="51" spans="1:4" x14ac:dyDescent="0.25">
      <c r="A51" s="1">
        <v>0.25</v>
      </c>
      <c r="B51" s="1">
        <v>10</v>
      </c>
      <c r="C51" s="1">
        <v>0.96099999999999997</v>
      </c>
      <c r="D51" s="1">
        <v>10.61549363</v>
      </c>
    </row>
    <row r="52" spans="1:4" x14ac:dyDescent="0.25">
      <c r="A52" s="1">
        <v>0.25</v>
      </c>
      <c r="B52" s="1">
        <v>15</v>
      </c>
      <c r="C52" s="1">
        <v>0.96099999999999997</v>
      </c>
      <c r="D52" s="1">
        <v>7.3152809400000001</v>
      </c>
    </row>
    <row r="53" spans="1:4" x14ac:dyDescent="0.25">
      <c r="A53" s="1">
        <v>0.25</v>
      </c>
      <c r="B53" s="1">
        <v>20</v>
      </c>
      <c r="C53" s="1">
        <v>0.96099999999999997</v>
      </c>
      <c r="D53" s="1">
        <v>2.9981912799999999</v>
      </c>
    </row>
    <row r="54" spans="1:4" x14ac:dyDescent="0.25">
      <c r="A54" s="1">
        <v>0.25</v>
      </c>
      <c r="B54" s="1">
        <v>25</v>
      </c>
      <c r="C54" s="1">
        <v>0.96099999999999997</v>
      </c>
      <c r="D54" s="1">
        <v>-1.7376047600000002</v>
      </c>
    </row>
    <row r="55" spans="1:4" x14ac:dyDescent="0.25">
      <c r="A55" s="1">
        <v>0.25</v>
      </c>
      <c r="B55" s="1">
        <v>30</v>
      </c>
      <c r="C55" s="1">
        <v>0.96099999999999997</v>
      </c>
      <c r="D55" s="1">
        <v>-6.4435688500000001</v>
      </c>
    </row>
    <row r="56" spans="1:4" x14ac:dyDescent="0.25">
      <c r="A56" s="1">
        <v>0.25</v>
      </c>
      <c r="B56" s="1">
        <v>35</v>
      </c>
      <c r="C56" s="1">
        <v>0.96099999999999997</v>
      </c>
      <c r="D56" s="1">
        <v>-10.984151219999999</v>
      </c>
    </row>
    <row r="57" spans="1:4" x14ac:dyDescent="0.25">
      <c r="A57" s="1">
        <v>0.25</v>
      </c>
      <c r="B57" s="1">
        <v>0</v>
      </c>
      <c r="C57" s="1">
        <v>0.96099999999999997</v>
      </c>
      <c r="D57" s="1">
        <v>21.02903182</v>
      </c>
    </row>
    <row r="58" spans="1:4" x14ac:dyDescent="0.25">
      <c r="A58" s="1">
        <v>0.25</v>
      </c>
      <c r="B58" s="1">
        <v>5</v>
      </c>
      <c r="C58" s="1">
        <v>0.96099999999999997</v>
      </c>
      <c r="D58" s="1">
        <v>15.553106199999998</v>
      </c>
    </row>
    <row r="59" spans="1:4" x14ac:dyDescent="0.25">
      <c r="A59" s="1">
        <v>0.25</v>
      </c>
      <c r="B59" s="1">
        <v>10</v>
      </c>
      <c r="C59" s="1">
        <v>0.96099999999999997</v>
      </c>
      <c r="D59" s="1">
        <v>10.219539960000001</v>
      </c>
    </row>
    <row r="60" spans="1:4" x14ac:dyDescent="0.25">
      <c r="A60" s="1">
        <v>0.25</v>
      </c>
      <c r="B60" s="1">
        <v>15</v>
      </c>
      <c r="C60" s="1">
        <v>0.96099999999999997</v>
      </c>
      <c r="D60" s="1">
        <v>5.0466665100000005</v>
      </c>
    </row>
    <row r="61" spans="1:4" x14ac:dyDescent="0.25">
      <c r="A61" s="1">
        <v>0.25</v>
      </c>
      <c r="B61" s="1">
        <v>20</v>
      </c>
      <c r="C61" s="1">
        <v>0.96099999999999997</v>
      </c>
      <c r="D61" s="1">
        <v>-1.02429763</v>
      </c>
    </row>
    <row r="62" spans="1:4" x14ac:dyDescent="0.25">
      <c r="A62" s="1">
        <v>0.25</v>
      </c>
      <c r="B62" s="1">
        <v>25</v>
      </c>
      <c r="C62" s="1">
        <v>0.96099999999999997</v>
      </c>
      <c r="D62" s="1">
        <v>-7.5620021299999998</v>
      </c>
    </row>
    <row r="63" spans="1:4" x14ac:dyDescent="0.25">
      <c r="A63" s="1">
        <v>0.25</v>
      </c>
      <c r="B63" s="1">
        <v>30</v>
      </c>
      <c r="C63" s="1">
        <v>0.96099999999999997</v>
      </c>
      <c r="D63" s="1">
        <v>-14.04740689</v>
      </c>
    </row>
    <row r="64" spans="1:4" x14ac:dyDescent="0.25">
      <c r="A64" s="1">
        <v>0.25</v>
      </c>
      <c r="B64" s="1">
        <v>35</v>
      </c>
      <c r="C64" s="1">
        <v>0.96099999999999997</v>
      </c>
      <c r="D64" s="1">
        <v>-20.303576830000001</v>
      </c>
    </row>
    <row r="65" spans="1:4" x14ac:dyDescent="0.25">
      <c r="A65" s="1">
        <v>0.5</v>
      </c>
      <c r="B65" s="1">
        <v>0</v>
      </c>
      <c r="C65" s="1">
        <v>0.14030000000000001</v>
      </c>
      <c r="D65" s="1">
        <v>9.5672302900000012</v>
      </c>
    </row>
    <row r="66" spans="1:4" x14ac:dyDescent="0.25">
      <c r="A66" s="1">
        <v>0.5</v>
      </c>
      <c r="B66" s="1">
        <v>5</v>
      </c>
      <c r="C66" s="1">
        <v>0.14030000000000001</v>
      </c>
      <c r="D66" s="1">
        <v>7.9066844700000001</v>
      </c>
    </row>
    <row r="67" spans="1:4" x14ac:dyDescent="0.25">
      <c r="A67" s="1">
        <v>0.5</v>
      </c>
      <c r="B67" s="1">
        <v>10</v>
      </c>
      <c r="C67" s="1">
        <v>0.14030000000000001</v>
      </c>
      <c r="D67" s="1">
        <v>6.8282768199999992</v>
      </c>
    </row>
    <row r="68" spans="1:4" x14ac:dyDescent="0.25">
      <c r="A68" s="1">
        <v>0.5</v>
      </c>
      <c r="B68" s="1">
        <v>15</v>
      </c>
      <c r="C68" s="1">
        <v>0.14030000000000001</v>
      </c>
      <c r="D68" s="1">
        <v>6.0680161200000002</v>
      </c>
    </row>
    <row r="69" spans="1:4" x14ac:dyDescent="0.25">
      <c r="A69" s="1">
        <v>0.5</v>
      </c>
      <c r="B69" s="1">
        <v>20</v>
      </c>
      <c r="C69" s="1">
        <v>0.14030000000000001</v>
      </c>
      <c r="D69" s="1">
        <v>4.5028562499999998</v>
      </c>
    </row>
    <row r="70" spans="1:4" x14ac:dyDescent="0.25">
      <c r="A70" s="1">
        <v>0.5</v>
      </c>
      <c r="B70" s="1">
        <v>25</v>
      </c>
      <c r="C70" s="1">
        <v>0.14030000000000001</v>
      </c>
      <c r="D70" s="1">
        <v>2.65703786</v>
      </c>
    </row>
    <row r="71" spans="1:4" x14ac:dyDescent="0.25">
      <c r="A71" s="1">
        <v>0.5</v>
      </c>
      <c r="B71" s="1">
        <v>30</v>
      </c>
      <c r="C71" s="1">
        <v>0.14030000000000001</v>
      </c>
      <c r="D71" s="1">
        <v>0.80260763000000002</v>
      </c>
    </row>
    <row r="72" spans="1:4" x14ac:dyDescent="0.25">
      <c r="A72" s="1">
        <v>0.5</v>
      </c>
      <c r="B72" s="1">
        <v>35</v>
      </c>
      <c r="C72" s="1">
        <v>0.14030000000000001</v>
      </c>
      <c r="D72" s="1">
        <v>-0.97257024000000003</v>
      </c>
    </row>
    <row r="73" spans="1:4" x14ac:dyDescent="0.25">
      <c r="A73" s="1">
        <v>0.5</v>
      </c>
      <c r="B73" s="1">
        <v>0</v>
      </c>
      <c r="C73" s="1">
        <v>0.2102</v>
      </c>
      <c r="D73" s="1">
        <v>10.899802189999999</v>
      </c>
    </row>
    <row r="74" spans="1:4" x14ac:dyDescent="0.25">
      <c r="A74" s="1">
        <v>0.5</v>
      </c>
      <c r="B74" s="1">
        <v>5</v>
      </c>
      <c r="C74" s="1">
        <v>0.2102</v>
      </c>
      <c r="D74" s="1">
        <v>9.007898410000001</v>
      </c>
    </row>
    <row r="75" spans="1:4" x14ac:dyDescent="0.25">
      <c r="A75" s="1">
        <v>0.5</v>
      </c>
      <c r="B75" s="1">
        <v>10</v>
      </c>
      <c r="C75" s="1">
        <v>0.2102</v>
      </c>
      <c r="D75" s="1">
        <v>7.8405880699999999</v>
      </c>
    </row>
    <row r="76" spans="1:4" x14ac:dyDescent="0.25">
      <c r="A76" s="1">
        <v>0.5</v>
      </c>
      <c r="B76" s="1">
        <v>15</v>
      </c>
      <c r="C76" s="1">
        <v>0.2102</v>
      </c>
      <c r="D76" s="1">
        <v>7.4767764299999993</v>
      </c>
    </row>
    <row r="77" spans="1:4" x14ac:dyDescent="0.25">
      <c r="A77" s="1">
        <v>0.5</v>
      </c>
      <c r="B77" s="1">
        <v>20</v>
      </c>
      <c r="C77" s="1">
        <v>0.2102</v>
      </c>
      <c r="D77" s="1">
        <v>5.8647116800000001</v>
      </c>
    </row>
    <row r="78" spans="1:4" x14ac:dyDescent="0.25">
      <c r="A78" s="1">
        <v>0.5</v>
      </c>
      <c r="B78" s="1">
        <v>25</v>
      </c>
      <c r="C78" s="1">
        <v>0.2102</v>
      </c>
      <c r="D78" s="1">
        <v>3.79062885</v>
      </c>
    </row>
    <row r="79" spans="1:4" x14ac:dyDescent="0.25">
      <c r="A79" s="1">
        <v>0.5</v>
      </c>
      <c r="B79" s="1">
        <v>30</v>
      </c>
      <c r="C79" s="1">
        <v>0.2102</v>
      </c>
      <c r="D79" s="1">
        <v>1.6971311999999998</v>
      </c>
    </row>
    <row r="80" spans="1:4" x14ac:dyDescent="0.25">
      <c r="A80" s="1">
        <v>0.5</v>
      </c>
      <c r="B80" s="1">
        <v>35</v>
      </c>
      <c r="C80" s="1">
        <v>0.2102</v>
      </c>
      <c r="D80" s="1">
        <v>-0.3028342100000001</v>
      </c>
    </row>
    <row r="81" spans="1:4" x14ac:dyDescent="0.25">
      <c r="A81" s="1">
        <v>0.5</v>
      </c>
      <c r="B81" s="1">
        <v>0</v>
      </c>
      <c r="C81" s="1">
        <v>0.2802</v>
      </c>
      <c r="D81" s="1">
        <v>12.8358229</v>
      </c>
    </row>
    <row r="82" spans="1:4" x14ac:dyDescent="0.25">
      <c r="A82" s="1">
        <v>0.5</v>
      </c>
      <c r="B82" s="1">
        <v>5</v>
      </c>
      <c r="C82" s="1">
        <v>0.2802</v>
      </c>
      <c r="D82" s="1">
        <v>10.750396520000001</v>
      </c>
    </row>
    <row r="83" spans="1:4" x14ac:dyDescent="0.25">
      <c r="A83" s="1">
        <v>0.5</v>
      </c>
      <c r="B83" s="1">
        <v>10</v>
      </c>
      <c r="C83" s="1">
        <v>0.2802</v>
      </c>
      <c r="D83" s="1">
        <v>9.4170628700000005</v>
      </c>
    </row>
    <row r="84" spans="1:4" x14ac:dyDescent="0.25">
      <c r="A84" s="1">
        <v>0.5</v>
      </c>
      <c r="B84" s="1">
        <v>15</v>
      </c>
      <c r="C84" s="1">
        <v>0.2802</v>
      </c>
      <c r="D84" s="1">
        <v>9.0662991999999996</v>
      </c>
    </row>
    <row r="85" spans="1:4" x14ac:dyDescent="0.25">
      <c r="A85" s="1">
        <v>0.5</v>
      </c>
      <c r="B85" s="1">
        <v>20</v>
      </c>
      <c r="C85" s="1">
        <v>0.2802</v>
      </c>
      <c r="D85" s="1">
        <v>7.1762008100000001</v>
      </c>
    </row>
    <row r="86" spans="1:4" x14ac:dyDescent="0.25">
      <c r="A86" s="1">
        <v>0.5</v>
      </c>
      <c r="B86" s="1">
        <v>25</v>
      </c>
      <c r="C86" s="1">
        <v>0.2802</v>
      </c>
      <c r="D86" s="1">
        <v>4.7257042</v>
      </c>
    </row>
    <row r="87" spans="1:4" x14ac:dyDescent="0.25">
      <c r="A87" s="1">
        <v>0.5</v>
      </c>
      <c r="B87" s="1">
        <v>30</v>
      </c>
      <c r="C87" s="1">
        <v>0.2802</v>
      </c>
      <c r="D87" s="1">
        <v>2.2727124500000002</v>
      </c>
    </row>
    <row r="88" spans="1:4" x14ac:dyDescent="0.25">
      <c r="A88" s="1">
        <v>0.5</v>
      </c>
      <c r="B88" s="1">
        <v>35</v>
      </c>
      <c r="C88" s="1">
        <v>0.2802</v>
      </c>
      <c r="D88" s="1">
        <v>-6.6384949999999998E-2</v>
      </c>
    </row>
    <row r="89" spans="1:4" x14ac:dyDescent="0.25">
      <c r="A89" s="1">
        <v>0.5</v>
      </c>
      <c r="B89" s="1">
        <v>0</v>
      </c>
      <c r="C89" s="1">
        <v>0.38440000000000002</v>
      </c>
      <c r="D89" s="1">
        <v>16.088961380000001</v>
      </c>
    </row>
    <row r="90" spans="1:4" x14ac:dyDescent="0.25">
      <c r="A90" s="1">
        <v>0.5</v>
      </c>
      <c r="B90" s="1">
        <v>5</v>
      </c>
      <c r="C90" s="1">
        <v>0.38440000000000002</v>
      </c>
      <c r="D90" s="1">
        <v>13.674204450000001</v>
      </c>
    </row>
    <row r="91" spans="1:4" x14ac:dyDescent="0.25">
      <c r="A91" s="1">
        <v>0.5</v>
      </c>
      <c r="B91" s="1">
        <v>10</v>
      </c>
      <c r="C91" s="1">
        <v>0.38440000000000002</v>
      </c>
      <c r="D91" s="1">
        <v>11.99791263</v>
      </c>
    </row>
    <row r="92" spans="1:4" x14ac:dyDescent="0.25">
      <c r="A92" s="1">
        <v>0.5</v>
      </c>
      <c r="B92" s="1">
        <v>15</v>
      </c>
      <c r="C92" s="1">
        <v>0.38440000000000002</v>
      </c>
      <c r="D92" s="1">
        <v>11.311838720000001</v>
      </c>
    </row>
    <row r="93" spans="1:4" x14ac:dyDescent="0.25">
      <c r="A93" s="1">
        <v>0.5</v>
      </c>
      <c r="B93" s="1">
        <v>20</v>
      </c>
      <c r="C93" s="1">
        <v>0.38440000000000002</v>
      </c>
      <c r="D93" s="1">
        <v>8.8196660499999986</v>
      </c>
    </row>
    <row r="94" spans="1:4" x14ac:dyDescent="0.25">
      <c r="A94" s="1">
        <v>0.5</v>
      </c>
      <c r="B94" s="1">
        <v>25</v>
      </c>
      <c r="C94" s="1">
        <v>0.38440000000000002</v>
      </c>
      <c r="D94" s="1">
        <v>5.6905350600000002</v>
      </c>
    </row>
    <row r="95" spans="1:4" x14ac:dyDescent="0.25">
      <c r="A95" s="1">
        <v>0.5</v>
      </c>
      <c r="B95" s="1">
        <v>30</v>
      </c>
      <c r="C95" s="1">
        <v>0.38440000000000002</v>
      </c>
      <c r="D95" s="1">
        <v>2.5713217500000001</v>
      </c>
    </row>
    <row r="96" spans="1:4" x14ac:dyDescent="0.25">
      <c r="A96" s="1">
        <v>0.5</v>
      </c>
      <c r="B96" s="1">
        <v>35</v>
      </c>
      <c r="C96" s="1">
        <v>0.38440000000000002</v>
      </c>
      <c r="D96" s="1">
        <v>-0.40538166999999992</v>
      </c>
    </row>
    <row r="97" spans="1:4" x14ac:dyDescent="0.25">
      <c r="A97" s="1">
        <v>0.5</v>
      </c>
      <c r="B97" s="1">
        <v>0</v>
      </c>
      <c r="C97" s="1">
        <v>0.5766</v>
      </c>
      <c r="D97" s="1">
        <v>22.480407789999997</v>
      </c>
    </row>
    <row r="98" spans="1:4" x14ac:dyDescent="0.25">
      <c r="A98" s="1">
        <v>0.5</v>
      </c>
      <c r="B98" s="1">
        <v>5</v>
      </c>
      <c r="C98" s="1">
        <v>0.5766</v>
      </c>
      <c r="D98" s="1">
        <v>19.150334300000001</v>
      </c>
    </row>
    <row r="99" spans="1:4" x14ac:dyDescent="0.25">
      <c r="A99" s="1">
        <v>0.5</v>
      </c>
      <c r="B99" s="1">
        <v>10</v>
      </c>
      <c r="C99" s="1">
        <v>0.5766</v>
      </c>
      <c r="D99" s="1">
        <v>16.44148783</v>
      </c>
    </row>
    <row r="100" spans="1:4" x14ac:dyDescent="0.25">
      <c r="A100" s="1">
        <v>0.5</v>
      </c>
      <c r="B100" s="1">
        <v>15</v>
      </c>
      <c r="C100" s="1">
        <v>0.5766</v>
      </c>
      <c r="D100" s="1">
        <v>14.4558774</v>
      </c>
    </row>
    <row r="101" spans="1:4" x14ac:dyDescent="0.25">
      <c r="A101" s="1">
        <v>0.5</v>
      </c>
      <c r="B101" s="1">
        <v>20</v>
      </c>
      <c r="C101" s="1">
        <v>0.5766</v>
      </c>
      <c r="D101" s="1">
        <v>10.47489216</v>
      </c>
    </row>
    <row r="102" spans="1:4" x14ac:dyDescent="0.25">
      <c r="A102" s="1">
        <v>0.5</v>
      </c>
      <c r="B102" s="1">
        <v>25</v>
      </c>
      <c r="C102" s="1">
        <v>0.5766</v>
      </c>
      <c r="D102" s="1">
        <v>5.7648084500000003</v>
      </c>
    </row>
    <row r="103" spans="1:4" x14ac:dyDescent="0.25">
      <c r="A103" s="1">
        <v>0.5</v>
      </c>
      <c r="B103" s="1">
        <v>30</v>
      </c>
      <c r="C103" s="1">
        <v>0.5766</v>
      </c>
      <c r="D103" s="1">
        <v>1.0533104900000001</v>
      </c>
    </row>
    <row r="104" spans="1:4" x14ac:dyDescent="0.25">
      <c r="A104" s="1">
        <v>0.5</v>
      </c>
      <c r="B104" s="1">
        <v>35</v>
      </c>
      <c r="C104" s="1">
        <v>0.5766</v>
      </c>
      <c r="D104" s="1">
        <v>-3.4781511999999997</v>
      </c>
    </row>
    <row r="105" spans="1:4" x14ac:dyDescent="0.25">
      <c r="A105" s="1">
        <v>0.5</v>
      </c>
      <c r="B105" s="1">
        <v>0</v>
      </c>
      <c r="C105" s="1">
        <v>0.76880000000000004</v>
      </c>
      <c r="D105" s="1">
        <v>28.93316978</v>
      </c>
    </row>
    <row r="106" spans="1:4" x14ac:dyDescent="0.25">
      <c r="A106" s="1">
        <v>0.5</v>
      </c>
      <c r="B106" s="1">
        <v>5</v>
      </c>
      <c r="C106" s="1">
        <v>0.76880000000000004</v>
      </c>
      <c r="D106" s="1">
        <v>24.09009726</v>
      </c>
    </row>
    <row r="107" spans="1:4" x14ac:dyDescent="0.25">
      <c r="A107" s="1">
        <v>0.5</v>
      </c>
      <c r="B107" s="1">
        <v>10</v>
      </c>
      <c r="C107" s="1">
        <v>0.76880000000000004</v>
      </c>
      <c r="D107" s="1">
        <v>19.697773689999998</v>
      </c>
    </row>
    <row r="108" spans="1:4" x14ac:dyDescent="0.25">
      <c r="A108" s="1">
        <v>0.5</v>
      </c>
      <c r="B108" s="1">
        <v>15</v>
      </c>
      <c r="C108" s="1">
        <v>0.76880000000000004</v>
      </c>
      <c r="D108" s="1">
        <v>15.73305244</v>
      </c>
    </row>
    <row r="109" spans="1:4" x14ac:dyDescent="0.25">
      <c r="A109" s="1">
        <v>0.5</v>
      </c>
      <c r="B109" s="1">
        <v>20</v>
      </c>
      <c r="C109" s="1">
        <v>0.76880000000000004</v>
      </c>
      <c r="D109" s="1">
        <v>9.6896509900000005</v>
      </c>
    </row>
    <row r="110" spans="1:4" x14ac:dyDescent="0.25">
      <c r="A110" s="1">
        <v>0.5</v>
      </c>
      <c r="B110" s="1">
        <v>25</v>
      </c>
      <c r="C110" s="1">
        <v>0.76880000000000004</v>
      </c>
      <c r="D110" s="1">
        <v>2.86035847</v>
      </c>
    </row>
    <row r="111" spans="1:4" x14ac:dyDescent="0.25">
      <c r="A111" s="1">
        <v>0.5</v>
      </c>
      <c r="B111" s="1">
        <v>30</v>
      </c>
      <c r="C111" s="1">
        <v>0.76880000000000004</v>
      </c>
      <c r="D111" s="1">
        <v>-3.9971759000000002</v>
      </c>
    </row>
    <row r="112" spans="1:4" x14ac:dyDescent="0.25">
      <c r="A112" s="1">
        <v>0.5</v>
      </c>
      <c r="B112" s="1">
        <v>35</v>
      </c>
      <c r="C112" s="1">
        <v>0.76880000000000004</v>
      </c>
      <c r="D112" s="1">
        <v>-10.64155506</v>
      </c>
    </row>
    <row r="113" spans="1:4" x14ac:dyDescent="0.25">
      <c r="A113" s="1">
        <v>0.5</v>
      </c>
      <c r="B113" s="1">
        <v>0</v>
      </c>
      <c r="C113" s="1">
        <v>0.96099999999999997</v>
      </c>
      <c r="D113" s="1">
        <v>35.246444160000003</v>
      </c>
    </row>
    <row r="114" spans="1:4" x14ac:dyDescent="0.25">
      <c r="A114" s="1">
        <v>0.5</v>
      </c>
      <c r="B114" s="1">
        <v>5</v>
      </c>
      <c r="C114" s="1">
        <v>0.96099999999999997</v>
      </c>
      <c r="D114" s="1">
        <v>28.054251399999998</v>
      </c>
    </row>
    <row r="115" spans="1:4" x14ac:dyDescent="0.25">
      <c r="A115" s="1">
        <v>0.5</v>
      </c>
      <c r="B115" s="1">
        <v>10</v>
      </c>
      <c r="C115" s="1">
        <v>0.96099999999999997</v>
      </c>
      <c r="D115" s="1">
        <v>21.13901873</v>
      </c>
    </row>
    <row r="116" spans="1:4" x14ac:dyDescent="0.25">
      <c r="A116" s="1">
        <v>0.5</v>
      </c>
      <c r="B116" s="1">
        <v>15</v>
      </c>
      <c r="C116" s="1">
        <v>0.96099999999999997</v>
      </c>
      <c r="D116" s="1">
        <v>14.397921719999999</v>
      </c>
    </row>
    <row r="117" spans="1:4" x14ac:dyDescent="0.25">
      <c r="A117" s="1">
        <v>0.5</v>
      </c>
      <c r="B117" s="1">
        <v>20</v>
      </c>
      <c r="C117" s="1">
        <v>0.96099999999999997</v>
      </c>
      <c r="D117" s="1">
        <v>5.5573675300000005</v>
      </c>
    </row>
    <row r="118" spans="1:4" x14ac:dyDescent="0.25">
      <c r="A118" s="1">
        <v>0.5</v>
      </c>
      <c r="B118" s="1">
        <v>25</v>
      </c>
      <c r="C118" s="1">
        <v>0.96099999999999997</v>
      </c>
      <c r="D118" s="1">
        <v>-4.15326036</v>
      </c>
    </row>
    <row r="119" spans="1:4" x14ac:dyDescent="0.25">
      <c r="A119" s="1">
        <v>0.5</v>
      </c>
      <c r="B119" s="1">
        <v>30</v>
      </c>
      <c r="C119" s="1">
        <v>0.96099999999999997</v>
      </c>
      <c r="D119" s="1">
        <v>-13.87993842</v>
      </c>
    </row>
    <row r="120" spans="1:4" x14ac:dyDescent="0.25">
      <c r="A120" s="1">
        <v>0.5</v>
      </c>
      <c r="B120" s="1">
        <v>35</v>
      </c>
      <c r="C120" s="1">
        <v>0.96099999999999997</v>
      </c>
      <c r="D120" s="1">
        <v>-23.355462250000002</v>
      </c>
    </row>
    <row r="121" spans="1:4" x14ac:dyDescent="0.25">
      <c r="A121" s="1">
        <v>0.5</v>
      </c>
      <c r="B121" s="1">
        <v>0</v>
      </c>
      <c r="C121" s="1">
        <v>1.1532</v>
      </c>
      <c r="D121" s="1">
        <v>41.280142859999998</v>
      </c>
    </row>
    <row r="122" spans="1:4" x14ac:dyDescent="0.25">
      <c r="A122" s="1">
        <v>0.5</v>
      </c>
      <c r="B122" s="1">
        <v>5</v>
      </c>
      <c r="C122" s="1">
        <v>1.1532</v>
      </c>
      <c r="D122" s="1">
        <v>30.548342949999999</v>
      </c>
    </row>
    <row r="123" spans="1:4" x14ac:dyDescent="0.25">
      <c r="A123" s="1">
        <v>0.5</v>
      </c>
      <c r="B123" s="1">
        <v>10</v>
      </c>
      <c r="C123" s="1">
        <v>1.1532</v>
      </c>
      <c r="D123" s="1">
        <v>19.951521449999998</v>
      </c>
    </row>
    <row r="124" spans="1:4" x14ac:dyDescent="0.25">
      <c r="A124" s="1">
        <v>0.5</v>
      </c>
      <c r="B124" s="1">
        <v>15</v>
      </c>
      <c r="C124" s="1">
        <v>1.1532</v>
      </c>
      <c r="D124" s="1">
        <v>9.2956140200000004</v>
      </c>
    </row>
    <row r="125" spans="1:4" x14ac:dyDescent="0.25">
      <c r="A125" s="1">
        <v>0.5</v>
      </c>
      <c r="B125" s="1">
        <v>20</v>
      </c>
      <c r="C125" s="1">
        <v>1.1532</v>
      </c>
      <c r="D125" s="1">
        <v>-3.3119985000000001</v>
      </c>
    </row>
    <row r="126" spans="1:4" x14ac:dyDescent="0.25">
      <c r="A126" s="1">
        <v>0.5</v>
      </c>
      <c r="B126" s="1">
        <v>25</v>
      </c>
      <c r="C126" s="1">
        <v>1.1532</v>
      </c>
      <c r="D126" s="1">
        <v>-16.907799000000001</v>
      </c>
    </row>
    <row r="127" spans="1:4" x14ac:dyDescent="0.25">
      <c r="A127" s="1">
        <v>0.5</v>
      </c>
      <c r="B127" s="1">
        <v>30</v>
      </c>
      <c r="C127" s="1">
        <v>1.1532</v>
      </c>
      <c r="D127" s="1">
        <v>-30.495889910000002</v>
      </c>
    </row>
    <row r="128" spans="1:4" x14ac:dyDescent="0.25">
      <c r="A128" s="1">
        <v>0.5</v>
      </c>
      <c r="B128" s="1">
        <v>35</v>
      </c>
      <c r="C128" s="1">
        <v>1.1532</v>
      </c>
      <c r="D128" s="1">
        <v>-43.803399420000005</v>
      </c>
    </row>
    <row r="129" spans="1:4" x14ac:dyDescent="0.25">
      <c r="A129" s="1">
        <v>1</v>
      </c>
      <c r="B129" s="1">
        <v>0</v>
      </c>
      <c r="C129" s="1">
        <v>0.14030000000000001</v>
      </c>
      <c r="D129" s="1">
        <v>18.69086261</v>
      </c>
    </row>
    <row r="130" spans="1:4" x14ac:dyDescent="0.25">
      <c r="A130" s="1">
        <v>1</v>
      </c>
      <c r="B130" s="1">
        <v>5</v>
      </c>
      <c r="C130" s="1">
        <v>0.14030000000000001</v>
      </c>
      <c r="D130" s="1">
        <v>16.087215960000002</v>
      </c>
    </row>
    <row r="131" spans="1:4" x14ac:dyDescent="0.25">
      <c r="A131" s="1">
        <v>1</v>
      </c>
      <c r="B131" s="1">
        <v>10</v>
      </c>
      <c r="C131" s="1">
        <v>0.14030000000000001</v>
      </c>
      <c r="D131" s="1">
        <v>14.5</v>
      </c>
    </row>
    <row r="132" spans="1:4" x14ac:dyDescent="0.25">
      <c r="A132" s="1">
        <v>1</v>
      </c>
      <c r="B132" s="1">
        <v>15</v>
      </c>
      <c r="C132" s="1">
        <v>0.14030000000000001</v>
      </c>
      <c r="D132" s="1">
        <v>13.745585770000002</v>
      </c>
    </row>
    <row r="133" spans="1:4" x14ac:dyDescent="0.25">
      <c r="A133" s="1">
        <v>1</v>
      </c>
      <c r="B133" s="1">
        <v>20</v>
      </c>
      <c r="C133" s="1">
        <v>0.14030000000000001</v>
      </c>
      <c r="D133" s="1">
        <v>11.095664900000001</v>
      </c>
    </row>
    <row r="134" spans="1:4" x14ac:dyDescent="0.25">
      <c r="A134" s="1">
        <v>1</v>
      </c>
      <c r="B134" s="1">
        <v>25</v>
      </c>
      <c r="C134" s="1">
        <v>0.14030000000000001</v>
      </c>
      <c r="D134" s="1">
        <v>7.8207889799999997</v>
      </c>
    </row>
    <row r="135" spans="1:4" x14ac:dyDescent="0.25">
      <c r="A135" s="1">
        <v>1</v>
      </c>
      <c r="B135" s="1">
        <v>30</v>
      </c>
      <c r="C135" s="1">
        <v>0.14030000000000001</v>
      </c>
      <c r="D135" s="1">
        <v>4.5788361700000006</v>
      </c>
    </row>
    <row r="136" spans="1:4" x14ac:dyDescent="0.25">
      <c r="A136" s="1">
        <v>1</v>
      </c>
      <c r="B136" s="1">
        <v>35</v>
      </c>
      <c r="C136" s="1">
        <v>0.14030000000000001</v>
      </c>
      <c r="D136" s="1">
        <v>1.50917086</v>
      </c>
    </row>
    <row r="137" spans="1:4" x14ac:dyDescent="0.25">
      <c r="A137" s="1">
        <v>1</v>
      </c>
      <c r="B137" s="1">
        <v>40</v>
      </c>
      <c r="C137" s="1">
        <v>0.14030000000000001</v>
      </c>
      <c r="D137" s="1">
        <v>-1.3862089900000001</v>
      </c>
    </row>
    <row r="138" spans="1:4" x14ac:dyDescent="0.25">
      <c r="A138" s="1">
        <v>1</v>
      </c>
      <c r="B138" s="1">
        <v>0</v>
      </c>
      <c r="C138" s="1">
        <v>0.2102</v>
      </c>
      <c r="D138" s="1">
        <v>21.300535460000003</v>
      </c>
    </row>
    <row r="139" spans="1:4" x14ac:dyDescent="0.25">
      <c r="A139" s="1">
        <v>1</v>
      </c>
      <c r="B139" s="1">
        <v>5</v>
      </c>
      <c r="C139" s="1">
        <v>0.2102</v>
      </c>
      <c r="D139" s="1">
        <v>18.166729880000002</v>
      </c>
    </row>
    <row r="140" spans="1:4" x14ac:dyDescent="0.25">
      <c r="A140" s="1">
        <v>1</v>
      </c>
      <c r="B140" s="1">
        <v>10</v>
      </c>
      <c r="C140" s="1">
        <v>0.2102</v>
      </c>
      <c r="D140" s="1">
        <v>16.447653859999999</v>
      </c>
    </row>
    <row r="141" spans="1:4" x14ac:dyDescent="0.25">
      <c r="A141" s="1">
        <v>1</v>
      </c>
      <c r="B141" s="1">
        <v>15</v>
      </c>
      <c r="C141" s="1">
        <v>0.2102</v>
      </c>
      <c r="D141" s="1">
        <v>16.122363190000002</v>
      </c>
    </row>
    <row r="142" spans="1:4" x14ac:dyDescent="0.25">
      <c r="A142" s="1">
        <v>1</v>
      </c>
      <c r="B142" s="1">
        <v>20</v>
      </c>
      <c r="C142" s="1">
        <v>0.2102</v>
      </c>
      <c r="D142" s="1">
        <v>13.16361805</v>
      </c>
    </row>
    <row r="143" spans="1:4" x14ac:dyDescent="0.25">
      <c r="A143" s="1">
        <v>1</v>
      </c>
      <c r="B143" s="1">
        <v>25</v>
      </c>
      <c r="C143" s="1">
        <v>0.2102</v>
      </c>
      <c r="D143" s="1">
        <v>9.3112530700000011</v>
      </c>
    </row>
    <row r="144" spans="1:4" x14ac:dyDescent="0.25">
      <c r="A144" s="1">
        <v>1</v>
      </c>
      <c r="B144" s="1">
        <v>30</v>
      </c>
      <c r="C144" s="1">
        <v>0.2102</v>
      </c>
      <c r="D144" s="1">
        <v>5.4824476100000004</v>
      </c>
    </row>
    <row r="145" spans="1:4" x14ac:dyDescent="0.25">
      <c r="A145" s="1">
        <v>1</v>
      </c>
      <c r="B145" s="1">
        <v>35</v>
      </c>
      <c r="C145" s="1">
        <v>0.2102</v>
      </c>
      <c r="D145" s="1">
        <v>1.84096477</v>
      </c>
    </row>
    <row r="146" spans="1:4" x14ac:dyDescent="0.25">
      <c r="A146" s="1">
        <v>1</v>
      </c>
      <c r="B146" s="1">
        <v>40</v>
      </c>
      <c r="C146" s="1">
        <v>0.2102</v>
      </c>
      <c r="D146" s="1">
        <v>-1.60869101</v>
      </c>
    </row>
    <row r="147" spans="1:4" x14ac:dyDescent="0.25">
      <c r="A147" s="1">
        <v>1</v>
      </c>
      <c r="B147" s="1">
        <v>0</v>
      </c>
      <c r="C147" s="1">
        <v>0.2802</v>
      </c>
      <c r="D147" s="1">
        <v>25.151776299999998</v>
      </c>
    </row>
    <row r="148" spans="1:4" x14ac:dyDescent="0.25">
      <c r="A148" s="1">
        <v>1</v>
      </c>
      <c r="B148" s="1">
        <v>5</v>
      </c>
      <c r="C148" s="1">
        <v>0.2802</v>
      </c>
      <c r="D148" s="1">
        <v>21.57504063</v>
      </c>
    </row>
    <row r="149" spans="1:4" x14ac:dyDescent="0.25">
      <c r="A149" s="1">
        <v>1</v>
      </c>
      <c r="B149" s="1">
        <v>10</v>
      </c>
      <c r="C149" s="1">
        <v>0.2802</v>
      </c>
      <c r="D149" s="1">
        <v>19.42454613</v>
      </c>
    </row>
    <row r="150" spans="1:4" x14ac:dyDescent="0.25">
      <c r="A150" s="1">
        <v>1</v>
      </c>
      <c r="B150" s="1">
        <v>15</v>
      </c>
      <c r="C150" s="1">
        <v>0.2802</v>
      </c>
      <c r="D150" s="1">
        <v>18.877793219999997</v>
      </c>
    </row>
    <row r="151" spans="1:4" x14ac:dyDescent="0.25">
      <c r="A151" s="1">
        <v>1</v>
      </c>
      <c r="B151" s="1">
        <v>20</v>
      </c>
      <c r="C151" s="1">
        <v>0.2802</v>
      </c>
      <c r="D151" s="1">
        <v>15.210765499999999</v>
      </c>
    </row>
    <row r="152" spans="1:4" x14ac:dyDescent="0.25">
      <c r="A152" s="1">
        <v>1</v>
      </c>
      <c r="B152" s="1">
        <v>25</v>
      </c>
      <c r="C152" s="1">
        <v>0.2802</v>
      </c>
      <c r="D152" s="1">
        <v>10.520939689999999</v>
      </c>
    </row>
    <row r="153" spans="1:4" x14ac:dyDescent="0.25">
      <c r="A153" s="1">
        <v>1</v>
      </c>
      <c r="B153" s="1">
        <v>30</v>
      </c>
      <c r="C153" s="1">
        <v>0.2802</v>
      </c>
      <c r="D153" s="1">
        <v>5.8491684599999996</v>
      </c>
    </row>
    <row r="154" spans="1:4" x14ac:dyDescent="0.25">
      <c r="A154" s="1">
        <v>1</v>
      </c>
      <c r="B154" s="1">
        <v>35</v>
      </c>
      <c r="C154" s="1">
        <v>0.2802</v>
      </c>
      <c r="D154" s="1">
        <v>1.3884345999999999</v>
      </c>
    </row>
    <row r="155" spans="1:4" x14ac:dyDescent="0.25">
      <c r="A155" s="1">
        <v>1</v>
      </c>
      <c r="B155" s="1">
        <v>40</v>
      </c>
      <c r="C155" s="1">
        <v>0.2802</v>
      </c>
      <c r="D155" s="1">
        <v>-2.8513357400000006</v>
      </c>
    </row>
    <row r="156" spans="1:4" x14ac:dyDescent="0.25">
      <c r="A156" s="1">
        <v>1</v>
      </c>
      <c r="B156" s="1">
        <v>0</v>
      </c>
      <c r="C156" s="1">
        <v>0.38440000000000002</v>
      </c>
      <c r="D156" s="1">
        <v>31.536200009999998</v>
      </c>
    </row>
    <row r="157" spans="1:4" x14ac:dyDescent="0.25">
      <c r="A157" s="1">
        <v>1</v>
      </c>
      <c r="B157" s="1">
        <v>5</v>
      </c>
      <c r="C157" s="1">
        <v>0.38440000000000002</v>
      </c>
      <c r="D157" s="1">
        <v>27.202548790000002</v>
      </c>
    </row>
    <row r="158" spans="1:4" x14ac:dyDescent="0.25">
      <c r="A158" s="1">
        <v>1</v>
      </c>
      <c r="B158" s="1">
        <v>10</v>
      </c>
      <c r="C158" s="1">
        <v>0.38440000000000002</v>
      </c>
      <c r="D158" s="1">
        <v>24.196441180000001</v>
      </c>
    </row>
    <row r="159" spans="1:4" x14ac:dyDescent="0.25">
      <c r="A159" s="1">
        <v>1</v>
      </c>
      <c r="B159" s="1">
        <v>15</v>
      </c>
      <c r="C159" s="1">
        <v>0.38440000000000002</v>
      </c>
      <c r="D159" s="1">
        <v>22.639397029999998</v>
      </c>
    </row>
    <row r="160" spans="1:4" x14ac:dyDescent="0.25">
      <c r="A160" s="1">
        <v>1</v>
      </c>
      <c r="B160" s="1">
        <v>20</v>
      </c>
      <c r="C160" s="1">
        <v>0.38440000000000002</v>
      </c>
      <c r="D160" s="1">
        <v>17.609912850000001</v>
      </c>
    </row>
    <row r="161" spans="1:4" x14ac:dyDescent="0.25">
      <c r="A161" s="1">
        <v>1</v>
      </c>
      <c r="B161" s="1">
        <v>25</v>
      </c>
      <c r="C161" s="1">
        <v>0.38440000000000002</v>
      </c>
      <c r="D161" s="1">
        <v>11.400378349999999</v>
      </c>
    </row>
    <row r="162" spans="1:4" x14ac:dyDescent="0.25">
      <c r="A162" s="1">
        <v>1</v>
      </c>
      <c r="B162" s="1">
        <v>30</v>
      </c>
      <c r="C162" s="1">
        <v>0.38440000000000002</v>
      </c>
      <c r="D162" s="1">
        <v>5.1863766899999995</v>
      </c>
    </row>
    <row r="163" spans="1:4" x14ac:dyDescent="0.25">
      <c r="A163" s="1">
        <v>1</v>
      </c>
      <c r="B163" s="1">
        <v>35</v>
      </c>
      <c r="C163" s="1">
        <v>0.38440000000000002</v>
      </c>
      <c r="D163" s="1">
        <v>-0.78668705000000005</v>
      </c>
    </row>
    <row r="164" spans="1:4" x14ac:dyDescent="0.25">
      <c r="A164" s="1">
        <v>1</v>
      </c>
      <c r="B164" s="1">
        <v>40</v>
      </c>
      <c r="C164" s="1">
        <v>0.38440000000000002</v>
      </c>
      <c r="D164" s="1">
        <v>-6.4969234699999996</v>
      </c>
    </row>
    <row r="165" spans="1:4" x14ac:dyDescent="0.25">
      <c r="A165" s="1">
        <v>1</v>
      </c>
      <c r="B165" s="1">
        <v>0</v>
      </c>
      <c r="C165" s="1">
        <v>0.5766</v>
      </c>
      <c r="D165" s="1">
        <v>43.857606730000001</v>
      </c>
    </row>
    <row r="166" spans="1:4" x14ac:dyDescent="0.25">
      <c r="A166" s="1">
        <v>1</v>
      </c>
      <c r="B166" s="1">
        <v>5</v>
      </c>
      <c r="C166" s="1">
        <v>0.5766</v>
      </c>
      <c r="D166" s="1">
        <v>37.410301000000004</v>
      </c>
    </row>
    <row r="167" spans="1:4" x14ac:dyDescent="0.25">
      <c r="A167" s="1">
        <v>1</v>
      </c>
      <c r="B167" s="1">
        <v>10</v>
      </c>
      <c r="C167" s="1">
        <v>0.5766</v>
      </c>
      <c r="D167" s="1">
        <v>31.976903249999999</v>
      </c>
    </row>
    <row r="168" spans="1:4" x14ac:dyDescent="0.25">
      <c r="A168" s="1">
        <v>1</v>
      </c>
      <c r="B168" s="1">
        <v>15</v>
      </c>
      <c r="C168" s="1">
        <v>0.5766</v>
      </c>
      <c r="D168" s="1">
        <v>27.36746248</v>
      </c>
    </row>
    <row r="169" spans="1:4" x14ac:dyDescent="0.25">
      <c r="A169" s="1">
        <v>1</v>
      </c>
      <c r="B169" s="1">
        <v>20</v>
      </c>
      <c r="C169" s="1">
        <v>0.5766</v>
      </c>
      <c r="D169" s="1">
        <v>18.982738610000002</v>
      </c>
    </row>
    <row r="170" spans="1:4" x14ac:dyDescent="0.25">
      <c r="A170" s="1">
        <v>1</v>
      </c>
      <c r="B170" s="1">
        <v>25</v>
      </c>
      <c r="C170" s="1">
        <v>0.5766</v>
      </c>
      <c r="D170" s="1">
        <v>9.1922162599999986</v>
      </c>
    </row>
    <row r="171" spans="1:4" x14ac:dyDescent="0.25">
      <c r="A171" s="1">
        <v>1</v>
      </c>
      <c r="B171" s="1">
        <v>30</v>
      </c>
      <c r="C171" s="1">
        <v>0.5766</v>
      </c>
      <c r="D171" s="1">
        <v>-0.67830359000000007</v>
      </c>
    </row>
    <row r="172" spans="1:4" x14ac:dyDescent="0.25">
      <c r="A172" s="1">
        <v>1</v>
      </c>
      <c r="B172" s="1">
        <v>35</v>
      </c>
      <c r="C172" s="1">
        <v>0.5766</v>
      </c>
      <c r="D172" s="1">
        <v>-10.28654431</v>
      </c>
    </row>
    <row r="173" spans="1:4" x14ac:dyDescent="0.25">
      <c r="A173" s="1">
        <v>1</v>
      </c>
      <c r="B173" s="1">
        <v>40</v>
      </c>
      <c r="C173" s="1">
        <v>0.5766</v>
      </c>
      <c r="D173" s="1">
        <v>-19.575633029999999</v>
      </c>
    </row>
    <row r="174" spans="1:4" x14ac:dyDescent="0.25">
      <c r="A174" s="1">
        <v>1</v>
      </c>
      <c r="B174" s="1">
        <v>0</v>
      </c>
      <c r="C174" s="1">
        <v>0.76880000000000004</v>
      </c>
      <c r="D174" s="1">
        <v>56.130246</v>
      </c>
    </row>
    <row r="175" spans="1:4" x14ac:dyDescent="0.25">
      <c r="A175" s="1">
        <v>1</v>
      </c>
      <c r="B175" s="1">
        <v>5</v>
      </c>
      <c r="C175" s="1">
        <v>0.76880000000000004</v>
      </c>
      <c r="D175" s="1">
        <v>46.30827343</v>
      </c>
    </row>
    <row r="176" spans="1:4" x14ac:dyDescent="0.25">
      <c r="A176" s="1">
        <v>1</v>
      </c>
      <c r="B176" s="1">
        <v>10</v>
      </c>
      <c r="C176" s="1">
        <v>0.76880000000000004</v>
      </c>
      <c r="D176" s="1">
        <v>37.105466480000004</v>
      </c>
    </row>
    <row r="177" spans="1:4" x14ac:dyDescent="0.25">
      <c r="A177" s="1">
        <v>1</v>
      </c>
      <c r="B177" s="1">
        <v>15</v>
      </c>
      <c r="C177" s="1">
        <v>0.76880000000000004</v>
      </c>
      <c r="D177" s="1">
        <v>28.085234069999998</v>
      </c>
    </row>
    <row r="178" spans="1:4" x14ac:dyDescent="0.25">
      <c r="A178" s="1">
        <v>1</v>
      </c>
      <c r="B178" s="1">
        <v>20</v>
      </c>
      <c r="C178" s="1">
        <v>0.76880000000000004</v>
      </c>
      <c r="D178" s="1">
        <v>15.069745190000001</v>
      </c>
    </row>
    <row r="179" spans="1:4" x14ac:dyDescent="0.25">
      <c r="A179" s="1">
        <v>1</v>
      </c>
      <c r="B179" s="1">
        <v>25</v>
      </c>
      <c r="C179" s="1">
        <v>0.76880000000000004</v>
      </c>
      <c r="D179" s="1">
        <v>0.47121367999999997</v>
      </c>
    </row>
    <row r="180" spans="1:4" x14ac:dyDescent="0.25">
      <c r="A180" s="1">
        <v>1</v>
      </c>
      <c r="B180" s="1">
        <v>30</v>
      </c>
      <c r="C180" s="1">
        <v>0.76880000000000004</v>
      </c>
      <c r="D180" s="1">
        <v>-14.2934602</v>
      </c>
    </row>
    <row r="181" spans="1:4" x14ac:dyDescent="0.25">
      <c r="A181" s="1">
        <v>1</v>
      </c>
      <c r="B181" s="1">
        <v>35</v>
      </c>
      <c r="C181" s="1">
        <v>0.76880000000000004</v>
      </c>
      <c r="D181" s="1">
        <v>-28.787720459999999</v>
      </c>
    </row>
    <row r="182" spans="1:4" x14ac:dyDescent="0.25">
      <c r="A182" s="1">
        <v>1</v>
      </c>
      <c r="B182" s="1">
        <v>40</v>
      </c>
      <c r="C182" s="1">
        <v>0.76880000000000004</v>
      </c>
      <c r="D182" s="1">
        <v>-42.926653709999997</v>
      </c>
    </row>
    <row r="183" spans="1:4" x14ac:dyDescent="0.25">
      <c r="A183" s="1">
        <v>1</v>
      </c>
      <c r="B183" s="1">
        <v>0</v>
      </c>
      <c r="C183" s="1">
        <v>0.96099999999999997</v>
      </c>
      <c r="D183" s="1">
        <v>67.990002109999992</v>
      </c>
    </row>
    <row r="184" spans="1:4" x14ac:dyDescent="0.25">
      <c r="A184" s="1">
        <v>1</v>
      </c>
      <c r="B184" s="1">
        <v>5</v>
      </c>
      <c r="C184" s="1">
        <v>0.96099999999999997</v>
      </c>
      <c r="D184" s="1">
        <v>53.055358400000003</v>
      </c>
    </row>
    <row r="185" spans="1:4" x14ac:dyDescent="0.25">
      <c r="A185" s="1">
        <v>1</v>
      </c>
      <c r="B185" s="1">
        <v>10</v>
      </c>
      <c r="C185" s="1">
        <v>0.96099999999999997</v>
      </c>
      <c r="D185" s="1">
        <v>38.338566880000002</v>
      </c>
    </row>
    <row r="186" spans="1:4" x14ac:dyDescent="0.25">
      <c r="A186" s="1">
        <v>1</v>
      </c>
      <c r="B186" s="1">
        <v>15</v>
      </c>
      <c r="C186" s="1">
        <v>0.96099999999999997</v>
      </c>
      <c r="D186" s="1">
        <v>23.230421159999999</v>
      </c>
    </row>
    <row r="187" spans="1:4" x14ac:dyDescent="0.25">
      <c r="A187" s="1">
        <v>1</v>
      </c>
      <c r="B187" s="1">
        <v>20</v>
      </c>
      <c r="C187" s="1">
        <v>0.96099999999999997</v>
      </c>
      <c r="D187" s="1">
        <v>3.9661139299999997</v>
      </c>
    </row>
    <row r="188" spans="1:4" x14ac:dyDescent="0.25">
      <c r="A188" s="1">
        <v>1</v>
      </c>
      <c r="B188" s="1">
        <v>25</v>
      </c>
      <c r="C188" s="1">
        <v>0.96099999999999997</v>
      </c>
      <c r="D188" s="1">
        <v>-17.083882319999997</v>
      </c>
    </row>
    <row r="189" spans="1:4" x14ac:dyDescent="0.25">
      <c r="A189" s="1">
        <v>1</v>
      </c>
      <c r="B189" s="1">
        <v>30</v>
      </c>
      <c r="C189" s="1">
        <v>0.96099999999999997</v>
      </c>
      <c r="D189" s="1">
        <v>-38.369536609999997</v>
      </c>
    </row>
    <row r="190" spans="1:4" x14ac:dyDescent="0.25">
      <c r="A190" s="1">
        <v>1</v>
      </c>
      <c r="B190" s="1">
        <v>35</v>
      </c>
      <c r="C190" s="1">
        <v>0.96099999999999997</v>
      </c>
      <c r="D190" s="1">
        <v>-59.361405810000001</v>
      </c>
    </row>
    <row r="191" spans="1:4" x14ac:dyDescent="0.25">
      <c r="A191" s="1">
        <v>1</v>
      </c>
      <c r="B191" s="1">
        <v>40</v>
      </c>
      <c r="C191" s="1">
        <v>0.96099999999999997</v>
      </c>
      <c r="D191" s="1">
        <v>-79.956069979999995</v>
      </c>
    </row>
    <row r="192" spans="1:4" x14ac:dyDescent="0.25">
      <c r="A192" s="1">
        <v>1</v>
      </c>
      <c r="B192" s="1">
        <v>0</v>
      </c>
      <c r="C192" s="1">
        <v>1.1532</v>
      </c>
      <c r="D192" s="1">
        <v>79.137804500000001</v>
      </c>
    </row>
    <row r="193" spans="1:4" x14ac:dyDescent="0.25">
      <c r="A193" s="1">
        <v>1</v>
      </c>
      <c r="B193" s="1">
        <v>5</v>
      </c>
      <c r="C193" s="1">
        <v>1.1532</v>
      </c>
      <c r="D193" s="1">
        <v>56.607413020000003</v>
      </c>
    </row>
    <row r="194" spans="1:4" x14ac:dyDescent="0.25">
      <c r="A194" s="1">
        <v>1</v>
      </c>
      <c r="B194" s="1">
        <v>10</v>
      </c>
      <c r="C194" s="1">
        <v>1.1532</v>
      </c>
      <c r="D194" s="1">
        <v>33.956655569999995</v>
      </c>
    </row>
    <row r="195" spans="1:4" x14ac:dyDescent="0.25">
      <c r="A195" s="1">
        <v>1</v>
      </c>
      <c r="B195" s="1">
        <v>15</v>
      </c>
      <c r="C195" s="1">
        <v>1.1532</v>
      </c>
      <c r="D195" s="1">
        <v>10.36811095</v>
      </c>
    </row>
    <row r="196" spans="1:4" x14ac:dyDescent="0.25">
      <c r="A196" s="1">
        <v>1</v>
      </c>
      <c r="B196" s="1">
        <v>20</v>
      </c>
      <c r="C196" s="1">
        <v>1.1532</v>
      </c>
      <c r="D196" s="1">
        <v>-17.244424219999999</v>
      </c>
    </row>
    <row r="197" spans="1:4" x14ac:dyDescent="0.25">
      <c r="A197" s="1">
        <v>1</v>
      </c>
      <c r="B197" s="1">
        <v>25</v>
      </c>
      <c r="C197" s="1">
        <v>1.1532</v>
      </c>
      <c r="D197" s="1">
        <v>-46.918377900000003</v>
      </c>
    </row>
    <row r="198" spans="1:4" x14ac:dyDescent="0.25">
      <c r="A198" s="1">
        <v>1</v>
      </c>
      <c r="B198" s="1">
        <v>30</v>
      </c>
      <c r="C198" s="1">
        <v>1.1532</v>
      </c>
      <c r="D198" s="1">
        <v>-76.888169909999988</v>
      </c>
    </row>
    <row r="199" spans="1:4" x14ac:dyDescent="0.25">
      <c r="A199" s="1">
        <v>1</v>
      </c>
      <c r="B199" s="1">
        <v>35</v>
      </c>
      <c r="C199" s="1">
        <v>1.1532</v>
      </c>
      <c r="D199" s="1">
        <v>-106.56286449999999</v>
      </c>
    </row>
    <row r="200" spans="1:4" x14ac:dyDescent="0.25">
      <c r="A200" s="1">
        <v>1</v>
      </c>
      <c r="B200" s="1">
        <v>40</v>
      </c>
      <c r="C200" s="1">
        <v>1.1532</v>
      </c>
      <c r="D200" s="1">
        <v>-135.84706022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K112"/>
  <sheetViews>
    <sheetView topLeftCell="A69" workbookViewId="0">
      <selection activeCell="K2" sqref="K2:K112"/>
    </sheetView>
  </sheetViews>
  <sheetFormatPr defaultRowHeight="15" x14ac:dyDescent="0.25"/>
  <cols>
    <col min="1" max="3" width="9.140625" style="14"/>
    <col min="4" max="4" width="9.28515625" style="14" customWidth="1"/>
    <col min="5" max="10" width="9.140625" style="14"/>
  </cols>
  <sheetData>
    <row r="1" spans="1:11" x14ac:dyDescent="0.25">
      <c r="A1" s="14" t="s">
        <v>35</v>
      </c>
      <c r="B1" s="14" t="s">
        <v>3</v>
      </c>
      <c r="C1" s="14" t="s">
        <v>43</v>
      </c>
      <c r="D1" s="14" t="s">
        <v>9</v>
      </c>
      <c r="E1" s="14" t="s">
        <v>38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2</v>
      </c>
      <c r="K1" t="s">
        <v>60</v>
      </c>
    </row>
    <row r="2" spans="1:11" x14ac:dyDescent="0.25">
      <c r="A2" s="14">
        <v>2.9948000000000001</v>
      </c>
      <c r="B2" s="14">
        <v>1</v>
      </c>
      <c r="C2" s="14">
        <v>19.003135135135135</v>
      </c>
      <c r="D2" s="14">
        <v>0.19924754697496314</v>
      </c>
      <c r="E2" s="14">
        <v>0.21137800000000001</v>
      </c>
      <c r="F2" s="14">
        <v>585.96632766000005</v>
      </c>
      <c r="G2" s="14">
        <v>581.39579030425205</v>
      </c>
      <c r="H2" s="14">
        <v>39.175142918815325</v>
      </c>
      <c r="I2" s="14">
        <v>2.1664637531651216</v>
      </c>
      <c r="J2" s="15">
        <v>28.5732</v>
      </c>
      <c r="K2">
        <v>2.1664637531651216</v>
      </c>
    </row>
    <row r="3" spans="1:11" x14ac:dyDescent="0.25">
      <c r="A3" s="14">
        <v>4.8076999999999996</v>
      </c>
      <c r="B3" s="14">
        <v>1</v>
      </c>
      <c r="C3" s="14">
        <v>19.003135135135135</v>
      </c>
      <c r="D3" s="14">
        <v>0.19924754697496314</v>
      </c>
      <c r="E3" s="14">
        <v>0.18849099999999999</v>
      </c>
      <c r="F3" s="14">
        <v>481.65057307500001</v>
      </c>
      <c r="G3" s="14">
        <v>477.893698605015</v>
      </c>
      <c r="H3" s="14">
        <v>41.74936038381783</v>
      </c>
      <c r="I3" s="14">
        <v>1.7807823743477322</v>
      </c>
      <c r="J3" s="15">
        <v>23.486499999999999</v>
      </c>
      <c r="K3">
        <v>1.7807823743477322</v>
      </c>
    </row>
    <row r="4" spans="1:11" x14ac:dyDescent="0.25">
      <c r="A4" s="14">
        <v>6.5509000000000004</v>
      </c>
      <c r="B4" s="14">
        <v>1</v>
      </c>
      <c r="C4" s="14">
        <v>19.003135135135135</v>
      </c>
      <c r="D4" s="14">
        <v>0.19924754697496314</v>
      </c>
      <c r="E4" s="14">
        <v>0.160468</v>
      </c>
      <c r="F4" s="14">
        <v>371.35276615500004</v>
      </c>
      <c r="G4" s="14">
        <v>368.41907930237551</v>
      </c>
      <c r="H4" s="14">
        <v>44.004423602441193</v>
      </c>
      <c r="I4" s="14">
        <v>1.3729838551051103</v>
      </c>
      <c r="J4" s="15">
        <v>18.1081</v>
      </c>
      <c r="K4">
        <v>1.3729838551051103</v>
      </c>
    </row>
    <row r="5" spans="1:11" x14ac:dyDescent="0.25">
      <c r="A5" s="14">
        <v>8.6259999999999994</v>
      </c>
      <c r="B5" s="14">
        <v>1</v>
      </c>
      <c r="C5" s="14">
        <v>19.003135135135135</v>
      </c>
      <c r="D5" s="14">
        <v>0.19924754697496314</v>
      </c>
      <c r="E5" s="14">
        <v>0.142567</v>
      </c>
      <c r="F5" s="14">
        <v>215.94039999</v>
      </c>
      <c r="G5" s="14">
        <v>214.234470830079</v>
      </c>
      <c r="H5" s="14">
        <v>45.226165842719553</v>
      </c>
      <c r="I5" s="14">
        <v>0.79838555107856646</v>
      </c>
      <c r="J5" s="15">
        <v>10.5298</v>
      </c>
      <c r="K5">
        <v>0.79838555107856646</v>
      </c>
    </row>
    <row r="6" spans="1:11" x14ac:dyDescent="0.25">
      <c r="A6" s="14">
        <v>9.4075000000000006</v>
      </c>
      <c r="B6" s="14">
        <v>1</v>
      </c>
      <c r="C6" s="14">
        <v>19.003135135135135</v>
      </c>
      <c r="D6" s="14">
        <v>0.19924754697496314</v>
      </c>
      <c r="E6" s="14">
        <v>0.131856</v>
      </c>
      <c r="F6" s="14">
        <v>0.59061744000000005</v>
      </c>
      <c r="G6" s="14">
        <v>0.58589250048000008</v>
      </c>
      <c r="H6" s="14">
        <v>40.268567841837843</v>
      </c>
      <c r="I6" s="14">
        <v>2.1836600762657138E-3</v>
      </c>
      <c r="J6" s="15">
        <v>2.8799999999999999E-2</v>
      </c>
      <c r="K6">
        <v>2.1836600762657138E-3</v>
      </c>
    </row>
    <row r="7" spans="1:11" x14ac:dyDescent="0.25">
      <c r="A7" s="14">
        <v>2.9786999999999999</v>
      </c>
      <c r="B7" s="14">
        <v>1</v>
      </c>
      <c r="C7" s="14">
        <v>28.378015135135136</v>
      </c>
      <c r="D7" s="14">
        <v>0.19924754697496314</v>
      </c>
      <c r="E7" s="14">
        <v>0.55418900000000004</v>
      </c>
      <c r="F7" s="14">
        <v>948.66766939839999</v>
      </c>
      <c r="G7" s="14">
        <v>936.80932353091998</v>
      </c>
      <c r="H7" s="14">
        <v>56.684647813850937</v>
      </c>
      <c r="I7" s="14">
        <v>2.3635823497658728</v>
      </c>
      <c r="J7" s="15">
        <v>30.9773</v>
      </c>
      <c r="K7">
        <v>2.3635823497658728</v>
      </c>
    </row>
    <row r="8" spans="1:11" x14ac:dyDescent="0.25">
      <c r="A8" s="14">
        <v>5.8230000000000004</v>
      </c>
      <c r="B8" s="14">
        <v>1</v>
      </c>
      <c r="C8" s="14">
        <v>28.378015135135136</v>
      </c>
      <c r="D8" s="14">
        <v>0.19924754697496314</v>
      </c>
      <c r="E8" s="14">
        <v>0.49215199999999998</v>
      </c>
      <c r="F8" s="14">
        <v>797.43723017280001</v>
      </c>
      <c r="G8" s="14">
        <v>787.46926479564002</v>
      </c>
      <c r="H8" s="14">
        <v>60.44738918834561</v>
      </c>
      <c r="I8" s="14">
        <v>1.9867954006252493</v>
      </c>
      <c r="J8" s="15">
        <v>26.039100000000001</v>
      </c>
      <c r="K8">
        <v>1.9867954006252493</v>
      </c>
    </row>
    <row r="9" spans="1:11" x14ac:dyDescent="0.25">
      <c r="A9" s="14">
        <v>8.2523999999999997</v>
      </c>
      <c r="B9" s="14">
        <v>1</v>
      </c>
      <c r="C9" s="14">
        <v>28.378015135135136</v>
      </c>
      <c r="D9" s="14">
        <v>0.19924754697496314</v>
      </c>
      <c r="E9" s="14">
        <v>0.45484599999999997</v>
      </c>
      <c r="F9" s="14">
        <v>679.38242879359996</v>
      </c>
      <c r="G9" s="14">
        <v>670.89014843368</v>
      </c>
      <c r="H9" s="14">
        <v>63.259484603273123</v>
      </c>
      <c r="I9" s="14">
        <v>1.69266474365668</v>
      </c>
      <c r="J9" s="15">
        <v>22.184200000000001</v>
      </c>
      <c r="K9">
        <v>1.69266474365668</v>
      </c>
    </row>
    <row r="10" spans="1:11" x14ac:dyDescent="0.25">
      <c r="A10" s="14">
        <v>12.612299999999999</v>
      </c>
      <c r="B10" s="14">
        <v>1</v>
      </c>
      <c r="C10" s="14">
        <v>28.378015135135136</v>
      </c>
      <c r="D10" s="14">
        <v>0.19924754697496314</v>
      </c>
      <c r="E10" s="14">
        <v>0.36244100000000001</v>
      </c>
      <c r="F10" s="14">
        <v>360.436323856</v>
      </c>
      <c r="G10" s="14">
        <v>355.89482617541444</v>
      </c>
      <c r="H10" s="14">
        <v>67.561589030006843</v>
      </c>
      <c r="I10" s="14">
        <v>0.89801830584232456</v>
      </c>
      <c r="J10" s="15">
        <v>11.769500000000001</v>
      </c>
      <c r="K10">
        <v>0.89801830584232456</v>
      </c>
    </row>
    <row r="11" spans="1:11" x14ac:dyDescent="0.25">
      <c r="A11" s="14">
        <v>14.4017</v>
      </c>
      <c r="B11" s="14">
        <v>1</v>
      </c>
      <c r="C11" s="14">
        <v>28.378015135135136</v>
      </c>
      <c r="D11" s="14">
        <v>0.19924754697496314</v>
      </c>
      <c r="E11" s="14">
        <v>0.33381</v>
      </c>
      <c r="F11" s="14">
        <v>1.3872947423999999</v>
      </c>
      <c r="G11" s="14">
        <v>1.3695373696972799</v>
      </c>
      <c r="H11" s="14">
        <v>60.158083318610551</v>
      </c>
      <c r="I11" s="14">
        <v>3.456410999163711E-3</v>
      </c>
      <c r="J11" s="15">
        <v>4.53E-2</v>
      </c>
      <c r="K11">
        <v>3.456410999163711E-3</v>
      </c>
    </row>
    <row r="12" spans="1:11" x14ac:dyDescent="0.25">
      <c r="A12" s="14">
        <v>3.5430999999999999</v>
      </c>
      <c r="B12" s="14">
        <v>1</v>
      </c>
      <c r="C12" s="14">
        <v>37.879582702702706</v>
      </c>
      <c r="D12" s="14">
        <v>0.19924754697496314</v>
      </c>
      <c r="E12" s="14">
        <v>1.0352300000000001</v>
      </c>
      <c r="F12" s="14">
        <v>1235.5859167197</v>
      </c>
      <c r="G12" s="14">
        <v>1213.7160459937613</v>
      </c>
      <c r="H12" s="14">
        <v>76.411145350530262</v>
      </c>
      <c r="I12" s="14">
        <v>2.3142507905735896</v>
      </c>
      <c r="J12" s="15">
        <v>30.225899999999999</v>
      </c>
      <c r="K12">
        <v>2.3142507905735896</v>
      </c>
    </row>
    <row r="13" spans="1:11" x14ac:dyDescent="0.25">
      <c r="A13" s="14">
        <v>6.1271000000000004</v>
      </c>
      <c r="B13" s="14">
        <v>1</v>
      </c>
      <c r="C13" s="14">
        <v>37.879582702702706</v>
      </c>
      <c r="D13" s="14">
        <v>0.19924754697496314</v>
      </c>
      <c r="E13" s="14">
        <v>1.0121</v>
      </c>
      <c r="F13" s="14">
        <v>1100.8017122920999</v>
      </c>
      <c r="G13" s="14">
        <v>1081.3175219845295</v>
      </c>
      <c r="H13" s="14">
        <v>79.777481820257051</v>
      </c>
      <c r="I13" s="14">
        <v>2.0618001536470056</v>
      </c>
      <c r="J13" s="15">
        <v>26.928699999999999</v>
      </c>
      <c r="K13">
        <v>2.0618001536470056</v>
      </c>
    </row>
    <row r="14" spans="1:11" x14ac:dyDescent="0.25">
      <c r="A14" s="14">
        <v>9.0701000000000001</v>
      </c>
      <c r="B14" s="14">
        <v>1</v>
      </c>
      <c r="C14" s="14">
        <v>37.879582702702706</v>
      </c>
      <c r="D14" s="14">
        <v>0.19924754697496314</v>
      </c>
      <c r="E14" s="14">
        <v>0.88230799999999998</v>
      </c>
      <c r="F14" s="14">
        <v>943.06020797170004</v>
      </c>
      <c r="G14" s="14">
        <v>926.3680422906009</v>
      </c>
      <c r="H14" s="14">
        <v>83.617351786416236</v>
      </c>
      <c r="I14" s="14">
        <v>1.7663505243335571</v>
      </c>
      <c r="J14" s="15">
        <v>23.069900000000001</v>
      </c>
      <c r="K14">
        <v>1.7663505243335571</v>
      </c>
    </row>
    <row r="15" spans="1:11" x14ac:dyDescent="0.25">
      <c r="A15" s="14">
        <v>13.973800000000001</v>
      </c>
      <c r="B15" s="14">
        <v>1</v>
      </c>
      <c r="C15" s="14">
        <v>37.879582702702706</v>
      </c>
      <c r="D15" s="14">
        <v>0.19924754697496314</v>
      </c>
      <c r="E15" s="14">
        <v>0.73090299999999997</v>
      </c>
      <c r="F15" s="14">
        <v>615.03162358819998</v>
      </c>
      <c r="G15" s="14">
        <v>604.02255752597114</v>
      </c>
      <c r="H15" s="14">
        <v>89.398703319120415</v>
      </c>
      <c r="I15" s="14">
        <v>1.1519534189055045</v>
      </c>
      <c r="J15" s="15">
        <v>15.045400000000001</v>
      </c>
      <c r="K15">
        <v>1.1519534189055045</v>
      </c>
    </row>
    <row r="16" spans="1:11" x14ac:dyDescent="0.25">
      <c r="A16" s="14">
        <v>18.394300000000001</v>
      </c>
      <c r="B16" s="14">
        <v>1</v>
      </c>
      <c r="C16" s="14">
        <v>37.879582702702706</v>
      </c>
      <c r="D16" s="14">
        <v>0.19924754697496314</v>
      </c>
      <c r="E16" s="14">
        <v>0.65988599999999997</v>
      </c>
      <c r="F16" s="14">
        <v>142.88221209989999</v>
      </c>
      <c r="G16" s="14">
        <v>140.28175583968181</v>
      </c>
      <c r="H16" s="14">
        <v>85.691237025539195</v>
      </c>
      <c r="I16" s="14">
        <v>0.26761819460435815</v>
      </c>
      <c r="J16" s="15">
        <v>3.4952999999999999</v>
      </c>
      <c r="K16">
        <v>0.26761819460435815</v>
      </c>
    </row>
    <row r="17" spans="1:11" x14ac:dyDescent="0.25">
      <c r="A17" s="14">
        <v>19.708500000000001</v>
      </c>
      <c r="B17" s="14">
        <v>1</v>
      </c>
      <c r="C17" s="14">
        <v>37.879582702702706</v>
      </c>
      <c r="D17" s="14">
        <v>0.19924754697496314</v>
      </c>
      <c r="E17" s="14">
        <v>0.65731200000000001</v>
      </c>
      <c r="F17" s="14">
        <v>2.4118245969999998</v>
      </c>
      <c r="G17" s="14">
        <v>2.3676882068748997</v>
      </c>
      <c r="H17" s="14">
        <v>80.326508971384882</v>
      </c>
      <c r="I17" s="14">
        <v>4.5173442856570618E-3</v>
      </c>
      <c r="J17" s="15">
        <v>5.8999999999999997E-2</v>
      </c>
      <c r="K17">
        <v>4.5173442856570618E-3</v>
      </c>
    </row>
    <row r="18" spans="1:11" x14ac:dyDescent="0.25">
      <c r="A18" s="14">
        <v>4.7930999999999999</v>
      </c>
      <c r="B18" s="14">
        <v>1</v>
      </c>
      <c r="C18" s="14">
        <v>51.941902702702706</v>
      </c>
      <c r="D18" s="14">
        <v>0.19924754697496314</v>
      </c>
      <c r="E18" s="14">
        <v>1.8091740000000001</v>
      </c>
      <c r="F18" s="14">
        <v>1630.447430787</v>
      </c>
      <c r="G18" s="14">
        <v>1585.6101264403576</v>
      </c>
      <c r="H18" s="14">
        <v>106.35827484032379</v>
      </c>
      <c r="I18" s="14">
        <v>2.2337330569419453</v>
      </c>
      <c r="J18" s="15">
        <v>29.0871</v>
      </c>
      <c r="K18">
        <v>2.2337330569419453</v>
      </c>
    </row>
    <row r="19" spans="1:11" x14ac:dyDescent="0.25">
      <c r="A19" s="14">
        <v>7.0879000000000003</v>
      </c>
      <c r="B19" s="14">
        <v>1</v>
      </c>
      <c r="C19" s="14">
        <v>51.941902702702706</v>
      </c>
      <c r="D19" s="14">
        <v>0.19924754697496314</v>
      </c>
      <c r="E19" s="14">
        <v>1.70234</v>
      </c>
      <c r="F19" s="14">
        <v>1471.097204871</v>
      </c>
      <c r="G19" s="14">
        <v>1430.4949220165604</v>
      </c>
      <c r="H19" s="14">
        <v>110.35374675989998</v>
      </c>
      <c r="I19" s="14">
        <v>2.0154212852536517</v>
      </c>
      <c r="J19" s="15">
        <v>26.244299999999999</v>
      </c>
      <c r="K19">
        <v>2.0154212852536517</v>
      </c>
    </row>
    <row r="20" spans="1:11" x14ac:dyDescent="0.25">
      <c r="A20" s="14">
        <v>11.674200000000001</v>
      </c>
      <c r="B20" s="14">
        <v>1</v>
      </c>
      <c r="C20" s="14">
        <v>51.941902702702706</v>
      </c>
      <c r="D20" s="14">
        <v>0.19924754697496314</v>
      </c>
      <c r="E20" s="14">
        <v>1.6234820000000001</v>
      </c>
      <c r="F20" s="14">
        <v>1288.983461738</v>
      </c>
      <c r="G20" s="14">
        <v>1253.4075181940311</v>
      </c>
      <c r="H20" s="14">
        <v>114.75571706327736</v>
      </c>
      <c r="I20" s="14">
        <v>1.7659232146760184</v>
      </c>
      <c r="J20" s="15">
        <v>22.9954</v>
      </c>
      <c r="K20">
        <v>1.7659232146760184</v>
      </c>
    </row>
    <row r="21" spans="1:11" x14ac:dyDescent="0.25">
      <c r="A21" s="14">
        <v>17.487200000000001</v>
      </c>
      <c r="B21" s="14">
        <v>1</v>
      </c>
      <c r="C21" s="14">
        <v>51.941902702702706</v>
      </c>
      <c r="D21" s="14">
        <v>0.19924754697496314</v>
      </c>
      <c r="E21" s="14">
        <v>1.4421109999999999</v>
      </c>
      <c r="F21" s="14">
        <v>942.31207887599999</v>
      </c>
      <c r="G21" s="14">
        <v>916.1158030832471</v>
      </c>
      <c r="H21" s="14">
        <v>121.38981708081549</v>
      </c>
      <c r="I21" s="14">
        <v>1.290979151363995</v>
      </c>
      <c r="J21" s="15">
        <v>16.8108</v>
      </c>
      <c r="K21">
        <v>1.290979151363995</v>
      </c>
    </row>
    <row r="22" spans="1:11" x14ac:dyDescent="0.25">
      <c r="A22" s="14">
        <v>22.9099</v>
      </c>
      <c r="B22" s="14">
        <v>1</v>
      </c>
      <c r="C22" s="14">
        <v>51.941902702702706</v>
      </c>
      <c r="D22" s="14">
        <v>0.19924754697496314</v>
      </c>
      <c r="E22" s="14">
        <v>1.2958350000000001</v>
      </c>
      <c r="F22" s="14">
        <v>416.55386726099999</v>
      </c>
      <c r="G22" s="14">
        <v>404.72373743078759</v>
      </c>
      <c r="H22" s="14">
        <v>122.2472144462492</v>
      </c>
      <c r="I22" s="14">
        <v>0.570683927447311</v>
      </c>
      <c r="J22" s="15">
        <v>7.4313000000000002</v>
      </c>
      <c r="K22">
        <v>0.570683927447311</v>
      </c>
    </row>
    <row r="23" spans="1:11" x14ac:dyDescent="0.25">
      <c r="A23" s="14">
        <v>27.059100000000001</v>
      </c>
      <c r="B23" s="14">
        <v>1</v>
      </c>
      <c r="C23" s="14">
        <v>51.941902702702706</v>
      </c>
      <c r="D23" s="14">
        <v>0.19924754697496314</v>
      </c>
      <c r="E23" s="14">
        <v>1.2250829999999999</v>
      </c>
      <c r="F23" s="14">
        <v>3.8789347240000001</v>
      </c>
      <c r="G23" s="14">
        <v>3.7656698300592</v>
      </c>
      <c r="H23" s="14">
        <v>110.17344102301061</v>
      </c>
      <c r="I23" s="14">
        <v>5.3141883357358628E-3</v>
      </c>
      <c r="J23" s="15">
        <v>6.9199999999999998E-2</v>
      </c>
      <c r="K23">
        <v>5.3141883357358628E-3</v>
      </c>
    </row>
    <row r="24" spans="1:11" x14ac:dyDescent="0.25">
      <c r="A24" s="14">
        <v>4.9112</v>
      </c>
      <c r="B24" s="14">
        <v>1</v>
      </c>
      <c r="C24" s="14">
        <v>77.912854054054051</v>
      </c>
      <c r="D24" s="14">
        <v>0.19924754697496314</v>
      </c>
      <c r="E24" s="14">
        <v>4.0685140000000004</v>
      </c>
      <c r="F24" s="14">
        <v>2076.4128161069998</v>
      </c>
      <c r="G24" s="14">
        <v>1966.1552955717179</v>
      </c>
      <c r="H24" s="14">
        <v>168.74187957952674</v>
      </c>
      <c r="I24" s="14">
        <v>1.9019895324538907</v>
      </c>
      <c r="J24" s="15">
        <v>24.695399999999999</v>
      </c>
      <c r="K24">
        <v>1.9019895324538907</v>
      </c>
    </row>
    <row r="25" spans="1:11" x14ac:dyDescent="0.25">
      <c r="A25" s="14">
        <v>7.9278000000000004</v>
      </c>
      <c r="B25" s="14">
        <v>1</v>
      </c>
      <c r="C25" s="14">
        <v>77.912854054054051</v>
      </c>
      <c r="D25" s="14">
        <v>0.19924754697496314</v>
      </c>
      <c r="E25" s="14">
        <v>3.8786810000000003</v>
      </c>
      <c r="F25" s="14">
        <v>1914.9017096475</v>
      </c>
      <c r="G25" s="14">
        <v>1812.8374485232882</v>
      </c>
      <c r="H25" s="14">
        <v>172.56020238954298</v>
      </c>
      <c r="I25" s="14">
        <v>1.7540457172943598</v>
      </c>
      <c r="J25" s="15">
        <v>22.7745</v>
      </c>
      <c r="K25">
        <v>1.7540457172943598</v>
      </c>
    </row>
    <row r="26" spans="1:11" x14ac:dyDescent="0.25">
      <c r="A26" s="14">
        <v>12.850099999999999</v>
      </c>
      <c r="B26" s="14">
        <v>1</v>
      </c>
      <c r="C26" s="14">
        <v>77.912854054054051</v>
      </c>
      <c r="D26" s="14">
        <v>0.19924754697496314</v>
      </c>
      <c r="E26" s="14">
        <v>3.7583760000000002</v>
      </c>
      <c r="F26" s="14">
        <v>1700.5120905884999</v>
      </c>
      <c r="G26" s="14">
        <v>1609.3646425329564</v>
      </c>
      <c r="H26" s="14">
        <v>177.16657546367438</v>
      </c>
      <c r="I26" s="14">
        <v>1.557665301919394</v>
      </c>
      <c r="J26" s="15">
        <v>20.224699999999999</v>
      </c>
      <c r="K26">
        <v>1.557665301919394</v>
      </c>
    </row>
    <row r="27" spans="1:11" x14ac:dyDescent="0.25">
      <c r="A27" s="14">
        <v>22.219899999999999</v>
      </c>
      <c r="B27" s="14">
        <v>1</v>
      </c>
      <c r="C27" s="14">
        <v>77.912854054054051</v>
      </c>
      <c r="D27" s="14">
        <v>0.19924754697496314</v>
      </c>
      <c r="E27" s="14">
        <v>3.5761409999999998</v>
      </c>
      <c r="F27" s="14">
        <v>1323.0054188295001</v>
      </c>
      <c r="G27" s="14">
        <v>1251.0339240451754</v>
      </c>
      <c r="H27" s="14">
        <v>183.2484629698296</v>
      </c>
      <c r="I27" s="14">
        <v>1.2118700281918384</v>
      </c>
      <c r="J27" s="15">
        <v>15.7349</v>
      </c>
      <c r="K27">
        <v>1.2118700281918384</v>
      </c>
    </row>
    <row r="28" spans="1:11" x14ac:dyDescent="0.25">
      <c r="A28" s="14">
        <v>28.335999999999999</v>
      </c>
      <c r="B28" s="14">
        <v>1</v>
      </c>
      <c r="C28" s="14">
        <v>77.912854054054051</v>
      </c>
      <c r="D28" s="14">
        <v>0.19924754697496314</v>
      </c>
      <c r="E28" s="14">
        <v>3.3352330000000001</v>
      </c>
      <c r="F28" s="14">
        <v>803.35989264300008</v>
      </c>
      <c r="G28" s="14">
        <v>758.45207464425641</v>
      </c>
      <c r="H28" s="14">
        <v>185.08373447874814</v>
      </c>
      <c r="I28" s="14">
        <v>0.73587587918332742</v>
      </c>
      <c r="J28" s="15">
        <v>9.5546000000000006</v>
      </c>
      <c r="K28">
        <v>0.73587587918332742</v>
      </c>
    </row>
    <row r="29" spans="1:11" x14ac:dyDescent="0.25">
      <c r="A29" s="14">
        <v>33.8932</v>
      </c>
      <c r="B29" s="14">
        <v>1</v>
      </c>
      <c r="C29" s="14">
        <v>77.912854054054051</v>
      </c>
      <c r="D29" s="14">
        <v>0.19924754697496314</v>
      </c>
      <c r="E29" s="14">
        <v>3.1547549999999998</v>
      </c>
      <c r="F29" s="14">
        <v>393.3727479675</v>
      </c>
      <c r="G29" s="14">
        <v>370.75381495936875</v>
      </c>
      <c r="H29" s="14">
        <v>178.97394701182387</v>
      </c>
      <c r="I29" s="14">
        <v>0.36032856433123284</v>
      </c>
      <c r="J29" s="15">
        <v>4.6784999999999997</v>
      </c>
      <c r="K29">
        <v>0.36032856433123284</v>
      </c>
    </row>
    <row r="30" spans="1:11" x14ac:dyDescent="0.25">
      <c r="A30" s="14">
        <v>39.563499999999998</v>
      </c>
      <c r="B30" s="14">
        <v>1</v>
      </c>
      <c r="C30" s="14">
        <v>77.912854054054051</v>
      </c>
      <c r="D30" s="14">
        <v>0.19924754697496314</v>
      </c>
      <c r="E30" s="14">
        <v>3.0634899999999998</v>
      </c>
      <c r="F30" s="14">
        <v>5.5745673164999996</v>
      </c>
      <c r="G30" s="14">
        <v>5.2434380178998996</v>
      </c>
      <c r="H30" s="14">
        <v>165.24876957853354</v>
      </c>
      <c r="I30" s="14">
        <v>5.1062912931838702E-3</v>
      </c>
      <c r="J30" s="15">
        <v>6.6299999999999998E-2</v>
      </c>
      <c r="K30">
        <v>5.1062912931838702E-3</v>
      </c>
    </row>
    <row r="31" spans="1:11" x14ac:dyDescent="0.25">
      <c r="A31" s="14">
        <v>7.7797000000000001</v>
      </c>
      <c r="B31" s="14">
        <v>1</v>
      </c>
      <c r="C31" s="14">
        <v>103.88380540540541</v>
      </c>
      <c r="D31" s="14">
        <v>0.19924754697496314</v>
      </c>
      <c r="E31" s="14">
        <v>7.0247469999999996</v>
      </c>
      <c r="F31" s="14">
        <v>2148.873783126</v>
      </c>
      <c r="G31" s="14">
        <v>1920.663387358019</v>
      </c>
      <c r="H31" s="14">
        <v>238.48747671027135</v>
      </c>
      <c r="I31" s="14">
        <v>1.4785880421915372</v>
      </c>
      <c r="J31" s="15">
        <v>19.167899999999999</v>
      </c>
      <c r="K31">
        <v>1.4785880421915372</v>
      </c>
    </row>
    <row r="32" spans="1:11" x14ac:dyDescent="0.25">
      <c r="A32" s="14">
        <v>12.2478</v>
      </c>
      <c r="B32" s="14">
        <v>1</v>
      </c>
      <c r="C32" s="14">
        <v>103.88380540540541</v>
      </c>
      <c r="D32" s="14">
        <v>0.19924754697496314</v>
      </c>
      <c r="E32" s="14">
        <v>6.8988949999999996</v>
      </c>
      <c r="F32" s="14">
        <v>1975.6109618559999</v>
      </c>
      <c r="G32" s="14">
        <v>1764.2205889374079</v>
      </c>
      <c r="H32" s="14">
        <v>241.4318032897859</v>
      </c>
      <c r="I32" s="14">
        <v>1.3593700882577719</v>
      </c>
      <c r="J32" s="15">
        <v>17.622399999999999</v>
      </c>
      <c r="K32">
        <v>1.3593700882577719</v>
      </c>
    </row>
    <row r="33" spans="1:11" x14ac:dyDescent="0.25">
      <c r="A33" s="14">
        <v>19.326799999999999</v>
      </c>
      <c r="B33" s="14">
        <v>1</v>
      </c>
      <c r="C33" s="14">
        <v>103.88380540540541</v>
      </c>
      <c r="D33" s="14">
        <v>0.19924754697496314</v>
      </c>
      <c r="E33" s="14">
        <v>6.7897149999999993</v>
      </c>
      <c r="F33" s="14">
        <v>1736.2829315440001</v>
      </c>
      <c r="G33" s="14">
        <v>1548.0698617646303</v>
      </c>
      <c r="H33" s="14">
        <v>244.64759276748299</v>
      </c>
      <c r="I33" s="14">
        <v>1.1946942629211157</v>
      </c>
      <c r="J33" s="15">
        <v>15.4876</v>
      </c>
      <c r="K33">
        <v>1.1946942629211157</v>
      </c>
    </row>
    <row r="34" spans="1:11" x14ac:dyDescent="0.25">
      <c r="A34" s="14">
        <v>27.401800000000001</v>
      </c>
      <c r="B34" s="14">
        <v>1</v>
      </c>
      <c r="C34" s="14">
        <v>103.88380540540541</v>
      </c>
      <c r="D34" s="14">
        <v>0.19924754697496314</v>
      </c>
      <c r="E34" s="14">
        <v>6.4135740000000006</v>
      </c>
      <c r="F34" s="14">
        <v>1259.6672354279999</v>
      </c>
      <c r="G34" s="14">
        <v>1119.0883719542351</v>
      </c>
      <c r="H34" s="14">
        <v>247.35180081458881</v>
      </c>
      <c r="I34" s="14">
        <v>0.86674653768396914</v>
      </c>
      <c r="J34" s="15">
        <v>11.2362</v>
      </c>
      <c r="K34">
        <v>0.86674653768396914</v>
      </c>
    </row>
    <row r="35" spans="1:11" x14ac:dyDescent="0.25">
      <c r="A35" s="14">
        <v>34.402700000000003</v>
      </c>
      <c r="B35" s="14">
        <v>1</v>
      </c>
      <c r="C35" s="14">
        <v>103.88380540540541</v>
      </c>
      <c r="D35" s="14">
        <v>0.19924754697496314</v>
      </c>
      <c r="E35" s="14">
        <v>6.196536</v>
      </c>
      <c r="F35" s="14">
        <v>782.91700978400002</v>
      </c>
      <c r="G35" s="14">
        <v>691.62888644318559</v>
      </c>
      <c r="H35" s="14">
        <v>243.77340552705624</v>
      </c>
      <c r="I35" s="14">
        <v>0.53870624593454786</v>
      </c>
      <c r="J35" s="15">
        <v>6.9836</v>
      </c>
      <c r="K35">
        <v>0.53870624593454786</v>
      </c>
    </row>
    <row r="36" spans="1:11" x14ac:dyDescent="0.25">
      <c r="A36" s="14">
        <v>40.0533</v>
      </c>
      <c r="B36" s="14">
        <v>1</v>
      </c>
      <c r="C36" s="14">
        <v>103.88380540540541</v>
      </c>
      <c r="D36" s="14">
        <v>0.19924754697496314</v>
      </c>
      <c r="E36" s="14">
        <v>6.0571440000000001</v>
      </c>
      <c r="F36" s="14">
        <v>516.89607895799998</v>
      </c>
      <c r="G36" s="14">
        <v>454.71348065935257</v>
      </c>
      <c r="H36" s="14">
        <v>238.44287145637259</v>
      </c>
      <c r="I36" s="14">
        <v>0.35566368178739038</v>
      </c>
      <c r="J36" s="15">
        <v>4.6106999999999996</v>
      </c>
      <c r="K36">
        <v>0.35566368178739038</v>
      </c>
    </row>
    <row r="37" spans="1:11" x14ac:dyDescent="0.25">
      <c r="A37" s="14">
        <v>46.968299999999999</v>
      </c>
      <c r="B37" s="14">
        <v>1</v>
      </c>
      <c r="C37" s="14">
        <v>103.88380540540541</v>
      </c>
      <c r="D37" s="14">
        <v>0.19924754697496314</v>
      </c>
      <c r="E37" s="14">
        <v>5.9675410000000007</v>
      </c>
      <c r="F37" s="14">
        <v>268.464883918</v>
      </c>
      <c r="G37" s="14">
        <v>235.0946988469926</v>
      </c>
      <c r="H37" s="14">
        <v>230.99177336796535</v>
      </c>
      <c r="I37" s="14">
        <v>0.18472418912014743</v>
      </c>
      <c r="J37" s="15">
        <v>2.3946999999999998</v>
      </c>
      <c r="K37">
        <v>0.18472418912014743</v>
      </c>
    </row>
    <row r="38" spans="1:11" x14ac:dyDescent="0.25">
      <c r="A38" s="14">
        <v>53.713000000000001</v>
      </c>
      <c r="B38" s="14">
        <v>1</v>
      </c>
      <c r="C38" s="14">
        <v>103.88380540540541</v>
      </c>
      <c r="D38" s="14">
        <v>0.19924754697496314</v>
      </c>
      <c r="E38" s="14">
        <v>6.0390490000000003</v>
      </c>
      <c r="F38" s="14">
        <v>7.2533837179999994</v>
      </c>
      <c r="G38" s="14">
        <v>6.3191478951215991</v>
      </c>
      <c r="H38" s="14">
        <v>220.32331038126685</v>
      </c>
      <c r="I38" s="14">
        <v>4.9908777868098468E-3</v>
      </c>
      <c r="J38" s="15">
        <v>6.4699999999999994E-2</v>
      </c>
      <c r="K38">
        <v>4.9908777868098468E-3</v>
      </c>
    </row>
    <row r="39" spans="1:11" x14ac:dyDescent="0.25">
      <c r="A39" s="14">
        <v>2.1027</v>
      </c>
      <c r="B39" s="14">
        <v>0.5</v>
      </c>
      <c r="C39" s="14">
        <v>19.003135135135135</v>
      </c>
      <c r="D39" s="14">
        <v>0.19924754697496314</v>
      </c>
      <c r="E39" s="14">
        <v>3.8989999999999997E-2</v>
      </c>
      <c r="F39" s="14">
        <v>441.28146090000007</v>
      </c>
      <c r="G39" s="14">
        <v>437.04515887536007</v>
      </c>
      <c r="H39" s="14">
        <v>42.660891718465216</v>
      </c>
      <c r="I39" s="14">
        <v>1.6315276917043624</v>
      </c>
      <c r="J39" s="15">
        <v>21.518000000000001</v>
      </c>
      <c r="K39">
        <v>1.6315276917043624</v>
      </c>
    </row>
    <row r="40" spans="1:11" x14ac:dyDescent="0.25">
      <c r="A40" s="14">
        <v>3.9407999999999999</v>
      </c>
      <c r="B40" s="14">
        <v>0.5</v>
      </c>
      <c r="C40" s="14">
        <v>19.003135135135135</v>
      </c>
      <c r="D40" s="14">
        <v>0.19924754697496314</v>
      </c>
      <c r="E40" s="14">
        <v>3.3335000000000004E-2</v>
      </c>
      <c r="F40" s="14">
        <v>278.07007347000001</v>
      </c>
      <c r="G40" s="14">
        <v>275.37279375734101</v>
      </c>
      <c r="H40" s="14">
        <v>45.100360621295437</v>
      </c>
      <c r="I40" s="14">
        <v>1.0280944596568515</v>
      </c>
      <c r="J40" s="15">
        <v>13.5594</v>
      </c>
      <c r="K40">
        <v>1.0280944596568515</v>
      </c>
    </row>
    <row r="41" spans="1:11" x14ac:dyDescent="0.25">
      <c r="A41" s="14">
        <v>5.3028000000000004</v>
      </c>
      <c r="B41" s="14">
        <v>0.5</v>
      </c>
      <c r="C41" s="14">
        <v>19.003135135135135</v>
      </c>
      <c r="D41" s="14">
        <v>0.19924754697496314</v>
      </c>
      <c r="E41" s="14">
        <v>3.0600999999999996E-2</v>
      </c>
      <c r="F41" s="14">
        <v>60.558795150000002</v>
      </c>
      <c r="G41" s="14">
        <v>59.959263078014999</v>
      </c>
      <c r="H41" s="14">
        <v>42.641564175134384</v>
      </c>
      <c r="I41" s="14">
        <v>0.22390097934766157</v>
      </c>
      <c r="J41" s="15">
        <v>2.9529999999999998</v>
      </c>
      <c r="K41">
        <v>0.22390097934766157</v>
      </c>
    </row>
    <row r="42" spans="1:11" x14ac:dyDescent="0.25">
      <c r="A42" s="14">
        <v>5.4127999999999998</v>
      </c>
      <c r="B42" s="14">
        <v>0.5</v>
      </c>
      <c r="C42" s="14">
        <v>19.003135135135135</v>
      </c>
      <c r="D42" s="14">
        <v>0.19924754697496314</v>
      </c>
      <c r="E42" s="14">
        <v>3.0096999999999999E-2</v>
      </c>
      <c r="F42" s="14">
        <v>0.14355285000000001</v>
      </c>
      <c r="G42" s="14">
        <v>0.1421173215</v>
      </c>
      <c r="H42" s="14">
        <v>40.247564892746176</v>
      </c>
      <c r="I42" s="14">
        <v>5.3075071298124997E-4</v>
      </c>
      <c r="J42" s="15">
        <v>7.0000000000000001E-3</v>
      </c>
      <c r="K42">
        <v>5.3075071298124997E-4</v>
      </c>
    </row>
    <row r="43" spans="1:11" x14ac:dyDescent="0.25">
      <c r="A43" s="14">
        <v>2.8393999999999999</v>
      </c>
      <c r="B43" s="14">
        <v>0.5</v>
      </c>
      <c r="C43" s="14">
        <v>28.378015135135136</v>
      </c>
      <c r="D43" s="14">
        <v>0.19924754697496314</v>
      </c>
      <c r="E43" s="14">
        <v>0.109718</v>
      </c>
      <c r="F43" s="14">
        <v>776.36137494719992</v>
      </c>
      <c r="G43" s="14">
        <v>763.08559543560284</v>
      </c>
      <c r="H43" s="14">
        <v>60.969268350649457</v>
      </c>
      <c r="I43" s="14">
        <v>1.9342854216048415</v>
      </c>
      <c r="J43" s="15">
        <v>25.350899999999999</v>
      </c>
      <c r="K43">
        <v>1.9342854216048415</v>
      </c>
    </row>
    <row r="44" spans="1:11" x14ac:dyDescent="0.25">
      <c r="A44" s="14">
        <v>4.8605</v>
      </c>
      <c r="B44" s="14">
        <v>0.5</v>
      </c>
      <c r="C44" s="14">
        <v>28.378015135135136</v>
      </c>
      <c r="D44" s="14">
        <v>0.19924754697496314</v>
      </c>
      <c r="E44" s="14">
        <v>9.3864000000000003E-2</v>
      </c>
      <c r="F44" s="14">
        <v>584.04496162880002</v>
      </c>
      <c r="G44" s="14">
        <v>573.94098379262175</v>
      </c>
      <c r="H44" s="14">
        <v>65.201841712956622</v>
      </c>
      <c r="I44" s="14">
        <v>1.455133770555211</v>
      </c>
      <c r="J44" s="15">
        <v>19.071100000000001</v>
      </c>
      <c r="K44">
        <v>1.455133770555211</v>
      </c>
    </row>
    <row r="45" spans="1:11" x14ac:dyDescent="0.25">
      <c r="A45" s="14">
        <v>6.9260000000000002</v>
      </c>
      <c r="B45" s="14">
        <v>0.5</v>
      </c>
      <c r="C45" s="14">
        <v>28.378015135135136</v>
      </c>
      <c r="D45" s="14">
        <v>0.19924754697496314</v>
      </c>
      <c r="E45" s="14">
        <v>8.1110000000000002E-2</v>
      </c>
      <c r="F45" s="14">
        <v>326.66656861439998</v>
      </c>
      <c r="G45" s="14">
        <v>320.88457034992507</v>
      </c>
      <c r="H45" s="14">
        <v>67.547654320326885</v>
      </c>
      <c r="I45" s="14">
        <v>0.81388178467725114</v>
      </c>
      <c r="J45" s="15">
        <v>10.6668</v>
      </c>
      <c r="K45">
        <v>0.81388178467725114</v>
      </c>
    </row>
    <row r="46" spans="1:11" x14ac:dyDescent="0.25">
      <c r="A46" s="14">
        <v>8.2445000000000004</v>
      </c>
      <c r="B46" s="14">
        <v>0.5</v>
      </c>
      <c r="C46" s="14">
        <v>28.378015135135136</v>
      </c>
      <c r="D46" s="14">
        <v>0.19924754697496314</v>
      </c>
      <c r="E46" s="14">
        <v>7.367499999999999E-2</v>
      </c>
      <c r="F46" s="14">
        <v>2.1406600992000002</v>
      </c>
      <c r="G46" s="14">
        <v>2.1012719533747202</v>
      </c>
      <c r="H46" s="14">
        <v>60.193320343879506</v>
      </c>
      <c r="I46" s="14">
        <v>5.333402402683078E-3</v>
      </c>
      <c r="J46" s="15">
        <v>6.9900000000000004E-2</v>
      </c>
      <c r="K46">
        <v>5.333402402683078E-3</v>
      </c>
    </row>
    <row r="47" spans="1:11" x14ac:dyDescent="0.25">
      <c r="A47" s="14">
        <v>2.7117</v>
      </c>
      <c r="B47" s="14">
        <v>0.5</v>
      </c>
      <c r="C47" s="14">
        <v>37.879582702702706</v>
      </c>
      <c r="D47" s="14">
        <v>0.19924754697496314</v>
      </c>
      <c r="E47" s="14">
        <v>0.23352500000000001</v>
      </c>
      <c r="F47" s="14">
        <v>1136.6806690512001</v>
      </c>
      <c r="G47" s="14">
        <v>1103.8305977156203</v>
      </c>
      <c r="H47" s="14">
        <v>78.876139103870457</v>
      </c>
      <c r="I47" s="14">
        <v>2.1290013922829583</v>
      </c>
      <c r="J47" s="15">
        <v>27.8064</v>
      </c>
      <c r="K47">
        <v>2.1290013922829583</v>
      </c>
    </row>
    <row r="48" spans="1:11" x14ac:dyDescent="0.25">
      <c r="A48" s="14">
        <v>4.9856999999999996</v>
      </c>
      <c r="B48" s="14">
        <v>0.5</v>
      </c>
      <c r="C48" s="14">
        <v>37.879582702702706</v>
      </c>
      <c r="D48" s="14">
        <v>0.19924754697496314</v>
      </c>
      <c r="E48" s="14">
        <v>0.20557500000000001</v>
      </c>
      <c r="F48" s="14">
        <v>922.05280694800001</v>
      </c>
      <c r="G48" s="14">
        <v>895.22107026581318</v>
      </c>
      <c r="H48" s="14">
        <v>84.098472015381773</v>
      </c>
      <c r="I48" s="14">
        <v>1.7270036899539103</v>
      </c>
      <c r="J48" s="15">
        <v>22.556000000000001</v>
      </c>
      <c r="K48">
        <v>1.7270036899539103</v>
      </c>
    </row>
    <row r="49" spans="1:11" x14ac:dyDescent="0.25">
      <c r="A49" s="14">
        <v>7.6535000000000002</v>
      </c>
      <c r="B49" s="14">
        <v>0.5</v>
      </c>
      <c r="C49" s="14">
        <v>37.879582702702706</v>
      </c>
      <c r="D49" s="14">
        <v>0.19924754697496314</v>
      </c>
      <c r="E49" s="14">
        <v>0.17247400000000002</v>
      </c>
      <c r="F49" s="14">
        <v>620.53385393999997</v>
      </c>
      <c r="G49" s="14">
        <v>601.91783832179999</v>
      </c>
      <c r="H49" s="14">
        <v>89.342295235580792</v>
      </c>
      <c r="I49" s="14">
        <v>1.1622590890893933</v>
      </c>
      <c r="J49" s="15">
        <v>15.18</v>
      </c>
      <c r="K49">
        <v>1.1622590890893933</v>
      </c>
    </row>
    <row r="50" spans="1:11" x14ac:dyDescent="0.25">
      <c r="A50" s="14">
        <v>9.3312000000000008</v>
      </c>
      <c r="B50" s="14">
        <v>0.5</v>
      </c>
      <c r="C50" s="14">
        <v>37.879582702702706</v>
      </c>
      <c r="D50" s="14">
        <v>0.19924754697496314</v>
      </c>
      <c r="E50" s="14">
        <v>0.15343899999999999</v>
      </c>
      <c r="F50" s="14">
        <v>247.2610752521</v>
      </c>
      <c r="G50" s="14">
        <v>239.39817305908321</v>
      </c>
      <c r="H50" s="14">
        <v>88.235217142802185</v>
      </c>
      <c r="I50" s="14">
        <v>0.46311966746870975</v>
      </c>
      <c r="J50" s="15">
        <v>6.0487000000000002</v>
      </c>
      <c r="K50">
        <v>0.46311966746870975</v>
      </c>
    </row>
    <row r="51" spans="1:11" x14ac:dyDescent="0.25">
      <c r="A51" s="14">
        <v>10.6244</v>
      </c>
      <c r="B51" s="14">
        <v>0.5</v>
      </c>
      <c r="C51" s="14">
        <v>37.879582702702706</v>
      </c>
      <c r="D51" s="14">
        <v>0.19924754697496314</v>
      </c>
      <c r="E51" s="14">
        <v>0.14963100000000001</v>
      </c>
      <c r="F51" s="14">
        <v>0.34746625550000004</v>
      </c>
      <c r="G51" s="14">
        <v>0.33586088256630003</v>
      </c>
      <c r="H51" s="14">
        <v>80.229696611426633</v>
      </c>
      <c r="I51" s="14">
        <v>6.5080383776415312E-4</v>
      </c>
      <c r="J51" s="15">
        <v>8.5000000000000006E-3</v>
      </c>
      <c r="K51">
        <v>6.5080383776415312E-4</v>
      </c>
    </row>
    <row r="52" spans="1:11" x14ac:dyDescent="0.25">
      <c r="A52" s="14">
        <v>3.6078000000000001</v>
      </c>
      <c r="B52" s="14">
        <v>0.5</v>
      </c>
      <c r="C52" s="14">
        <v>51.941902702702706</v>
      </c>
      <c r="D52" s="14">
        <v>0.19924754697496314</v>
      </c>
      <c r="E52" s="14">
        <v>0.39937400000000001</v>
      </c>
      <c r="F52" s="14">
        <v>1567.8968056639999</v>
      </c>
      <c r="G52" s="14">
        <v>1454.5378666144927</v>
      </c>
      <c r="H52" s="14">
        <v>107.9257483592107</v>
      </c>
      <c r="I52" s="14">
        <v>2.1480379302967481</v>
      </c>
      <c r="J52" s="15">
        <v>27.9712</v>
      </c>
      <c r="K52">
        <v>2.1480379302967481</v>
      </c>
    </row>
    <row r="53" spans="1:11" x14ac:dyDescent="0.25">
      <c r="A53" s="14">
        <v>5.6952999999999996</v>
      </c>
      <c r="B53" s="14">
        <v>0.5</v>
      </c>
      <c r="C53" s="14">
        <v>51.941902702702706</v>
      </c>
      <c r="D53" s="14">
        <v>0.19924754697496314</v>
      </c>
      <c r="E53" s="14">
        <v>0.36652600000000002</v>
      </c>
      <c r="F53" s="14">
        <v>1349.9813918919999</v>
      </c>
      <c r="G53" s="14">
        <v>1251.1627540055056</v>
      </c>
      <c r="H53" s="14">
        <v>113.32153498089734</v>
      </c>
      <c r="I53" s="14">
        <v>1.8494911300943389</v>
      </c>
      <c r="J53" s="15">
        <v>24.083600000000001</v>
      </c>
      <c r="K53">
        <v>1.8494911300943389</v>
      </c>
    </row>
    <row r="54" spans="1:11" x14ac:dyDescent="0.25">
      <c r="A54" s="14">
        <v>8.4574999999999996</v>
      </c>
      <c r="B54" s="14">
        <v>0.5</v>
      </c>
      <c r="C54" s="14">
        <v>51.941902702702706</v>
      </c>
      <c r="D54" s="14">
        <v>0.19924754697496314</v>
      </c>
      <c r="E54" s="14">
        <v>0.332258</v>
      </c>
      <c r="F54" s="14">
        <v>1068.3942735969999</v>
      </c>
      <c r="G54" s="14">
        <v>987.94418479514582</v>
      </c>
      <c r="H54" s="14">
        <v>119.35384367761675</v>
      </c>
      <c r="I54" s="14">
        <v>1.4637133106641491</v>
      </c>
      <c r="J54" s="15">
        <v>19.060099999999998</v>
      </c>
      <c r="K54">
        <v>1.4637133106641491</v>
      </c>
    </row>
    <row r="55" spans="1:11" x14ac:dyDescent="0.25">
      <c r="A55" s="14">
        <v>10.8734</v>
      </c>
      <c r="B55" s="14">
        <v>0.5</v>
      </c>
      <c r="C55" s="14">
        <v>51.941902702702706</v>
      </c>
      <c r="D55" s="14">
        <v>0.19924754697496314</v>
      </c>
      <c r="E55" s="14">
        <v>0.29038700000000001</v>
      </c>
      <c r="F55" s="14">
        <v>695.70824325800004</v>
      </c>
      <c r="G55" s="14">
        <v>640.3298670946632</v>
      </c>
      <c r="H55" s="14">
        <v>123.58164750135717</v>
      </c>
      <c r="I55" s="14">
        <v>0.95312885997329622</v>
      </c>
      <c r="J55" s="15">
        <v>12.4114</v>
      </c>
      <c r="K55">
        <v>0.95312885997329622</v>
      </c>
    </row>
    <row r="56" spans="1:11" x14ac:dyDescent="0.25">
      <c r="A56" s="14">
        <v>12.852600000000001</v>
      </c>
      <c r="B56" s="14">
        <v>0.5</v>
      </c>
      <c r="C56" s="14">
        <v>51.941902702702706</v>
      </c>
      <c r="D56" s="14">
        <v>0.19924754697496314</v>
      </c>
      <c r="E56" s="14">
        <v>0.26928799999999997</v>
      </c>
      <c r="F56" s="14">
        <v>250.57806209099999</v>
      </c>
      <c r="G56" s="14">
        <v>227.8756896655554</v>
      </c>
      <c r="H56" s="14">
        <v>119.02211928943922</v>
      </c>
      <c r="I56" s="14">
        <v>0.34329503059595418</v>
      </c>
      <c r="J56" s="15">
        <v>4.4702999999999999</v>
      </c>
      <c r="K56">
        <v>0.34329503059595418</v>
      </c>
    </row>
    <row r="57" spans="1:11" x14ac:dyDescent="0.25">
      <c r="A57" s="14">
        <v>13.930199999999999</v>
      </c>
      <c r="B57" s="14">
        <v>0.5</v>
      </c>
      <c r="C57" s="14">
        <v>51.941902702702706</v>
      </c>
      <c r="D57" s="14">
        <v>0.19924754697496314</v>
      </c>
      <c r="E57" s="14">
        <v>0.26187499999999997</v>
      </c>
      <c r="F57" s="14">
        <v>2.2982127700000001</v>
      </c>
      <c r="G57" s="14">
        <v>2.067931850446</v>
      </c>
      <c r="H57" s="14">
        <v>110.09948561426242</v>
      </c>
      <c r="I57" s="14">
        <v>3.1485797942943702E-3</v>
      </c>
      <c r="J57" s="15">
        <v>4.1000000000000002E-2</v>
      </c>
      <c r="K57">
        <v>3.1485797942943702E-3</v>
      </c>
    </row>
    <row r="58" spans="1:11" x14ac:dyDescent="0.25">
      <c r="A58" s="14">
        <v>4.8232999999999997</v>
      </c>
      <c r="B58" s="14">
        <v>0.5</v>
      </c>
      <c r="C58" s="14">
        <v>77.912854054054051</v>
      </c>
      <c r="D58" s="14">
        <v>0.19924754697496314</v>
      </c>
      <c r="E58" s="14">
        <v>0.92494600000000005</v>
      </c>
      <c r="F58" s="14">
        <v>2193.6384835680001</v>
      </c>
      <c r="G58" s="14">
        <v>1526.991748411685</v>
      </c>
      <c r="H58" s="14">
        <v>165.85477654322008</v>
      </c>
      <c r="I58" s="14">
        <v>2.0093679837503755</v>
      </c>
      <c r="J58" s="15">
        <v>26.089600000000001</v>
      </c>
      <c r="K58">
        <v>2.0093679837503755</v>
      </c>
    </row>
    <row r="59" spans="1:11" x14ac:dyDescent="0.25">
      <c r="A59" s="14">
        <v>7.4673999999999996</v>
      </c>
      <c r="B59" s="14">
        <v>0.5</v>
      </c>
      <c r="C59" s="14">
        <v>77.912854054054051</v>
      </c>
      <c r="D59" s="14">
        <v>0.19924754697496314</v>
      </c>
      <c r="E59" s="14">
        <v>0.88341800000000004</v>
      </c>
      <c r="F59" s="14">
        <v>1936.21623174</v>
      </c>
      <c r="G59" s="14">
        <v>1342.3787134653421</v>
      </c>
      <c r="H59" s="14">
        <v>172.07030393436671</v>
      </c>
      <c r="I59" s="14">
        <v>1.7735697722388863</v>
      </c>
      <c r="J59" s="15">
        <v>23.027999999999999</v>
      </c>
      <c r="K59">
        <v>1.7735697722388863</v>
      </c>
    </row>
    <row r="60" spans="1:11" x14ac:dyDescent="0.25">
      <c r="A60" s="14">
        <v>10.8378</v>
      </c>
      <c r="B60" s="14">
        <v>0.5</v>
      </c>
      <c r="C60" s="14">
        <v>77.912854054054051</v>
      </c>
      <c r="D60" s="14">
        <v>0.19924754697496314</v>
      </c>
      <c r="E60" s="14">
        <v>0.82320899999999997</v>
      </c>
      <c r="F60" s="14">
        <v>1606.4170938479999</v>
      </c>
      <c r="G60" s="14">
        <v>1105.3756022768089</v>
      </c>
      <c r="H60" s="14">
        <v>178.96124845645559</v>
      </c>
      <c r="I60" s="14">
        <v>1.471474493681052</v>
      </c>
      <c r="J60" s="15">
        <v>19.105599999999999</v>
      </c>
      <c r="K60">
        <v>1.471474493681052</v>
      </c>
    </row>
    <row r="61" spans="1:11" x14ac:dyDescent="0.25">
      <c r="A61" s="14">
        <v>15.546099999999999</v>
      </c>
      <c r="B61" s="14">
        <v>0.5</v>
      </c>
      <c r="C61" s="14">
        <v>77.912854054054051</v>
      </c>
      <c r="D61" s="14">
        <v>0.19924754697496314</v>
      </c>
      <c r="E61" s="14">
        <v>0.700766</v>
      </c>
      <c r="F61" s="14">
        <v>706.23798152250004</v>
      </c>
      <c r="G61" s="14">
        <v>469.43638631800576</v>
      </c>
      <c r="H61" s="14">
        <v>184.32220788973879</v>
      </c>
      <c r="I61" s="14">
        <v>0.64691242408895799</v>
      </c>
      <c r="J61" s="15">
        <v>8.3994999999999997</v>
      </c>
      <c r="K61">
        <v>0.64691242408895799</v>
      </c>
    </row>
    <row r="62" spans="1:11" x14ac:dyDescent="0.25">
      <c r="A62" s="14">
        <v>21.057600000000001</v>
      </c>
      <c r="B62" s="14">
        <v>0.5</v>
      </c>
      <c r="C62" s="14">
        <v>77.912854054054051</v>
      </c>
      <c r="D62" s="14">
        <v>0.19924754697496314</v>
      </c>
      <c r="E62" s="14">
        <v>0.66183999999999998</v>
      </c>
      <c r="F62" s="14">
        <v>1.6311705270000001</v>
      </c>
      <c r="G62" s="14">
        <v>1.0410130303314</v>
      </c>
      <c r="H62" s="14">
        <v>165.06402279973526</v>
      </c>
      <c r="I62" s="14">
        <v>1.4941485835258989E-3</v>
      </c>
      <c r="J62" s="15">
        <v>1.9400000000000001E-2</v>
      </c>
      <c r="K62">
        <v>1.4941485835258989E-3</v>
      </c>
    </row>
    <row r="63" spans="1:11" x14ac:dyDescent="0.25">
      <c r="A63" s="14">
        <v>5.7041000000000004</v>
      </c>
      <c r="B63" s="14">
        <v>0.5</v>
      </c>
      <c r="C63" s="14">
        <v>103.88380540540541</v>
      </c>
      <c r="D63" s="14">
        <v>0.19924754697496314</v>
      </c>
      <c r="E63" s="14">
        <v>1.6734329999999999</v>
      </c>
      <c r="F63" s="14">
        <v>2464.5585313719998</v>
      </c>
      <c r="G63" s="14">
        <v>1279.8452453414795</v>
      </c>
      <c r="H63" s="14">
        <v>232.07332468727185</v>
      </c>
      <c r="I63" s="14">
        <v>1.6958030771200974</v>
      </c>
      <c r="J63" s="15">
        <v>21.983799999999999</v>
      </c>
      <c r="K63">
        <v>1.6958030771200974</v>
      </c>
    </row>
    <row r="64" spans="1:11" x14ac:dyDescent="0.25">
      <c r="A64" s="14">
        <v>8.3498999999999999</v>
      </c>
      <c r="B64" s="14">
        <v>0.5</v>
      </c>
      <c r="C64" s="14">
        <v>103.88380540540541</v>
      </c>
      <c r="D64" s="14">
        <v>0.19924754697496314</v>
      </c>
      <c r="E64" s="14">
        <v>1.5941079999999999</v>
      </c>
      <c r="F64" s="14">
        <v>2215.70132616</v>
      </c>
      <c r="G64" s="14">
        <v>1145.739155757336</v>
      </c>
      <c r="H64" s="14">
        <v>237.23276579475242</v>
      </c>
      <c r="I64" s="14">
        <v>1.5245704571639846</v>
      </c>
      <c r="J64" s="15">
        <v>19.763999999999999</v>
      </c>
      <c r="K64">
        <v>1.5245704571639846</v>
      </c>
    </row>
    <row r="65" spans="1:11" x14ac:dyDescent="0.25">
      <c r="A65" s="14">
        <v>11.9247</v>
      </c>
      <c r="B65" s="14">
        <v>0.5</v>
      </c>
      <c r="C65" s="14">
        <v>103.88380540540541</v>
      </c>
      <c r="D65" s="14">
        <v>0.19924754697496314</v>
      </c>
      <c r="E65" s="14">
        <v>1.5352920000000001</v>
      </c>
      <c r="F65" s="14">
        <v>1857.8303600919999</v>
      </c>
      <c r="G65" s="14">
        <v>953.25275776320518</v>
      </c>
      <c r="H65" s="14">
        <v>243.14821384087156</v>
      </c>
      <c r="I65" s="14">
        <v>1.2783281067612893</v>
      </c>
      <c r="J65" s="15">
        <v>16.5718</v>
      </c>
      <c r="K65">
        <v>1.2783281067612893</v>
      </c>
    </row>
    <row r="66" spans="1:11" x14ac:dyDescent="0.25">
      <c r="A66" s="14">
        <v>17.965499999999999</v>
      </c>
      <c r="B66" s="14">
        <v>0.5</v>
      </c>
      <c r="C66" s="14">
        <v>103.88380540540541</v>
      </c>
      <c r="D66" s="14">
        <v>0.19924754697496314</v>
      </c>
      <c r="E66" s="14">
        <v>1.402156</v>
      </c>
      <c r="F66" s="14">
        <v>900.40613090399995</v>
      </c>
      <c r="G66" s="14">
        <v>448.94249686873434</v>
      </c>
      <c r="H66" s="14">
        <v>245.32695861474068</v>
      </c>
      <c r="I66" s="14">
        <v>0.61954766665443528</v>
      </c>
      <c r="J66" s="15">
        <v>8.0315999999999992</v>
      </c>
      <c r="K66">
        <v>0.61954766665443528</v>
      </c>
    </row>
    <row r="67" spans="1:11" x14ac:dyDescent="0.25">
      <c r="A67" s="14">
        <v>23.683299999999999</v>
      </c>
      <c r="B67" s="14">
        <v>0.5</v>
      </c>
      <c r="C67" s="14">
        <v>103.88380540540541</v>
      </c>
      <c r="D67" s="14">
        <v>0.19924754697496314</v>
      </c>
      <c r="E67" s="14">
        <v>1.340273</v>
      </c>
      <c r="F67" s="14">
        <v>374.27235768999998</v>
      </c>
      <c r="G67" s="14">
        <v>183.80515486155898</v>
      </c>
      <c r="H67" s="14">
        <v>234.4726313341431</v>
      </c>
      <c r="I67" s="14">
        <v>0.25752775102418352</v>
      </c>
      <c r="J67" s="15">
        <v>3.3384999999999998</v>
      </c>
      <c r="K67">
        <v>0.25752775102418352</v>
      </c>
    </row>
    <row r="68" spans="1:11" x14ac:dyDescent="0.25">
      <c r="A68" s="14">
        <v>27.9985</v>
      </c>
      <c r="B68" s="14">
        <v>0.5</v>
      </c>
      <c r="C68" s="14">
        <v>103.88380540540541</v>
      </c>
      <c r="D68" s="14">
        <v>0.19924754697496314</v>
      </c>
      <c r="E68" s="14">
        <v>1.3095279999999998</v>
      </c>
      <c r="F68" s="14">
        <v>3.7556159900000003</v>
      </c>
      <c r="G68" s="14">
        <v>1.8210981935510002</v>
      </c>
      <c r="H68" s="14">
        <v>220.15955507429322</v>
      </c>
      <c r="I68" s="14">
        <v>2.5841484676681591E-3</v>
      </c>
      <c r="J68" s="15">
        <v>3.3500000000000002E-2</v>
      </c>
      <c r="K68">
        <v>2.5841484676681591E-3</v>
      </c>
    </row>
    <row r="69" spans="1:11" x14ac:dyDescent="0.25">
      <c r="A69" s="14">
        <v>6.7176999999999998</v>
      </c>
      <c r="B69" s="14">
        <v>0.5</v>
      </c>
      <c r="C69" s="14">
        <v>129.85475675675676</v>
      </c>
      <c r="D69" s="14">
        <v>0.19924754697496314</v>
      </c>
      <c r="E69" s="14">
        <v>2.542878</v>
      </c>
      <c r="F69" s="14">
        <v>2368.2662190074998</v>
      </c>
      <c r="G69" s="14">
        <v>1012.1969820038054</v>
      </c>
      <c r="H69" s="14">
        <v>303.29856717832217</v>
      </c>
      <c r="I69" s="14">
        <v>1.3049336287930273</v>
      </c>
      <c r="J69" s="15">
        <v>16.899899999999999</v>
      </c>
      <c r="K69">
        <v>1.3049336287930273</v>
      </c>
    </row>
    <row r="70" spans="1:11" x14ac:dyDescent="0.25">
      <c r="A70" s="14">
        <v>9.5751000000000008</v>
      </c>
      <c r="B70" s="14">
        <v>0.5</v>
      </c>
      <c r="C70" s="14">
        <v>129.85475675675676</v>
      </c>
      <c r="D70" s="14">
        <v>0.19924754697496314</v>
      </c>
      <c r="E70" s="14">
        <v>2.4716829999999996</v>
      </c>
      <c r="F70" s="14">
        <v>2102.9487655050002</v>
      </c>
      <c r="G70" s="14">
        <v>894.17381509272616</v>
      </c>
      <c r="H70" s="14">
        <v>306.52174868645255</v>
      </c>
      <c r="I70" s="14">
        <v>1.1587415898227473</v>
      </c>
      <c r="J70" s="15">
        <v>15.006600000000001</v>
      </c>
      <c r="K70">
        <v>1.1587415898227473</v>
      </c>
    </row>
    <row r="71" spans="1:11" x14ac:dyDescent="0.25">
      <c r="A71" s="14">
        <v>13.8223</v>
      </c>
      <c r="B71" s="14">
        <v>0.5</v>
      </c>
      <c r="C71" s="14">
        <v>129.85475675675676</v>
      </c>
      <c r="D71" s="14">
        <v>0.19924754697496314</v>
      </c>
      <c r="E71" s="14">
        <v>2.4069970000000001</v>
      </c>
      <c r="F71" s="14">
        <v>1569.0907552250001</v>
      </c>
      <c r="G71" s="14">
        <v>659.1750262700225</v>
      </c>
      <c r="H71" s="14">
        <v>309.1875102467564</v>
      </c>
      <c r="I71" s="14">
        <v>0.8645815561982928</v>
      </c>
      <c r="J71" s="15">
        <v>11.196999999999999</v>
      </c>
      <c r="K71">
        <v>0.8645815561982928</v>
      </c>
    </row>
    <row r="72" spans="1:11" x14ac:dyDescent="0.25">
      <c r="A72" s="14">
        <v>20.760100000000001</v>
      </c>
      <c r="B72" s="14">
        <v>0.5</v>
      </c>
      <c r="C72" s="14">
        <v>129.85475675675676</v>
      </c>
      <c r="D72" s="14">
        <v>0.19924754697496314</v>
      </c>
      <c r="E72" s="14">
        <v>2.2900999999999998</v>
      </c>
      <c r="F72" s="14">
        <v>885.0361323300001</v>
      </c>
      <c r="G72" s="14">
        <v>364.36937568026104</v>
      </c>
      <c r="H72" s="14">
        <v>303.16754333682417</v>
      </c>
      <c r="I72" s="14">
        <v>0.48766198770437957</v>
      </c>
      <c r="J72" s="15">
        <v>6.3155999999999999</v>
      </c>
      <c r="K72">
        <v>0.48766198770437957</v>
      </c>
    </row>
    <row r="73" spans="1:11" x14ac:dyDescent="0.25">
      <c r="A73" s="14">
        <v>25.807300000000001</v>
      </c>
      <c r="B73" s="14">
        <v>0.5</v>
      </c>
      <c r="C73" s="14">
        <v>129.85475675675676</v>
      </c>
      <c r="D73" s="14">
        <v>0.19924754697496314</v>
      </c>
      <c r="E73" s="14">
        <v>2.2362729999999997</v>
      </c>
      <c r="F73" s="14">
        <v>484.41840874000002</v>
      </c>
      <c r="G73" s="14">
        <v>196.62543210756601</v>
      </c>
      <c r="H73" s="14">
        <v>293.59532159882241</v>
      </c>
      <c r="I73" s="14">
        <v>0.26691841774281133</v>
      </c>
      <c r="J73" s="15">
        <v>3.4567999999999999</v>
      </c>
      <c r="K73">
        <v>0.26691841774281133</v>
      </c>
    </row>
    <row r="74" spans="1:11" x14ac:dyDescent="0.25">
      <c r="A74" s="14">
        <v>33.169400000000003</v>
      </c>
      <c r="B74" s="14">
        <v>0.5</v>
      </c>
      <c r="C74" s="14">
        <v>129.85475675675676</v>
      </c>
      <c r="D74" s="14">
        <v>0.19924754697496314</v>
      </c>
      <c r="E74" s="14">
        <v>2.2073770000000001</v>
      </c>
      <c r="F74" s="14">
        <v>8.7163923350000001</v>
      </c>
      <c r="G74" s="14">
        <v>3.4682525100964998</v>
      </c>
      <c r="H74" s="14">
        <v>275.38776238247249</v>
      </c>
      <c r="I74" s="14">
        <v>4.8028018929654201E-3</v>
      </c>
      <c r="J74" s="15">
        <v>6.2199999999999998E-2</v>
      </c>
      <c r="K74">
        <v>4.8028018929654201E-3</v>
      </c>
    </row>
    <row r="75" spans="1:11" x14ac:dyDescent="0.25">
      <c r="A75" s="14">
        <v>6.5536000000000003</v>
      </c>
      <c r="B75" s="14">
        <v>0.5</v>
      </c>
      <c r="C75" s="14">
        <v>155.8257081081081</v>
      </c>
      <c r="D75" s="14">
        <v>0.19924754697496314</v>
      </c>
      <c r="E75" s="14">
        <v>3.4222099999999998</v>
      </c>
      <c r="F75" s="14">
        <v>1938.1669098960001</v>
      </c>
      <c r="G75" s="14">
        <v>655.10041554484803</v>
      </c>
      <c r="H75" s="14">
        <v>371.02289489565146</v>
      </c>
      <c r="I75" s="14">
        <v>0.89057076424432313</v>
      </c>
      <c r="J75" s="15">
        <v>11.525600000000001</v>
      </c>
      <c r="K75">
        <v>0.89057076424432313</v>
      </c>
    </row>
    <row r="76" spans="1:11" x14ac:dyDescent="0.25">
      <c r="A76" s="14">
        <v>12.159599999999999</v>
      </c>
      <c r="B76" s="14">
        <v>0.5</v>
      </c>
      <c r="C76" s="14">
        <v>155.8257081081081</v>
      </c>
      <c r="D76" s="14">
        <v>0.19924754697496314</v>
      </c>
      <c r="E76" s="14">
        <v>3.398971</v>
      </c>
      <c r="F76" s="14">
        <v>1572.9192413760002</v>
      </c>
      <c r="G76" s="14">
        <v>525.19773469544646</v>
      </c>
      <c r="H76" s="14">
        <v>369.95890472141406</v>
      </c>
      <c r="I76" s="14">
        <v>0.7227426511796089</v>
      </c>
      <c r="J76" s="15">
        <v>9.3536000000000001</v>
      </c>
      <c r="K76">
        <v>0.7227426511796089</v>
      </c>
    </row>
    <row r="77" spans="1:11" x14ac:dyDescent="0.25">
      <c r="A77" s="14">
        <v>15.947699999999999</v>
      </c>
      <c r="B77" s="14">
        <v>0.5</v>
      </c>
      <c r="C77" s="14">
        <v>155.8257081081081</v>
      </c>
      <c r="D77" s="14">
        <v>0.19924754697496314</v>
      </c>
      <c r="E77" s="14">
        <v>3.3302860000000001</v>
      </c>
      <c r="F77" s="14">
        <v>1272.2121139140002</v>
      </c>
      <c r="G77" s="14">
        <v>422.50164303083943</v>
      </c>
      <c r="H77" s="14">
        <v>367.04042968298575</v>
      </c>
      <c r="I77" s="14">
        <v>0.58457035293728754</v>
      </c>
      <c r="J77" s="15">
        <v>7.5654000000000003</v>
      </c>
      <c r="K77">
        <v>0.58457035293728754</v>
      </c>
    </row>
    <row r="78" spans="1:11" x14ac:dyDescent="0.25">
      <c r="A78" s="14">
        <v>22.996400000000001</v>
      </c>
      <c r="B78" s="14">
        <v>0.5</v>
      </c>
      <c r="C78" s="14">
        <v>155.8257081081081</v>
      </c>
      <c r="D78" s="14">
        <v>0.19924754697496314</v>
      </c>
      <c r="E78" s="14">
        <v>3.2374749999999999</v>
      </c>
      <c r="F78" s="14">
        <v>840.28824807900003</v>
      </c>
      <c r="G78" s="14">
        <v>277.0430353916463</v>
      </c>
      <c r="H78" s="14">
        <v>359.23500098059583</v>
      </c>
      <c r="I78" s="14">
        <v>0.38610510965610967</v>
      </c>
      <c r="J78" s="15">
        <v>4.9969000000000001</v>
      </c>
      <c r="K78">
        <v>0.38610510965610967</v>
      </c>
    </row>
    <row r="79" spans="1:11" x14ac:dyDescent="0.25">
      <c r="A79" s="14">
        <v>29.1859</v>
      </c>
      <c r="B79" s="14">
        <v>0.5</v>
      </c>
      <c r="C79" s="14">
        <v>155.8257081081081</v>
      </c>
      <c r="D79" s="14">
        <v>0.19924754697496314</v>
      </c>
      <c r="E79" s="14">
        <v>3.213946</v>
      </c>
      <c r="F79" s="14">
        <v>470.533840371</v>
      </c>
      <c r="G79" s="14">
        <v>154.05277933746541</v>
      </c>
      <c r="H79" s="14">
        <v>348.80515653714178</v>
      </c>
      <c r="I79" s="14">
        <v>0.21620618930312002</v>
      </c>
      <c r="J79" s="15">
        <v>2.7980999999999998</v>
      </c>
      <c r="K79">
        <v>0.21620618930312002</v>
      </c>
    </row>
    <row r="80" spans="1:11" x14ac:dyDescent="0.25">
      <c r="A80" s="14">
        <v>34.5884</v>
      </c>
      <c r="B80" s="14">
        <v>0.5</v>
      </c>
      <c r="C80" s="14">
        <v>155.8257081081081</v>
      </c>
      <c r="D80" s="14">
        <v>0.19924754697496314</v>
      </c>
      <c r="E80" s="14">
        <v>3.1456549999999996</v>
      </c>
      <c r="F80" s="14">
        <v>198.17881093500003</v>
      </c>
      <c r="G80" s="14">
        <v>64.527020840436009</v>
      </c>
      <c r="H80" s="14">
        <v>338.70288508605853</v>
      </c>
      <c r="I80" s="14">
        <v>9.1061432434054179E-2</v>
      </c>
      <c r="J80" s="15">
        <v>1.1785000000000001</v>
      </c>
      <c r="K80">
        <v>9.1061432434054179E-2</v>
      </c>
    </row>
    <row r="81" spans="1:11" x14ac:dyDescent="0.25">
      <c r="A81" s="14">
        <v>38.758400000000002</v>
      </c>
      <c r="B81" s="14">
        <v>0.5</v>
      </c>
      <c r="C81" s="14">
        <v>155.8257081081081</v>
      </c>
      <c r="D81" s="14">
        <v>0.19924754697496314</v>
      </c>
      <c r="E81" s="14">
        <v>3.1754040000000003</v>
      </c>
      <c r="F81" s="14">
        <v>11.266847970000001</v>
      </c>
      <c r="G81" s="14">
        <v>3.6538387966709998</v>
      </c>
      <c r="H81" s="14">
        <v>330.50303939589077</v>
      </c>
      <c r="I81" s="14">
        <v>5.1770182206886967E-3</v>
      </c>
      <c r="J81" s="15">
        <v>6.7000000000000004E-2</v>
      </c>
      <c r="K81">
        <v>5.1770182206886967E-3</v>
      </c>
    </row>
    <row r="82" spans="1:11" x14ac:dyDescent="0.25">
      <c r="A82" s="14">
        <v>1.4930000000000001</v>
      </c>
      <c r="B82" s="14">
        <v>0.25</v>
      </c>
      <c r="C82" s="14">
        <v>18.87644756756757</v>
      </c>
      <c r="D82" s="14">
        <v>0.19924754697496314</v>
      </c>
      <c r="E82" s="14">
        <v>7.9000000000000008E-3</v>
      </c>
      <c r="F82" s="14">
        <v>314.8190015152</v>
      </c>
      <c r="G82" s="14">
        <v>309.43559658929007</v>
      </c>
      <c r="H82" s="14">
        <v>44.461757094061625</v>
      </c>
      <c r="I82" s="14">
        <v>1.1716327541878191</v>
      </c>
      <c r="J82" s="14">
        <v>15.4544</v>
      </c>
      <c r="K82">
        <v>1.1716327541878191</v>
      </c>
    </row>
    <row r="83" spans="1:11" x14ac:dyDescent="0.25">
      <c r="A83" s="14">
        <v>2.9887000000000001</v>
      </c>
      <c r="B83" s="14">
        <v>0.25</v>
      </c>
      <c r="C83" s="14">
        <v>18.87644756756757</v>
      </c>
      <c r="D83" s="14">
        <v>0.19924754697496314</v>
      </c>
      <c r="E83" s="14">
        <v>7.1999999999999998E-3</v>
      </c>
      <c r="F83" s="14">
        <v>0.83112998640000013</v>
      </c>
      <c r="G83" s="14">
        <v>0.81483983866656018</v>
      </c>
      <c r="H83" s="14">
        <v>40.011573369598594</v>
      </c>
      <c r="I83" s="14">
        <v>3.0931395829578E-3</v>
      </c>
      <c r="J83" s="14">
        <v>4.0800000000000003E-2</v>
      </c>
      <c r="K83">
        <v>3.0931395829578E-3</v>
      </c>
    </row>
    <row r="84" spans="1:11" x14ac:dyDescent="0.25">
      <c r="A84" s="14">
        <v>2</v>
      </c>
      <c r="B84" s="14">
        <v>0.25</v>
      </c>
      <c r="C84" s="14">
        <v>28.378015135135136</v>
      </c>
      <c r="D84" s="14">
        <v>0.19924754697496314</v>
      </c>
      <c r="E84" s="14">
        <v>2.1400000000000002E-2</v>
      </c>
      <c r="F84" s="14">
        <v>575.18220007360003</v>
      </c>
      <c r="G84" s="14">
        <v>524.73872112714525</v>
      </c>
      <c r="H84" s="14">
        <v>65.360615177896221</v>
      </c>
      <c r="I84" s="14">
        <v>1.4330524164016132</v>
      </c>
      <c r="J84" s="14">
        <v>18.781700000000001</v>
      </c>
      <c r="K84">
        <v>1.4330524164016132</v>
      </c>
    </row>
    <row r="85" spans="1:11" x14ac:dyDescent="0.25">
      <c r="A85" s="14">
        <v>4.6181999999999999</v>
      </c>
      <c r="B85" s="14">
        <v>0.25</v>
      </c>
      <c r="C85" s="14">
        <v>28.378015135135136</v>
      </c>
      <c r="D85" s="14">
        <v>0.19924754697496314</v>
      </c>
      <c r="E85" s="14">
        <v>1.7599999999999998E-2</v>
      </c>
      <c r="F85" s="14">
        <v>1.7180405087999999</v>
      </c>
      <c r="G85" s="14">
        <v>1.4910873575875199</v>
      </c>
      <c r="H85" s="14">
        <v>60.173565114656945</v>
      </c>
      <c r="I85" s="14">
        <v>4.2804560055868471E-3</v>
      </c>
      <c r="J85" s="14">
        <v>5.6099999999999997E-2</v>
      </c>
      <c r="K85">
        <v>4.2804560055868471E-3</v>
      </c>
    </row>
    <row r="86" spans="1:11" x14ac:dyDescent="0.25">
      <c r="A86" s="14">
        <v>2.0366</v>
      </c>
      <c r="B86" s="14">
        <v>0.25</v>
      </c>
      <c r="C86" s="14">
        <v>37.879582702702706</v>
      </c>
      <c r="D86" s="14">
        <v>0.19924754697496314</v>
      </c>
      <c r="E86" s="14">
        <v>4.6100000000000002E-2</v>
      </c>
      <c r="F86" s="14">
        <v>892.10530356219999</v>
      </c>
      <c r="G86" s="14">
        <v>634.82213401486149</v>
      </c>
      <c r="H86" s="14">
        <v>84.766058549225008</v>
      </c>
      <c r="I86" s="14">
        <v>1.6709120556543786</v>
      </c>
      <c r="J86" s="14">
        <v>21.823399999999999</v>
      </c>
      <c r="K86">
        <v>1.6709120556543786</v>
      </c>
    </row>
    <row r="87" spans="1:11" x14ac:dyDescent="0.25">
      <c r="A87" s="14">
        <v>4.0423999999999998</v>
      </c>
      <c r="B87" s="14">
        <v>0.25</v>
      </c>
      <c r="C87" s="14">
        <v>37.879582702702706</v>
      </c>
      <c r="D87" s="14">
        <v>0.19924754697496314</v>
      </c>
      <c r="E87" s="14">
        <v>3.8900000000000004E-2</v>
      </c>
      <c r="F87" s="14">
        <v>532.93147917099998</v>
      </c>
      <c r="G87" s="14">
        <v>371.13348209468438</v>
      </c>
      <c r="H87" s="14">
        <v>90.020520985342699</v>
      </c>
      <c r="I87" s="14">
        <v>0.9981799568154428</v>
      </c>
      <c r="J87" s="14">
        <v>13.037000000000001</v>
      </c>
      <c r="K87">
        <v>0.9981799568154428</v>
      </c>
    </row>
    <row r="88" spans="1:11" x14ac:dyDescent="0.25">
      <c r="A88" s="14">
        <v>5.7461000000000002</v>
      </c>
      <c r="B88" s="14">
        <v>0.25</v>
      </c>
      <c r="C88" s="14">
        <v>37.879582702702706</v>
      </c>
      <c r="D88" s="14">
        <v>0.19924754697496314</v>
      </c>
      <c r="E88" s="14">
        <v>3.4000000000000002E-2</v>
      </c>
      <c r="F88" s="14">
        <v>2.6325678652</v>
      </c>
      <c r="G88" s="14">
        <v>1.7285440602903199</v>
      </c>
      <c r="H88" s="14">
        <v>80.336829044535619</v>
      </c>
      <c r="I88" s="14">
        <v>4.9307961355307597E-3</v>
      </c>
      <c r="J88" s="14">
        <v>6.4399999999999999E-2</v>
      </c>
      <c r="K88">
        <v>4.9307961355307597E-3</v>
      </c>
    </row>
    <row r="89" spans="1:11" x14ac:dyDescent="0.25">
      <c r="A89" s="14">
        <v>2.6143999999999998</v>
      </c>
      <c r="B89" s="14">
        <v>0.25</v>
      </c>
      <c r="C89" s="14">
        <v>51.941902702702706</v>
      </c>
      <c r="D89" s="14">
        <v>0.19924754697496314</v>
      </c>
      <c r="E89" s="14">
        <v>7.85E-2</v>
      </c>
      <c r="F89" s="14">
        <v>1285.278294321</v>
      </c>
      <c r="G89" s="14">
        <v>668.47324087635207</v>
      </c>
      <c r="H89" s="14">
        <v>114.84108194236232</v>
      </c>
      <c r="I89" s="14">
        <v>1.760847089690583</v>
      </c>
      <c r="J89" s="14">
        <v>22.929300000000001</v>
      </c>
      <c r="K89">
        <v>1.760847089690583</v>
      </c>
    </row>
    <row r="90" spans="1:11" x14ac:dyDescent="0.25">
      <c r="A90" s="14">
        <v>4.5034000000000001</v>
      </c>
      <c r="B90" s="14">
        <v>0.25</v>
      </c>
      <c r="C90" s="14">
        <v>51.941902702702706</v>
      </c>
      <c r="D90" s="14">
        <v>0.19924754697496314</v>
      </c>
      <c r="E90" s="14">
        <v>6.8199999999999997E-2</v>
      </c>
      <c r="F90" s="14">
        <v>922.02614713299988</v>
      </c>
      <c r="G90" s="14">
        <v>472.90721086451566</v>
      </c>
      <c r="H90" s="14">
        <v>121.66627253708241</v>
      </c>
      <c r="I90" s="14">
        <v>1.2631871750821624</v>
      </c>
      <c r="J90" s="14">
        <v>16.448899999999998</v>
      </c>
      <c r="K90">
        <v>1.2631871750821624</v>
      </c>
    </row>
    <row r="91" spans="1:11" x14ac:dyDescent="0.25">
      <c r="A91" s="14">
        <v>6.4069000000000003</v>
      </c>
      <c r="B91" s="14">
        <v>0.25</v>
      </c>
      <c r="C91" s="14">
        <v>51.941902702702706</v>
      </c>
      <c r="D91" s="14">
        <v>0.19924754697496314</v>
      </c>
      <c r="E91" s="14">
        <v>5.8700000000000002E-2</v>
      </c>
      <c r="F91" s="14">
        <v>304.47955964299996</v>
      </c>
      <c r="G91" s="14">
        <v>150.59559019942776</v>
      </c>
      <c r="H91" s="14">
        <v>120.29194615750157</v>
      </c>
      <c r="I91" s="14">
        <v>0.4171407459665265</v>
      </c>
      <c r="J91" s="14">
        <v>5.4318999999999997</v>
      </c>
      <c r="K91">
        <v>0.4171407459665265</v>
      </c>
    </row>
    <row r="92" spans="1:11" x14ac:dyDescent="0.25">
      <c r="A92" s="14">
        <v>7.4457000000000004</v>
      </c>
      <c r="B92" s="14">
        <v>0.25</v>
      </c>
      <c r="C92" s="14">
        <v>51.941902702702706</v>
      </c>
      <c r="D92" s="14">
        <v>0.19924754697496314</v>
      </c>
      <c r="E92" s="14">
        <v>5.6000000000000001E-2</v>
      </c>
      <c r="F92" s="14">
        <v>3.3408166119999998</v>
      </c>
      <c r="G92" s="14">
        <v>1.6202960568199998</v>
      </c>
      <c r="H92" s="14">
        <v>110.14829077118158</v>
      </c>
      <c r="I92" s="14">
        <v>4.5769598960962062E-3</v>
      </c>
      <c r="J92" s="14">
        <v>5.96E-2</v>
      </c>
      <c r="K92">
        <v>4.5769598960962062E-3</v>
      </c>
    </row>
    <row r="93" spans="1:11" x14ac:dyDescent="0.25">
      <c r="A93" s="14">
        <v>3.1905000000000001</v>
      </c>
      <c r="B93" s="14">
        <v>0.25</v>
      </c>
      <c r="C93" s="14">
        <v>77.912854054054051</v>
      </c>
      <c r="D93" s="14">
        <v>0.19924754697496314</v>
      </c>
      <c r="E93" s="14">
        <v>0.19900000000000001</v>
      </c>
      <c r="F93" s="14">
        <v>2012.1329260095001</v>
      </c>
      <c r="G93" s="14">
        <v>710.68534946655552</v>
      </c>
      <c r="H93" s="14">
        <v>170.28871593042746</v>
      </c>
      <c r="I93" s="14">
        <v>1.8431092957474191</v>
      </c>
      <c r="J93" s="14">
        <v>23.930900000000001</v>
      </c>
      <c r="K93">
        <v>1.8431092957474191</v>
      </c>
    </row>
    <row r="94" spans="1:11" x14ac:dyDescent="0.25">
      <c r="A94" s="14">
        <v>5.5014000000000003</v>
      </c>
      <c r="B94" s="14">
        <v>0.25</v>
      </c>
      <c r="C94" s="14">
        <v>77.912854054054051</v>
      </c>
      <c r="D94" s="14">
        <v>0.19924754697496314</v>
      </c>
      <c r="E94" s="14">
        <v>0.17849999999999999</v>
      </c>
      <c r="F94" s="14">
        <v>1587.2718603945</v>
      </c>
      <c r="G94" s="14">
        <v>553.32297053352272</v>
      </c>
      <c r="H94" s="14">
        <v>179.30629049673735</v>
      </c>
      <c r="I94" s="14">
        <v>1.4539375023166785</v>
      </c>
      <c r="J94" s="14">
        <v>18.8779</v>
      </c>
      <c r="K94">
        <v>1.4539375023166785</v>
      </c>
    </row>
    <row r="95" spans="1:11" x14ac:dyDescent="0.25">
      <c r="A95" s="14">
        <v>7.7045000000000003</v>
      </c>
      <c r="B95" s="14">
        <v>0.25</v>
      </c>
      <c r="C95" s="14">
        <v>77.912854054054051</v>
      </c>
      <c r="D95" s="14">
        <v>0.19924754697496314</v>
      </c>
      <c r="E95" s="14">
        <v>0.1537</v>
      </c>
      <c r="F95" s="14">
        <v>820.24334840699998</v>
      </c>
      <c r="G95" s="14">
        <v>274.53544871182288</v>
      </c>
      <c r="H95" s="14">
        <v>185.1763243668608</v>
      </c>
      <c r="I95" s="14">
        <v>0.7513410872025027</v>
      </c>
      <c r="J95" s="14">
        <v>9.7553999999999998</v>
      </c>
      <c r="K95">
        <v>0.7513410872025027</v>
      </c>
    </row>
    <row r="96" spans="1:11" x14ac:dyDescent="0.25">
      <c r="A96" s="14">
        <v>9.5132999999999992</v>
      </c>
      <c r="B96" s="14">
        <v>0.25</v>
      </c>
      <c r="C96" s="14">
        <v>77.912854054054051</v>
      </c>
      <c r="D96" s="14">
        <v>0.19924754697496314</v>
      </c>
      <c r="E96" s="14">
        <v>0.14466000000000001</v>
      </c>
      <c r="F96" s="14">
        <v>261.28997575800003</v>
      </c>
      <c r="G96" s="14">
        <v>85.650854053472401</v>
      </c>
      <c r="H96" s="14">
        <v>175.24804360537058</v>
      </c>
      <c r="I96" s="14">
        <v>0.23934103804974655</v>
      </c>
      <c r="J96" s="14">
        <v>3.1076000000000001</v>
      </c>
      <c r="K96">
        <v>0.23934103804974655</v>
      </c>
    </row>
    <row r="97" spans="1:11" x14ac:dyDescent="0.25">
      <c r="A97" s="14">
        <v>10.667299999999999</v>
      </c>
      <c r="B97" s="14">
        <v>0.25</v>
      </c>
      <c r="C97" s="14">
        <v>77.912854054054051</v>
      </c>
      <c r="D97" s="14">
        <v>0.19924754697496314</v>
      </c>
      <c r="E97" s="14">
        <v>0.14143</v>
      </c>
      <c r="F97" s="14">
        <v>8.4080955000000006E-3</v>
      </c>
      <c r="G97" s="14">
        <v>2.7259045611000001E-3</v>
      </c>
      <c r="H97" s="14">
        <v>164.9877169801085</v>
      </c>
      <c r="I97" s="14">
        <v>7.7017968222984472E-6</v>
      </c>
      <c r="J97" s="14">
        <v>1E-4</v>
      </c>
      <c r="K97">
        <v>7.7017968222984472E-6</v>
      </c>
    </row>
    <row r="98" spans="1:11" x14ac:dyDescent="0.25">
      <c r="A98" s="14">
        <v>3.8426999999999998</v>
      </c>
      <c r="B98" s="14">
        <v>0.25</v>
      </c>
      <c r="C98" s="14">
        <v>103.88380540540541</v>
      </c>
      <c r="D98" s="14">
        <v>0.19924754697496314</v>
      </c>
      <c r="E98" s="14">
        <v>0.360234</v>
      </c>
      <c r="F98" s="14">
        <v>2536.66635838</v>
      </c>
      <c r="G98" s="14">
        <v>701.89558136374603</v>
      </c>
      <c r="H98" s="14">
        <v>230.45729215557168</v>
      </c>
      <c r="I98" s="14">
        <v>1.745418727699326</v>
      </c>
      <c r="J98" s="14">
        <v>22.626999999999999</v>
      </c>
      <c r="K98">
        <v>1.745418727699326</v>
      </c>
    </row>
    <row r="99" spans="1:11" x14ac:dyDescent="0.25">
      <c r="A99" s="14">
        <v>6.3910999999999998</v>
      </c>
      <c r="B99" s="14">
        <v>0.25</v>
      </c>
      <c r="C99" s="14">
        <v>103.88380540540541</v>
      </c>
      <c r="D99" s="14">
        <v>0.19924754697496314</v>
      </c>
      <c r="E99" s="14">
        <v>0.32892900000000003</v>
      </c>
      <c r="F99" s="14">
        <v>2041.20531755</v>
      </c>
      <c r="G99" s="14">
        <v>560.10673913571998</v>
      </c>
      <c r="H99" s="14">
        <v>240.37262903552352</v>
      </c>
      <c r="I99" s="14">
        <v>1.4045039768677015</v>
      </c>
      <c r="J99" s="14">
        <v>18.2075</v>
      </c>
      <c r="K99">
        <v>1.4045039768677015</v>
      </c>
    </row>
    <row r="100" spans="1:11" x14ac:dyDescent="0.25">
      <c r="A100" s="14">
        <v>9.0152000000000001</v>
      </c>
      <c r="B100" s="14">
        <v>0.25</v>
      </c>
      <c r="C100" s="14">
        <v>103.88380540540541</v>
      </c>
      <c r="D100" s="14">
        <v>0.19924754697496314</v>
      </c>
      <c r="E100" s="14">
        <v>0.29420100000000005</v>
      </c>
      <c r="F100" s="14">
        <v>1253.5573526979999</v>
      </c>
      <c r="G100" s="14">
        <v>336.95621640522234</v>
      </c>
      <c r="H100" s="14">
        <v>247.3491633782883</v>
      </c>
      <c r="I100" s="14">
        <v>0.86254247525149397</v>
      </c>
      <c r="J100" s="14">
        <v>11.181699999999999</v>
      </c>
      <c r="K100">
        <v>0.86254247525149397</v>
      </c>
    </row>
    <row r="101" spans="1:11" x14ac:dyDescent="0.25">
      <c r="A101" s="14">
        <v>10.9689</v>
      </c>
      <c r="B101" s="14">
        <v>0.25</v>
      </c>
      <c r="C101" s="14">
        <v>103.88380540540541</v>
      </c>
      <c r="D101" s="14">
        <v>0.19924754697496314</v>
      </c>
      <c r="E101" s="14">
        <v>0.27753300000000003</v>
      </c>
      <c r="F101" s="14">
        <v>622.86050384600003</v>
      </c>
      <c r="G101" s="14">
        <v>163.50088225957501</v>
      </c>
      <c r="H101" s="14">
        <v>240.87934436007779</v>
      </c>
      <c r="I101" s="14">
        <v>0.42857523795574698</v>
      </c>
      <c r="J101" s="14">
        <v>5.5559000000000003</v>
      </c>
      <c r="K101">
        <v>0.42857523795574698</v>
      </c>
    </row>
    <row r="102" spans="1:11" x14ac:dyDescent="0.25">
      <c r="A102" s="14">
        <v>14.4765</v>
      </c>
      <c r="B102" s="14">
        <v>0.25</v>
      </c>
      <c r="C102" s="14">
        <v>103.88380540540541</v>
      </c>
      <c r="D102" s="14">
        <v>0.19924754697496314</v>
      </c>
      <c r="E102" s="14">
        <v>0.26205499999999998</v>
      </c>
      <c r="F102" s="14">
        <v>11.367745116</v>
      </c>
      <c r="G102" s="14">
        <v>2.8953646810451996</v>
      </c>
      <c r="H102" s="14">
        <v>220.51520576902792</v>
      </c>
      <c r="I102" s="14">
        <v>7.8218702872104862E-3</v>
      </c>
      <c r="J102" s="14">
        <v>0.1014</v>
      </c>
      <c r="K102">
        <v>7.8218702872104862E-3</v>
      </c>
    </row>
    <row r="103" spans="1:11" x14ac:dyDescent="0.25">
      <c r="A103" s="14">
        <v>4.7423000000000002</v>
      </c>
      <c r="B103" s="14">
        <v>0.25</v>
      </c>
      <c r="C103" s="14">
        <v>129.85475675675676</v>
      </c>
      <c r="D103" s="14">
        <v>0.19924754697496314</v>
      </c>
      <c r="E103" s="14">
        <v>0.57911899999999994</v>
      </c>
      <c r="F103" s="14">
        <v>2710.4196518875001</v>
      </c>
      <c r="G103" s="14">
        <v>570.54333672231871</v>
      </c>
      <c r="H103" s="14">
        <v>297.66058697435301</v>
      </c>
      <c r="I103" s="14">
        <v>1.4934629069580496</v>
      </c>
      <c r="J103" s="14">
        <v>19.3415</v>
      </c>
      <c r="K103">
        <v>1.4934629069580496</v>
      </c>
    </row>
    <row r="104" spans="1:11" x14ac:dyDescent="0.25">
      <c r="A104" s="14">
        <v>7.0471000000000004</v>
      </c>
      <c r="B104" s="14">
        <v>0.25</v>
      </c>
      <c r="C104" s="14">
        <v>129.85475675675676</v>
      </c>
      <c r="D104" s="14">
        <v>0.19924754697496314</v>
      </c>
      <c r="E104" s="14">
        <v>0.54808900000000005</v>
      </c>
      <c r="F104" s="14">
        <v>2151.4774900325001</v>
      </c>
      <c r="G104" s="14">
        <v>445.78613593473403</v>
      </c>
      <c r="H104" s="14">
        <v>306.01659058150329</v>
      </c>
      <c r="I104" s="14">
        <v>1.185481305185029</v>
      </c>
      <c r="J104" s="14">
        <v>15.3529</v>
      </c>
      <c r="K104">
        <v>1.185481305185029</v>
      </c>
    </row>
    <row r="105" spans="1:11" x14ac:dyDescent="0.25">
      <c r="A105" s="14">
        <v>10.353999999999999</v>
      </c>
      <c r="B105" s="14">
        <v>0.25</v>
      </c>
      <c r="C105" s="14">
        <v>129.85475675675676</v>
      </c>
      <c r="D105" s="14">
        <v>0.19924754697496314</v>
      </c>
      <c r="E105" s="14">
        <v>0.49539800000000001</v>
      </c>
      <c r="F105" s="14">
        <v>1109.6864305975</v>
      </c>
      <c r="G105" s="14">
        <v>221.38244290420127</v>
      </c>
      <c r="H105" s="14">
        <v>306.47743065774392</v>
      </c>
      <c r="I105" s="14">
        <v>0.61144609887178902</v>
      </c>
      <c r="J105" s="14">
        <v>7.9187000000000003</v>
      </c>
      <c r="K105">
        <v>0.61144609887178902</v>
      </c>
    </row>
    <row r="106" spans="1:11" x14ac:dyDescent="0.25">
      <c r="A106" s="14">
        <v>14.473599999999999</v>
      </c>
      <c r="B106" s="14">
        <v>0.25</v>
      </c>
      <c r="C106" s="14">
        <v>129.85475675675676</v>
      </c>
      <c r="D106" s="14">
        <v>0.19924754697496314</v>
      </c>
      <c r="E106" s="14">
        <v>0.47618899999999997</v>
      </c>
      <c r="F106" s="14">
        <v>351.59852682500002</v>
      </c>
      <c r="G106" s="14">
        <v>69.229749931842505</v>
      </c>
      <c r="H106" s="14">
        <v>289.29787907734027</v>
      </c>
      <c r="I106" s="14">
        <v>0.19373360047347651</v>
      </c>
      <c r="J106" s="14">
        <v>2.5089999999999999</v>
      </c>
      <c r="K106">
        <v>0.19373360047347651</v>
      </c>
    </row>
    <row r="107" spans="1:11" x14ac:dyDescent="0.25">
      <c r="A107" s="14">
        <v>16.835999999999999</v>
      </c>
      <c r="B107" s="14">
        <v>0.25</v>
      </c>
      <c r="C107" s="14">
        <v>129.85475675675676</v>
      </c>
      <c r="D107" s="14">
        <v>0.19924754697496314</v>
      </c>
      <c r="E107" s="14">
        <v>0.46212300000000001</v>
      </c>
      <c r="F107" s="14">
        <v>0.95291749000000003</v>
      </c>
      <c r="G107" s="14">
        <v>0.18629536929500001</v>
      </c>
      <c r="H107" s="14">
        <v>275.02370846074592</v>
      </c>
      <c r="I107" s="14">
        <v>5.2506515871647683E-4</v>
      </c>
      <c r="J107" s="14">
        <v>6.7999999999999996E-3</v>
      </c>
      <c r="K107">
        <v>5.2506515871647683E-4</v>
      </c>
    </row>
    <row r="108" spans="1:11" x14ac:dyDescent="0.25">
      <c r="A108" s="14">
        <v>5.2477999999999998</v>
      </c>
      <c r="B108" s="14">
        <v>0.25</v>
      </c>
      <c r="C108" s="14">
        <v>155.8257081081081</v>
      </c>
      <c r="D108" s="14">
        <v>0.19924754697496314</v>
      </c>
      <c r="E108" s="14">
        <v>0.77171299999999998</v>
      </c>
      <c r="F108" s="14">
        <v>2573.4994220670001</v>
      </c>
      <c r="G108" s="14">
        <v>469.92099446943422</v>
      </c>
      <c r="H108" s="14">
        <v>367.30891840249632</v>
      </c>
      <c r="I108" s="14">
        <v>1.1825005036410985</v>
      </c>
      <c r="J108" s="14">
        <v>15.303699999999999</v>
      </c>
      <c r="K108">
        <v>1.1825005036410985</v>
      </c>
    </row>
    <row r="109" spans="1:11" x14ac:dyDescent="0.25">
      <c r="A109" s="14">
        <v>8.7861999999999991</v>
      </c>
      <c r="B109" s="14">
        <v>0.25</v>
      </c>
      <c r="C109" s="14">
        <v>155.8257081081081</v>
      </c>
      <c r="D109" s="14">
        <v>0.19924754697496314</v>
      </c>
      <c r="E109" s="14">
        <v>0.71148999999999996</v>
      </c>
      <c r="F109" s="14">
        <v>1580.267916843</v>
      </c>
      <c r="G109" s="14">
        <v>284.76427861510859</v>
      </c>
      <c r="H109" s="14">
        <v>370.00623694927452</v>
      </c>
      <c r="I109" s="14">
        <v>0.72611930336235653</v>
      </c>
      <c r="J109" s="14">
        <v>9.3972999999999995</v>
      </c>
      <c r="K109">
        <v>0.72611930336235653</v>
      </c>
    </row>
    <row r="110" spans="1:11" x14ac:dyDescent="0.25">
      <c r="A110" s="14">
        <v>11.554399999999999</v>
      </c>
      <c r="B110" s="14">
        <v>0.25</v>
      </c>
      <c r="C110" s="14">
        <v>155.8257081081081</v>
      </c>
      <c r="D110" s="14">
        <v>0.19924754697496314</v>
      </c>
      <c r="E110" s="14">
        <v>0.69413800000000003</v>
      </c>
      <c r="F110" s="14">
        <v>1083.2653918379999</v>
      </c>
      <c r="G110" s="14">
        <v>193.4711989822668</v>
      </c>
      <c r="H110" s="14">
        <v>364.17513370896421</v>
      </c>
      <c r="I110" s="14">
        <v>0.49775098468705142</v>
      </c>
      <c r="J110" s="14">
        <v>6.4417999999999997</v>
      </c>
      <c r="K110">
        <v>0.49775098468705142</v>
      </c>
    </row>
    <row r="111" spans="1:11" x14ac:dyDescent="0.25">
      <c r="A111" s="14">
        <v>16.422499999999999</v>
      </c>
      <c r="B111" s="14">
        <v>0.25</v>
      </c>
      <c r="C111" s="14">
        <v>155.8257081081081</v>
      </c>
      <c r="D111" s="14">
        <v>0.19924754697496314</v>
      </c>
      <c r="E111" s="14">
        <v>0.67239099999999996</v>
      </c>
      <c r="F111" s="14">
        <v>433.80727922699998</v>
      </c>
      <c r="G111" s="14">
        <v>76.480223327720097</v>
      </c>
      <c r="H111" s="14">
        <v>347.56653415804755</v>
      </c>
      <c r="I111" s="14">
        <v>0.19933065528224822</v>
      </c>
      <c r="J111" s="14">
        <v>2.5796999999999999</v>
      </c>
      <c r="K111">
        <v>0.19933065528224822</v>
      </c>
    </row>
    <row r="112" spans="1:11" x14ac:dyDescent="0.25">
      <c r="A112" s="14">
        <v>20.143899999999999</v>
      </c>
      <c r="B112" s="14">
        <v>0.25</v>
      </c>
      <c r="C112" s="14">
        <v>155.8257081081081</v>
      </c>
      <c r="D112" s="14">
        <v>0.19924754697496314</v>
      </c>
      <c r="E112" s="14">
        <v>0.66335699999999997</v>
      </c>
      <c r="F112" s="14">
        <v>10.896891768</v>
      </c>
      <c r="G112" s="14">
        <v>1.9025973026928</v>
      </c>
      <c r="H112" s="14">
        <v>330.48575148662854</v>
      </c>
      <c r="I112" s="14">
        <v>5.0070265776213062E-3</v>
      </c>
      <c r="J112" s="14">
        <v>6.4799999999999996E-2</v>
      </c>
      <c r="K112">
        <v>5.0070265776213062E-3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AK585"/>
  <sheetViews>
    <sheetView topLeftCell="K1" zoomScale="110" zoomScaleNormal="110" workbookViewId="0">
      <selection activeCell="AB5" sqref="AB5"/>
    </sheetView>
  </sheetViews>
  <sheetFormatPr defaultRowHeight="15" x14ac:dyDescent="0.25"/>
  <cols>
    <col min="1" max="21" width="9.140625" style="6"/>
    <col min="22" max="22" width="12" style="6" bestFit="1" customWidth="1"/>
    <col min="23" max="30" width="9.140625" style="6"/>
    <col min="31" max="31" width="9.140625" style="8"/>
    <col min="32" max="16384" width="9.140625" style="6"/>
  </cols>
  <sheetData>
    <row r="1" spans="1:37" x14ac:dyDescent="0.25">
      <c r="M1" s="25" t="s">
        <v>44</v>
      </c>
      <c r="N1" s="25"/>
      <c r="O1" s="25" t="s">
        <v>32</v>
      </c>
      <c r="P1" s="25"/>
      <c r="Q1" s="26"/>
      <c r="R1" s="27"/>
      <c r="S1" s="7"/>
      <c r="U1" s="23" t="s">
        <v>45</v>
      </c>
      <c r="V1" s="24"/>
      <c r="W1" s="8"/>
      <c r="X1" s="23" t="s">
        <v>46</v>
      </c>
      <c r="Y1" s="24"/>
      <c r="Z1" s="8"/>
      <c r="AA1" s="8" t="s">
        <v>47</v>
      </c>
      <c r="AB1" s="8"/>
      <c r="AC1" s="8"/>
      <c r="AD1" s="8" t="s">
        <v>48</v>
      </c>
      <c r="AG1" s="23"/>
      <c r="AH1" s="24"/>
      <c r="AI1" s="8"/>
      <c r="AJ1" s="23"/>
      <c r="AK1" s="24"/>
    </row>
    <row r="2" spans="1:37" x14ac:dyDescent="0.25">
      <c r="B2" s="25" t="s">
        <v>44</v>
      </c>
      <c r="C2" s="25"/>
      <c r="D2" s="8"/>
      <c r="E2" s="8"/>
      <c r="F2" s="8"/>
      <c r="G2" s="25" t="s">
        <v>32</v>
      </c>
      <c r="H2" s="25"/>
      <c r="M2" s="8">
        <v>0.35</v>
      </c>
      <c r="N2" s="8">
        <v>1.1499999999999999</v>
      </c>
      <c r="O2" s="8" t="s">
        <v>49</v>
      </c>
      <c r="P2" s="8" t="s">
        <v>50</v>
      </c>
      <c r="Q2" s="7"/>
      <c r="R2" s="7"/>
      <c r="S2" s="7"/>
      <c r="U2" s="8" t="s">
        <v>51</v>
      </c>
      <c r="V2" s="8" t="s">
        <v>52</v>
      </c>
      <c r="W2" s="8"/>
      <c r="X2" s="8" t="s">
        <v>51</v>
      </c>
      <c r="Y2" s="8" t="s">
        <v>52</v>
      </c>
      <c r="Z2" s="8"/>
      <c r="AA2" s="8" t="s">
        <v>51</v>
      </c>
      <c r="AB2" s="8" t="s">
        <v>52</v>
      </c>
      <c r="AC2" s="8"/>
      <c r="AD2" s="8" t="s">
        <v>51</v>
      </c>
      <c r="AE2" s="8" t="s">
        <v>52</v>
      </c>
      <c r="AG2" s="8"/>
      <c r="AH2" s="8"/>
      <c r="AI2" s="8"/>
      <c r="AJ2" s="8"/>
      <c r="AK2" s="8"/>
    </row>
    <row r="3" spans="1:37" x14ac:dyDescent="0.25">
      <c r="B3" s="8"/>
      <c r="C3" s="8"/>
      <c r="D3" s="8"/>
      <c r="E3" s="8"/>
      <c r="F3" s="8"/>
      <c r="G3" s="8"/>
      <c r="H3" s="8"/>
      <c r="M3" s="8"/>
      <c r="N3" s="8"/>
      <c r="O3" s="8"/>
      <c r="P3" s="8"/>
      <c r="Q3" s="7"/>
      <c r="R3" s="7"/>
      <c r="S3" s="7"/>
      <c r="U3" s="8"/>
      <c r="V3" s="11"/>
      <c r="W3" s="8"/>
      <c r="X3" s="8"/>
      <c r="Y3" s="11"/>
      <c r="Z3" s="8"/>
      <c r="AA3" s="8"/>
      <c r="AB3" s="11"/>
      <c r="AC3" s="8"/>
      <c r="AD3" s="12"/>
      <c r="AG3" s="11"/>
      <c r="AH3" s="11"/>
      <c r="AI3" s="8"/>
      <c r="AJ3" s="11"/>
      <c r="AK3" s="11"/>
    </row>
    <row r="4" spans="1:37" x14ac:dyDescent="0.25">
      <c r="A4" s="8" t="s">
        <v>53</v>
      </c>
      <c r="B4" s="8">
        <v>0.35</v>
      </c>
      <c r="C4" s="8">
        <v>1.1499999999999999</v>
      </c>
      <c r="D4" s="8"/>
      <c r="E4" s="8">
        <v>0.35</v>
      </c>
      <c r="F4" s="8">
        <v>1.1499999999999999</v>
      </c>
      <c r="G4" s="8" t="s">
        <v>49</v>
      </c>
      <c r="H4" s="8" t="s">
        <v>50</v>
      </c>
      <c r="I4" s="8"/>
      <c r="L4" s="8">
        <v>265</v>
      </c>
      <c r="M4" s="1">
        <v>304.33367285535883</v>
      </c>
      <c r="N4" s="1">
        <v>296.50477480120145</v>
      </c>
      <c r="O4" s="8">
        <v>1.0202048292519741</v>
      </c>
      <c r="P4" s="8">
        <v>0.9943048238173493</v>
      </c>
      <c r="Q4" s="7"/>
      <c r="R4" s="7"/>
      <c r="S4" s="7"/>
      <c r="AE4" s="6"/>
      <c r="AF4" s="9"/>
      <c r="AG4" s="10"/>
      <c r="AH4" s="11"/>
      <c r="AI4" s="9"/>
      <c r="AJ4" s="10"/>
      <c r="AK4" s="11"/>
    </row>
    <row r="5" spans="1:37" x14ac:dyDescent="0.25">
      <c r="A5" s="8">
        <v>255</v>
      </c>
      <c r="B5" s="1">
        <v>290.15526396935871</v>
      </c>
      <c r="C5" s="1">
        <v>282.78938800485298</v>
      </c>
      <c r="D5" s="8">
        <v>255</v>
      </c>
      <c r="E5" s="6">
        <v>4.4994076975915544E-2</v>
      </c>
      <c r="F5" s="8">
        <v>0.83089724889400318</v>
      </c>
      <c r="G5" s="8">
        <f>F5-E5</f>
        <v>0.78590317191808767</v>
      </c>
      <c r="H5" s="8"/>
      <c r="I5" s="8">
        <f>A5+G5</f>
        <v>255.78590317191808</v>
      </c>
      <c r="L5" s="8">
        <v>265.10000000000002</v>
      </c>
      <c r="M5" s="1">
        <v>304.47997461299326</v>
      </c>
      <c r="N5" s="1">
        <v>296.61473325152633</v>
      </c>
      <c r="O5" s="8">
        <v>1.022882103551856</v>
      </c>
      <c r="P5" s="8">
        <v>0.99678982498655266</v>
      </c>
      <c r="Q5" s="7"/>
      <c r="R5" s="7"/>
      <c r="S5" s="7"/>
      <c r="T5" s="8">
        <v>265</v>
      </c>
      <c r="U5" s="8">
        <f>AVERAGE(M4:M$354)</f>
        <v>304.62840800383839</v>
      </c>
      <c r="V5" s="11">
        <f>-0.0441369233*T5^2 + 23.483594954*T5 - 2818.5516399474</f>
        <v>305.08558412010007</v>
      </c>
      <c r="W5" s="8">
        <v>265</v>
      </c>
      <c r="X5" s="8">
        <f>AVERAGE(N4:N$354)</f>
        <v>298.75278506445193</v>
      </c>
      <c r="Y5" s="11">
        <f xml:space="preserve"> -0.0161144533*W5^2 + 8.6290891324*W5 - 856.3739661281</f>
        <v>298.69717096540023</v>
      </c>
      <c r="Z5" s="8">
        <v>265</v>
      </c>
      <c r="AA5" s="8">
        <f>AVERAGE(O4:O$354)</f>
        <v>1.7631346962811207</v>
      </c>
      <c r="AB5" s="11">
        <f xml:space="preserve"> -0.000031415526114*Z5^3 + 0.02566522857118*Z5^2 - 6.964018125956*Z5 + 629.516315122313</f>
        <v>1.7610279958414594</v>
      </c>
      <c r="AC5" s="8">
        <v>265</v>
      </c>
      <c r="AD5" s="8">
        <f>AVERAGE(P4:P$354)</f>
        <v>1.7205125318812504</v>
      </c>
      <c r="AE5" s="8">
        <f xml:space="preserve"> -0.0000361873*Z5^3 + 0.0299386098*Z5^2 - 8.2296135482*Z5+ 753.5701352914</f>
        <v>1.7293354609005291</v>
      </c>
      <c r="AF5" s="8"/>
      <c r="AG5" s="13"/>
      <c r="AH5" s="8"/>
      <c r="AI5" s="8"/>
      <c r="AJ5" s="13"/>
      <c r="AK5" s="11"/>
    </row>
    <row r="6" spans="1:37" x14ac:dyDescent="0.25">
      <c r="A6" s="8">
        <v>255.1</v>
      </c>
      <c r="B6" s="1">
        <v>290.27913513973823</v>
      </c>
      <c r="C6" s="1">
        <v>282.94915195290537</v>
      </c>
      <c r="D6" s="8">
        <v>255.1</v>
      </c>
      <c r="E6" s="6">
        <v>4.5152603416972206E-2</v>
      </c>
      <c r="F6" s="8">
        <v>0.83350190993427997</v>
      </c>
      <c r="G6" s="8">
        <f t="shared" ref="G6:G69" si="0">F6-E6</f>
        <v>0.78834930651730772</v>
      </c>
      <c r="H6" s="8"/>
      <c r="I6" s="8">
        <f t="shared" ref="I6:I69" si="1">A6+G6</f>
        <v>255.88834930651731</v>
      </c>
      <c r="L6" s="8">
        <v>265.2</v>
      </c>
      <c r="M6" s="1">
        <v>304.62613265359056</v>
      </c>
      <c r="N6" s="1">
        <v>296.72403849391077</v>
      </c>
      <c r="O6" s="8">
        <v>1.0255733928919626</v>
      </c>
      <c r="P6" s="8">
        <v>0.99928598911959188</v>
      </c>
      <c r="Q6" s="7"/>
      <c r="R6" s="7"/>
      <c r="S6" s="7"/>
      <c r="T6" s="8">
        <v>265.10000000000002</v>
      </c>
      <c r="U6" s="8">
        <f>AVERAGE(M5:M$354)</f>
        <v>304.62925010426261</v>
      </c>
      <c r="V6" s="11">
        <f t="shared" ref="V6:V69" si="2">-0.0441369233*T6^2 + 23.483594954*T6 - 2818.5516399474</f>
        <v>305.0942453113671</v>
      </c>
      <c r="W6" s="8">
        <v>265.10000000000002</v>
      </c>
      <c r="X6" s="8">
        <f>AVERAGE(N5:N$354)</f>
        <v>298.75920795091838</v>
      </c>
      <c r="Y6" s="11">
        <f t="shared" ref="Y6:Y69" si="3" xml:space="preserve"> -0.0161144533*W6^2 + 8.6290891324*W6 - 856.3739661281</f>
        <v>298.70585270920708</v>
      </c>
      <c r="Z6" s="8">
        <v>265.10000000000002</v>
      </c>
      <c r="AA6" s="8">
        <f>AVERAGE(O5:O$354)</f>
        <v>1.7652573530440616</v>
      </c>
      <c r="AB6" s="11">
        <f t="shared" ref="AB6:AB69" si="4" xml:space="preserve"> -0.000031415526114*Z6^3 + 0.02566522857118*Z6^2 - 6.964018125956*Z6 + 629.516315122313</f>
        <v>1.7630435685493921</v>
      </c>
      <c r="AC6" s="8">
        <v>265.10000000000002</v>
      </c>
      <c r="AD6" s="8">
        <f>AVERAGE(P5:P$354)</f>
        <v>1.7225874110471473</v>
      </c>
      <c r="AE6" s="8">
        <f t="shared" ref="AE6:AE69" si="5" xml:space="preserve"> -0.0000361873*Z6^3 + 0.0299386098*Z6^2 - 8.2296135482*Z6+ 753.5701352914</f>
        <v>1.7307561436057313</v>
      </c>
      <c r="AF6" s="8"/>
      <c r="AG6" s="13"/>
      <c r="AH6" s="8"/>
      <c r="AI6" s="8"/>
      <c r="AJ6" s="13"/>
      <c r="AK6" s="11"/>
    </row>
    <row r="7" spans="1:37" x14ac:dyDescent="0.25">
      <c r="A7" s="8">
        <v>255.2</v>
      </c>
      <c r="B7" s="1">
        <v>290.40361119502478</v>
      </c>
      <c r="C7" s="1">
        <v>283.1083616023015</v>
      </c>
      <c r="D7" s="8">
        <v>255.2</v>
      </c>
      <c r="E7" s="6">
        <v>4.530962864599665E-2</v>
      </c>
      <c r="F7" s="8">
        <v>0.83609290841095085</v>
      </c>
      <c r="G7" s="8">
        <f t="shared" si="0"/>
        <v>0.79078327976495422</v>
      </c>
      <c r="H7" s="8"/>
      <c r="I7" s="8">
        <f t="shared" si="1"/>
        <v>255.99078327976494</v>
      </c>
      <c r="L7" s="8">
        <v>265.3</v>
      </c>
      <c r="M7" s="1">
        <v>304.77214267336547</v>
      </c>
      <c r="N7" s="1">
        <v>296.83268688773387</v>
      </c>
      <c r="O7" s="8">
        <v>1.0282788932343601</v>
      </c>
      <c r="P7" s="8">
        <v>1.0017934905207768</v>
      </c>
      <c r="Q7" s="7"/>
      <c r="R7" s="7"/>
      <c r="S7" s="7"/>
      <c r="T7" s="8">
        <v>265.2</v>
      </c>
      <c r="U7" s="8">
        <f>AVERAGE(M6:M$354)</f>
        <v>304.62967782773325</v>
      </c>
      <c r="V7" s="11">
        <f t="shared" si="2"/>
        <v>305.10202376416828</v>
      </c>
      <c r="W7" s="8">
        <v>265.2</v>
      </c>
      <c r="X7" s="8">
        <f>AVERAGE(N6:N$354)</f>
        <v>298.76535257756416</v>
      </c>
      <c r="Y7" s="11">
        <f t="shared" si="3"/>
        <v>298.71421216394799</v>
      </c>
      <c r="Z7" s="8">
        <v>265.2</v>
      </c>
      <c r="AA7" s="8">
        <f>AVERAGE(O6:O$354)</f>
        <v>1.7673845027560737</v>
      </c>
      <c r="AB7" s="11">
        <f t="shared" si="4"/>
        <v>1.7650727504701536</v>
      </c>
      <c r="AC7" s="8">
        <v>265.2</v>
      </c>
      <c r="AD7" s="8">
        <f>AVERAGE(P6:P$354)</f>
        <v>1.724667060290874</v>
      </c>
      <c r="AE7" s="8">
        <f t="shared" si="5"/>
        <v>1.7322000033134373</v>
      </c>
      <c r="AF7" s="8"/>
      <c r="AG7" s="13"/>
      <c r="AH7" s="8"/>
      <c r="AI7" s="8"/>
      <c r="AJ7" s="13"/>
      <c r="AK7" s="11"/>
    </row>
    <row r="8" spans="1:37" x14ac:dyDescent="0.25">
      <c r="A8" s="8">
        <v>255.3</v>
      </c>
      <c r="B8" s="1">
        <v>290.5286875815965</v>
      </c>
      <c r="C8" s="1">
        <v>283.26704872056627</v>
      </c>
      <c r="D8" s="8">
        <v>255.3</v>
      </c>
      <c r="E8" s="6">
        <v>4.5465296107836103E-2</v>
      </c>
      <c r="F8" s="8">
        <v>0.8386707194021723</v>
      </c>
      <c r="G8" s="8">
        <f t="shared" si="0"/>
        <v>0.79320542329433619</v>
      </c>
      <c r="H8" s="8"/>
      <c r="I8" s="8">
        <f t="shared" si="1"/>
        <v>256.09320542329436</v>
      </c>
      <c r="L8" s="8">
        <v>265.39999999999998</v>
      </c>
      <c r="M8" s="1">
        <v>304.91800032444212</v>
      </c>
      <c r="N8" s="1">
        <v>296.94067483191634</v>
      </c>
      <c r="O8" s="8">
        <v>1.0309988004737953</v>
      </c>
      <c r="P8" s="8">
        <v>1.0043125030449311</v>
      </c>
      <c r="Q8" s="7"/>
      <c r="R8" s="7"/>
      <c r="S8" s="7"/>
      <c r="T8" s="8">
        <v>265.3</v>
      </c>
      <c r="U8" s="8">
        <f>AVERAGE(M7:M$354)</f>
        <v>304.62968801501529</v>
      </c>
      <c r="V8" s="11">
        <f t="shared" si="2"/>
        <v>305.10891947850314</v>
      </c>
      <c r="W8" s="8">
        <v>265.3</v>
      </c>
      <c r="X8" s="8">
        <f>AVERAGE(N7:N$354)</f>
        <v>298.77121842263216</v>
      </c>
      <c r="Y8" s="11">
        <f t="shared" si="3"/>
        <v>298.7222493296232</v>
      </c>
      <c r="Z8" s="8">
        <v>265.3</v>
      </c>
      <c r="AA8" s="8">
        <f>AVERAGE(O7:O$354)</f>
        <v>1.7695161438763729</v>
      </c>
      <c r="AB8" s="11">
        <f t="shared" si="4"/>
        <v>1.7671153531109667</v>
      </c>
      <c r="AC8" s="8">
        <v>265.3</v>
      </c>
      <c r="AD8" s="8">
        <f>AVERAGE(P7:P$354)</f>
        <v>1.7267514886563085</v>
      </c>
      <c r="AE8" s="8">
        <f t="shared" si="5"/>
        <v>1.7336668229002044</v>
      </c>
      <c r="AF8" s="8"/>
      <c r="AG8" s="13"/>
      <c r="AH8" s="8"/>
      <c r="AI8" s="8"/>
      <c r="AJ8" s="13"/>
      <c r="AK8" s="11"/>
    </row>
    <row r="9" spans="1:37" x14ac:dyDescent="0.25">
      <c r="A9" s="8">
        <v>255.4</v>
      </c>
      <c r="B9" s="1">
        <v>290.65435945152689</v>
      </c>
      <c r="C9" s="1">
        <v>283.42524092322139</v>
      </c>
      <c r="D9" s="8">
        <v>255.4</v>
      </c>
      <c r="E9" s="6">
        <v>4.5619748224123721E-2</v>
      </c>
      <c r="F9" s="8">
        <v>0.84123581643439194</v>
      </c>
      <c r="G9" s="8">
        <f t="shared" si="0"/>
        <v>0.7956160682102682</v>
      </c>
      <c r="H9" s="8"/>
      <c r="I9" s="8">
        <f t="shared" si="1"/>
        <v>256.19561606821026</v>
      </c>
      <c r="L9" s="8">
        <v>265.5</v>
      </c>
      <c r="M9" s="1">
        <v>305.06370175925849</v>
      </c>
      <c r="N9" s="1">
        <v>297.0479987660579</v>
      </c>
      <c r="O9" s="8">
        <v>1.0337333105221624</v>
      </c>
      <c r="P9" s="8">
        <v>1.0068432001240459</v>
      </c>
      <c r="Q9" s="7"/>
      <c r="R9" s="7"/>
      <c r="S9" s="7"/>
      <c r="T9" s="8">
        <v>265.39999999999998</v>
      </c>
      <c r="U9" s="8">
        <f>AVERAGE(M8:M$354)</f>
        <v>304.6292774828587</v>
      </c>
      <c r="V9" s="11">
        <f t="shared" si="2"/>
        <v>305.11493245437259</v>
      </c>
      <c r="W9" s="8">
        <v>265.39999999999998</v>
      </c>
      <c r="X9" s="8">
        <f>AVERAGE(N8:N$354)</f>
        <v>298.77680496884227</v>
      </c>
      <c r="Y9" s="11">
        <f t="shared" si="3"/>
        <v>298.72996420623224</v>
      </c>
      <c r="Z9" s="8">
        <v>265.39999999999998</v>
      </c>
      <c r="AA9" s="8">
        <f>AVERAGE(O8:O$354)</f>
        <v>1.7716522742816811</v>
      </c>
      <c r="AB9" s="11">
        <f t="shared" si="4"/>
        <v>1.7691711879783725</v>
      </c>
      <c r="AC9" s="8">
        <v>265.39999999999998</v>
      </c>
      <c r="AD9" s="8">
        <f>AVERAGE(P8:P$354)</f>
        <v>1.728840704789264</v>
      </c>
      <c r="AE9" s="8">
        <f t="shared" si="5"/>
        <v>1.7351563852409981</v>
      </c>
      <c r="AF9" s="8"/>
      <c r="AG9" s="13"/>
      <c r="AH9" s="8"/>
      <c r="AI9" s="8"/>
      <c r="AJ9" s="13"/>
      <c r="AK9" s="11"/>
    </row>
    <row r="10" spans="1:37" x14ac:dyDescent="0.25">
      <c r="A10" s="8">
        <v>255.5</v>
      </c>
      <c r="B10" s="1">
        <v>290.78062191434105</v>
      </c>
      <c r="C10" s="1">
        <v>283.58296203368434</v>
      </c>
      <c r="D10" s="8">
        <v>255.5</v>
      </c>
      <c r="E10" s="6">
        <v>4.5773125991190017E-2</v>
      </c>
      <c r="F10" s="8">
        <v>0.84378867146891723</v>
      </c>
      <c r="G10" s="8">
        <f t="shared" si="0"/>
        <v>0.79801554547772724</v>
      </c>
      <c r="H10" s="8"/>
      <c r="I10" s="8">
        <f t="shared" si="1"/>
        <v>256.29801554547771</v>
      </c>
      <c r="L10" s="8">
        <v>265.60000000000002</v>
      </c>
      <c r="M10" s="1">
        <v>305.20924251374691</v>
      </c>
      <c r="N10" s="1">
        <v>297.15465517131878</v>
      </c>
      <c r="O10" s="8">
        <v>1.0364826190657508</v>
      </c>
      <c r="P10" s="8">
        <v>1.0093857547977729</v>
      </c>
      <c r="Q10" s="7"/>
      <c r="R10" s="7"/>
      <c r="S10" s="7"/>
      <c r="T10" s="8">
        <v>265.5</v>
      </c>
      <c r="U10" s="8">
        <f>AVERAGE(M9:M$354)</f>
        <v>304.62844302377897</v>
      </c>
      <c r="V10" s="11">
        <f t="shared" si="2"/>
        <v>305.12006269177573</v>
      </c>
      <c r="W10" s="8">
        <v>265.5</v>
      </c>
      <c r="X10" s="8">
        <f>AVERAGE(N9:N$354)</f>
        <v>298.78211170334197</v>
      </c>
      <c r="Y10" s="11">
        <f t="shared" si="3"/>
        <v>298.73735679377512</v>
      </c>
      <c r="Z10" s="8">
        <v>265.5</v>
      </c>
      <c r="AA10" s="8">
        <f>AVERAGE(O9:O$354)</f>
        <v>1.7737928912580045</v>
      </c>
      <c r="AB10" s="11">
        <f t="shared" si="4"/>
        <v>1.7712400665793666</v>
      </c>
      <c r="AC10" s="8">
        <v>265.5</v>
      </c>
      <c r="AD10" s="8">
        <f>AVERAGE(P9:P$354)</f>
        <v>1.7309347169330336</v>
      </c>
      <c r="AE10" s="8">
        <f t="shared" si="5"/>
        <v>1.736668473213058</v>
      </c>
      <c r="AF10" s="8"/>
      <c r="AG10" s="13"/>
      <c r="AH10" s="8"/>
      <c r="AI10" s="8"/>
      <c r="AJ10" s="13"/>
      <c r="AK10" s="11"/>
    </row>
    <row r="11" spans="1:37" x14ac:dyDescent="0.25">
      <c r="A11" s="8">
        <v>255.6</v>
      </c>
      <c r="B11" s="1">
        <v>290.90746979198826</v>
      </c>
      <c r="C11" s="1">
        <v>283.74023242157159</v>
      </c>
      <c r="D11" s="8">
        <v>255.6</v>
      </c>
      <c r="E11" s="6">
        <v>4.5925568674042294E-2</v>
      </c>
      <c r="F11" s="8">
        <v>0.84632975481681061</v>
      </c>
      <c r="G11" s="8">
        <f t="shared" si="0"/>
        <v>0.80040418614276831</v>
      </c>
      <c r="H11" s="8"/>
      <c r="I11" s="8">
        <f t="shared" si="1"/>
        <v>256.40040418614274</v>
      </c>
      <c r="L11" s="8">
        <v>265.7</v>
      </c>
      <c r="M11" s="1">
        <v>305.35461875411397</v>
      </c>
      <c r="N11" s="1">
        <v>297.26064057105378</v>
      </c>
      <c r="O11" s="8">
        <v>1.0392469218837621</v>
      </c>
      <c r="P11" s="8">
        <v>1.0119403396555875</v>
      </c>
      <c r="Q11" s="7"/>
      <c r="R11" s="7"/>
      <c r="S11" s="7"/>
      <c r="T11" s="8">
        <v>265.60000000000002</v>
      </c>
      <c r="U11" s="8">
        <f>AVERAGE(M10:M$354)</f>
        <v>304.62718140425585</v>
      </c>
      <c r="V11" s="11">
        <f t="shared" si="2"/>
        <v>305.12431019071255</v>
      </c>
      <c r="W11" s="8">
        <v>265.60000000000002</v>
      </c>
      <c r="X11" s="8">
        <f>AVERAGE(N10:N$354)</f>
        <v>298.78713811765294</v>
      </c>
      <c r="Y11" s="11">
        <f t="shared" si="3"/>
        <v>298.74442709225184</v>
      </c>
      <c r="Z11" s="8">
        <v>265.60000000000002</v>
      </c>
      <c r="AA11" s="8">
        <f>AVERAGE(O10:O$354)</f>
        <v>1.7759379914920215</v>
      </c>
      <c r="AB11" s="11">
        <f t="shared" si="4"/>
        <v>1.7733218004211722</v>
      </c>
      <c r="AC11" s="8">
        <v>265.60000000000002</v>
      </c>
      <c r="AD11" s="8">
        <f>AVERAGE(P10:P$354)</f>
        <v>1.7330335329237845</v>
      </c>
      <c r="AE11" s="8">
        <f t="shared" si="5"/>
        <v>1.7382028696918042</v>
      </c>
      <c r="AF11" s="8"/>
      <c r="AG11" s="13"/>
      <c r="AH11" s="8"/>
      <c r="AI11" s="8"/>
      <c r="AJ11" s="13"/>
      <c r="AK11" s="11"/>
    </row>
    <row r="12" spans="1:37" x14ac:dyDescent="0.25">
      <c r="A12" s="8">
        <v>255.7</v>
      </c>
      <c r="B12" s="1">
        <v>291.03489777425295</v>
      </c>
      <c r="C12" s="1">
        <v>283.89706932014843</v>
      </c>
      <c r="D12" s="8">
        <v>255.7</v>
      </c>
      <c r="E12" s="6">
        <v>4.6077213426357171E-2</v>
      </c>
      <c r="F12" s="8">
        <v>0.84885953499120059</v>
      </c>
      <c r="G12" s="8">
        <f t="shared" si="0"/>
        <v>0.80278232156484342</v>
      </c>
      <c r="H12" s="8"/>
      <c r="I12" s="8">
        <f t="shared" si="1"/>
        <v>256.50278232156484</v>
      </c>
      <c r="L12" s="8">
        <v>265.8</v>
      </c>
      <c r="M12" s="1">
        <v>305.49982641782196</v>
      </c>
      <c r="N12" s="1">
        <v>297.36595153120612</v>
      </c>
      <c r="O12" s="8">
        <v>1.0420264147148239</v>
      </c>
      <c r="P12" s="8">
        <v>1.0145071268565027</v>
      </c>
      <c r="Q12" s="7"/>
      <c r="R12" s="7"/>
      <c r="S12" s="7"/>
      <c r="T12" s="8">
        <v>265.7</v>
      </c>
      <c r="U12" s="8">
        <f>AVERAGE(M11:M$354)</f>
        <v>304.62548936614684</v>
      </c>
      <c r="V12" s="11">
        <f t="shared" si="2"/>
        <v>305.12767495118305</v>
      </c>
      <c r="W12" s="8">
        <v>265.7</v>
      </c>
      <c r="X12" s="8">
        <f>AVERAGE(N11:N$354)</f>
        <v>298.79188370761324</v>
      </c>
      <c r="Y12" s="11">
        <f t="shared" si="3"/>
        <v>298.75117510166331</v>
      </c>
      <c r="Z12" s="8">
        <v>265.7</v>
      </c>
      <c r="AA12" s="8">
        <f>AVERAGE(O11:O$354)</f>
        <v>1.7780875710630282</v>
      </c>
      <c r="AB12" s="11">
        <f t="shared" si="4"/>
        <v>1.7754162010098753</v>
      </c>
      <c r="AC12" s="8">
        <v>265.7</v>
      </c>
      <c r="AD12" s="8">
        <f>AVERAGE(P11:P$354)</f>
        <v>1.7351371601857788</v>
      </c>
      <c r="AE12" s="8">
        <f t="shared" si="5"/>
        <v>1.7397593575531118</v>
      </c>
      <c r="AF12" s="8"/>
      <c r="AG12" s="13"/>
      <c r="AH12" s="8"/>
      <c r="AI12" s="8"/>
      <c r="AJ12" s="13"/>
      <c r="AK12" s="11"/>
    </row>
    <row r="13" spans="1:37" x14ac:dyDescent="0.25">
      <c r="A13" s="8">
        <v>255.8</v>
      </c>
      <c r="B13" s="1">
        <v>291.16290035675695</v>
      </c>
      <c r="C13" s="1">
        <v>284.05348712367061</v>
      </c>
      <c r="D13" s="8">
        <v>255.8</v>
      </c>
      <c r="E13" s="6">
        <v>4.6228194949948176E-2</v>
      </c>
      <c r="F13" s="8">
        <v>0.85137847850561754</v>
      </c>
      <c r="G13" s="8">
        <f t="shared" si="0"/>
        <v>0.80515028355566942</v>
      </c>
      <c r="H13" s="8"/>
      <c r="I13" s="8">
        <f t="shared" si="1"/>
        <v>256.6051502835557</v>
      </c>
      <c r="L13" s="8">
        <v>265.89999999999998</v>
      </c>
      <c r="M13" s="1">
        <v>305.64486201514956</v>
      </c>
      <c r="N13" s="1">
        <v>297.47058466047031</v>
      </c>
      <c r="O13" s="8">
        <v>1.0448212933941352</v>
      </c>
      <c r="P13" s="8">
        <v>1.0170862882588234</v>
      </c>
      <c r="Q13" s="7"/>
      <c r="R13" s="7"/>
      <c r="S13" s="7"/>
      <c r="T13" s="8">
        <v>265.8</v>
      </c>
      <c r="U13" s="8">
        <f>AVERAGE(M12:M$354)</f>
        <v>304.62336362449099</v>
      </c>
      <c r="V13" s="11">
        <f t="shared" si="2"/>
        <v>305.13015697318815</v>
      </c>
      <c r="W13" s="8">
        <v>265.8</v>
      </c>
      <c r="X13" s="8">
        <f>AVERAGE(N12:N$354)</f>
        <v>298.79634797331749</v>
      </c>
      <c r="Y13" s="11">
        <f t="shared" si="3"/>
        <v>298.75760082200816</v>
      </c>
      <c r="Z13" s="8">
        <v>265.8</v>
      </c>
      <c r="AA13" s="8">
        <f>AVERAGE(O12:O$354)</f>
        <v>1.7802416254338131</v>
      </c>
      <c r="AB13" s="11">
        <f t="shared" si="4"/>
        <v>1.7775230798529265</v>
      </c>
      <c r="AC13" s="8">
        <v>265.8</v>
      </c>
      <c r="AD13" s="8">
        <f>AVERAGE(P12:P$354)</f>
        <v>1.737245605726683</v>
      </c>
      <c r="AE13" s="8">
        <f t="shared" si="5"/>
        <v>1.7413377196744477</v>
      </c>
      <c r="AF13" s="8"/>
      <c r="AG13" s="13"/>
      <c r="AH13" s="8"/>
      <c r="AI13" s="8"/>
      <c r="AJ13" s="13"/>
      <c r="AK13" s="11"/>
    </row>
    <row r="14" spans="1:37" x14ac:dyDescent="0.25">
      <c r="A14" s="8">
        <v>255.9</v>
      </c>
      <c r="B14" s="1">
        <v>291.29147191073463</v>
      </c>
      <c r="C14" s="1">
        <v>284.20949766536404</v>
      </c>
      <c r="D14" s="8">
        <v>255.9</v>
      </c>
      <c r="E14" s="6">
        <v>4.6378645150705645E-2</v>
      </c>
      <c r="F14" s="8">
        <v>0.85388704962664275</v>
      </c>
      <c r="G14" s="8">
        <f t="shared" si="0"/>
        <v>0.80750840447593708</v>
      </c>
      <c r="H14" s="8"/>
      <c r="I14" s="8">
        <f t="shared" si="1"/>
        <v>256.70750840447596</v>
      </c>
      <c r="L14" s="8">
        <v>266</v>
      </c>
      <c r="M14" s="1">
        <v>305.78972133029737</v>
      </c>
      <c r="N14" s="1">
        <v>297.57453661023555</v>
      </c>
      <c r="O14" s="8">
        <v>1.0476317535431807</v>
      </c>
      <c r="P14" s="8">
        <v>1.019677995340005</v>
      </c>
      <c r="Q14" s="7"/>
      <c r="R14" s="7"/>
      <c r="S14" s="7"/>
      <c r="T14" s="8">
        <v>265.89999999999998</v>
      </c>
      <c r="U14" s="8">
        <f>AVERAGE(M13:M$354)</f>
        <v>304.62080086778531</v>
      </c>
      <c r="V14" s="11">
        <f t="shared" si="2"/>
        <v>305.13175625672784</v>
      </c>
      <c r="W14" s="8">
        <v>265.89999999999998</v>
      </c>
      <c r="X14" s="8">
        <f>AVERAGE(N13:N$354)</f>
        <v>298.80053041905461</v>
      </c>
      <c r="Y14" s="11">
        <f t="shared" si="3"/>
        <v>298.76370425328707</v>
      </c>
      <c r="Z14" s="8">
        <v>265.89999999999998</v>
      </c>
      <c r="AA14" s="8">
        <f>AVERAGE(O13:O$354)</f>
        <v>1.7824001494417632</v>
      </c>
      <c r="AB14" s="11">
        <f t="shared" si="4"/>
        <v>1.7796422484564118</v>
      </c>
      <c r="AC14" s="8">
        <v>265.89999999999998</v>
      </c>
      <c r="AD14" s="8">
        <f>AVERAGE(P13:P$354)</f>
        <v>1.7393588761327363</v>
      </c>
      <c r="AE14" s="8">
        <f t="shared" si="5"/>
        <v>1.7429377389312322</v>
      </c>
      <c r="AF14" s="8"/>
      <c r="AG14" s="13"/>
      <c r="AH14" s="8"/>
      <c r="AI14" s="8"/>
      <c r="AJ14" s="13"/>
      <c r="AK14" s="11"/>
    </row>
    <row r="15" spans="1:37" x14ac:dyDescent="0.25">
      <c r="A15" s="8">
        <v>256</v>
      </c>
      <c r="B15" s="1">
        <v>291.42060656298042</v>
      </c>
      <c r="C15" s="1">
        <v>284.36511047678891</v>
      </c>
      <c r="D15" s="8">
        <v>256</v>
      </c>
      <c r="E15" s="6">
        <v>4.652869283257504E-2</v>
      </c>
      <c r="F15" s="8">
        <v>0.85638571008870101</v>
      </c>
      <c r="G15" s="8">
        <f t="shared" si="0"/>
        <v>0.80985701725612602</v>
      </c>
      <c r="H15" s="8"/>
      <c r="I15" s="8">
        <f t="shared" si="1"/>
        <v>256.80985701725615</v>
      </c>
      <c r="L15" s="8">
        <v>266.10000000000002</v>
      </c>
      <c r="M15" s="1">
        <v>305.93440071164906</v>
      </c>
      <c r="N15" s="1">
        <v>297.67780407432014</v>
      </c>
      <c r="O15" s="8">
        <v>1.0504579910071994</v>
      </c>
      <c r="P15" s="8">
        <v>1.0222824191797528</v>
      </c>
      <c r="Q15" s="7"/>
      <c r="R15" s="7"/>
      <c r="S15" s="7"/>
      <c r="T15" s="8">
        <v>266</v>
      </c>
      <c r="U15" s="8">
        <f>AVERAGE(M14:M$354)</f>
        <v>304.61779775591623</v>
      </c>
      <c r="V15" s="11">
        <f t="shared" si="2"/>
        <v>305.1324728018003</v>
      </c>
      <c r="W15" s="8">
        <v>266</v>
      </c>
      <c r="X15" s="8">
        <f>AVERAGE(N14:N$354)</f>
        <v>298.80443055324406</v>
      </c>
      <c r="Y15" s="11">
        <f t="shared" si="3"/>
        <v>298.76948539549983</v>
      </c>
      <c r="Z15" s="8">
        <v>266</v>
      </c>
      <c r="AA15" s="8">
        <f>AVERAGE(O14:O$354)</f>
        <v>1.7845631372894104</v>
      </c>
      <c r="AB15" s="11">
        <f t="shared" si="4"/>
        <v>1.781773518328464</v>
      </c>
      <c r="AC15" s="8">
        <v>266</v>
      </c>
      <c r="AD15" s="8">
        <f>AVERAGE(P14:P$354)</f>
        <v>1.7414769775634515</v>
      </c>
      <c r="AE15" s="8">
        <f t="shared" si="5"/>
        <v>1.7445591982002497</v>
      </c>
      <c r="AF15" s="8"/>
      <c r="AG15" s="13"/>
      <c r="AH15" s="8"/>
      <c r="AI15" s="8"/>
      <c r="AJ15" s="13"/>
      <c r="AK15" s="11"/>
    </row>
    <row r="16" spans="1:37" x14ac:dyDescent="0.25">
      <c r="A16" s="8">
        <v>256.10000000000002</v>
      </c>
      <c r="B16" s="1">
        <v>291.55029833109222</v>
      </c>
      <c r="C16" s="1">
        <v>284.52033302933131</v>
      </c>
      <c r="D16" s="8">
        <v>256.10000000000002</v>
      </c>
      <c r="E16" s="6">
        <v>4.6678463361658415E-2</v>
      </c>
      <c r="F16" s="8">
        <v>0.85887491877844213</v>
      </c>
      <c r="G16" s="8">
        <f t="shared" si="0"/>
        <v>0.81219645541678376</v>
      </c>
      <c r="H16" s="8"/>
      <c r="I16" s="8">
        <f t="shared" si="1"/>
        <v>256.91219645541679</v>
      </c>
      <c r="L16" s="8">
        <v>266.2</v>
      </c>
      <c r="M16" s="1">
        <v>306.07889697680105</v>
      </c>
      <c r="N16" s="1">
        <v>297.78038378850965</v>
      </c>
      <c r="O16" s="8">
        <v>1.0533002017116047</v>
      </c>
      <c r="P16" s="8">
        <v>1.0248997305954475</v>
      </c>
      <c r="Q16" s="7"/>
      <c r="R16" s="7"/>
      <c r="S16" s="7"/>
      <c r="T16" s="8">
        <v>266.10000000000002</v>
      </c>
      <c r="U16" s="8">
        <f>AVERAGE(M15:M$354)</f>
        <v>304.61435092187395</v>
      </c>
      <c r="V16" s="11">
        <f t="shared" si="2"/>
        <v>305.13230660840736</v>
      </c>
      <c r="W16" s="8">
        <v>266.10000000000002</v>
      </c>
      <c r="X16" s="8">
        <f>AVERAGE(N15:N$354)</f>
        <v>298.80804788837054</v>
      </c>
      <c r="Y16" s="11">
        <f t="shared" si="3"/>
        <v>298.77494424864733</v>
      </c>
      <c r="Z16" s="8">
        <v>266.10000000000002</v>
      </c>
      <c r="AA16" s="8">
        <f>AVERAGE(O15:O$354)</f>
        <v>1.7867305825357227</v>
      </c>
      <c r="AB16" s="11">
        <f t="shared" si="4"/>
        <v>1.7839167009747143</v>
      </c>
      <c r="AC16" s="8">
        <v>266.10000000000002</v>
      </c>
      <c r="AD16" s="8">
        <f>AVERAGE(P15:P$354)</f>
        <v>1.7435999157464617</v>
      </c>
      <c r="AE16" s="8">
        <f t="shared" si="5"/>
        <v>1.7462018803569208</v>
      </c>
      <c r="AF16" s="8"/>
      <c r="AG16" s="13"/>
      <c r="AH16" s="8"/>
      <c r="AI16" s="8"/>
      <c r="AJ16" s="13"/>
      <c r="AK16" s="11"/>
    </row>
    <row r="17" spans="1:37" x14ac:dyDescent="0.25">
      <c r="A17" s="8">
        <v>256.2</v>
      </c>
      <c r="B17" s="1">
        <v>291.68054099814032</v>
      </c>
      <c r="C17" s="1">
        <v>284.67517095856374</v>
      </c>
      <c r="D17" s="8">
        <v>256.2</v>
      </c>
      <c r="E17" s="6">
        <v>4.6828078384607424E-2</v>
      </c>
      <c r="F17" s="8">
        <v>0.8613551313957214</v>
      </c>
      <c r="G17" s="8">
        <f t="shared" si="0"/>
        <v>0.81452705301111394</v>
      </c>
      <c r="H17" s="8"/>
      <c r="I17" s="8">
        <f t="shared" si="1"/>
        <v>257.01452705301108</v>
      </c>
      <c r="L17" s="8">
        <v>266.3</v>
      </c>
      <c r="M17" s="1">
        <v>306.22320574217196</v>
      </c>
      <c r="N17" s="1">
        <v>297.88227252991192</v>
      </c>
      <c r="O17" s="8">
        <v>1.0561585813040022</v>
      </c>
      <c r="P17" s="8">
        <v>1.0275301000500743</v>
      </c>
      <c r="Q17" s="7"/>
      <c r="R17" s="7"/>
      <c r="S17" s="7"/>
      <c r="T17" s="8">
        <v>266.2</v>
      </c>
      <c r="U17" s="8">
        <f>AVERAGE(M16:M$354)</f>
        <v>304.61045696969165</v>
      </c>
      <c r="V17" s="11">
        <f t="shared" si="2"/>
        <v>305.13125767654901</v>
      </c>
      <c r="W17" s="8">
        <v>266.2</v>
      </c>
      <c r="X17" s="8">
        <f>AVERAGE(N16:N$354)</f>
        <v>298.81138194091938</v>
      </c>
      <c r="Y17" s="11">
        <f t="shared" si="3"/>
        <v>298.78008081272822</v>
      </c>
      <c r="Z17" s="8">
        <v>266.2</v>
      </c>
      <c r="AA17" s="8">
        <f>AVERAGE(O16:O$354)</f>
        <v>1.7889024780859544</v>
      </c>
      <c r="AB17" s="11">
        <f t="shared" si="4"/>
        <v>1.7860716079023859</v>
      </c>
      <c r="AC17" s="8">
        <v>266.2</v>
      </c>
      <c r="AD17" s="8">
        <f>AVERAGE(P16:P$354)</f>
        <v>1.7457276959723218</v>
      </c>
      <c r="AE17" s="8">
        <f t="shared" si="5"/>
        <v>1.7478655682778026</v>
      </c>
      <c r="AF17" s="8"/>
      <c r="AG17" s="13"/>
      <c r="AH17" s="8"/>
      <c r="AI17" s="8"/>
      <c r="AJ17" s="13"/>
      <c r="AK17" s="11"/>
    </row>
    <row r="18" spans="1:37" x14ac:dyDescent="0.25">
      <c r="A18" s="8">
        <v>256.3</v>
      </c>
      <c r="B18" s="1">
        <v>291.81132824632601</v>
      </c>
      <c r="C18" s="1">
        <v>284.8296282722074</v>
      </c>
      <c r="D18" s="8">
        <v>256.3</v>
      </c>
      <c r="E18" s="6">
        <v>4.6977655514272666E-2</v>
      </c>
      <c r="F18" s="8">
        <v>0.86382680009780288</v>
      </c>
      <c r="G18" s="8">
        <f t="shared" si="0"/>
        <v>0.8168491445835302</v>
      </c>
      <c r="H18" s="8"/>
      <c r="I18" s="8">
        <f t="shared" si="1"/>
        <v>257.11684914458357</v>
      </c>
      <c r="L18" s="8">
        <v>266.39999999999998</v>
      </c>
      <c r="M18" s="1">
        <v>306.36732386753715</v>
      </c>
      <c r="N18" s="1">
        <v>297.98346711614266</v>
      </c>
      <c r="O18" s="8">
        <v>1.0590333258502511</v>
      </c>
      <c r="P18" s="8">
        <v>1.0301736976788043</v>
      </c>
      <c r="Q18" s="7"/>
      <c r="R18" s="7"/>
      <c r="S18" s="7"/>
      <c r="T18" s="8">
        <v>266.3</v>
      </c>
      <c r="U18" s="8">
        <f>AVERAGE(M17:M$354)</f>
        <v>304.60611247262926</v>
      </c>
      <c r="V18" s="11">
        <f t="shared" si="2"/>
        <v>305.12932600622389</v>
      </c>
      <c r="W18" s="8">
        <v>266.3</v>
      </c>
      <c r="X18" s="8">
        <f>AVERAGE(N17:N$354)</f>
        <v>298.81443223131117</v>
      </c>
      <c r="Y18" s="11">
        <f t="shared" si="3"/>
        <v>298.78489508774317</v>
      </c>
      <c r="Z18" s="8">
        <v>266.3</v>
      </c>
      <c r="AA18" s="8">
        <f>AVERAGE(O17:O$354)</f>
        <v>1.7910788161817364</v>
      </c>
      <c r="AB18" s="11">
        <f t="shared" si="4"/>
        <v>1.7882380506184745</v>
      </c>
      <c r="AC18" s="8">
        <v>266.3</v>
      </c>
      <c r="AD18" s="8">
        <f>AVERAGE(P17:P$354)</f>
        <v>1.7478603230888217</v>
      </c>
      <c r="AE18" s="8">
        <f t="shared" si="5"/>
        <v>1.7495500448387702</v>
      </c>
      <c r="AF18" s="8"/>
      <c r="AG18" s="13"/>
      <c r="AH18" s="8"/>
      <c r="AI18" s="8"/>
      <c r="AJ18" s="13"/>
      <c r="AK18" s="11"/>
    </row>
    <row r="19" spans="1:37" x14ac:dyDescent="0.25">
      <c r="A19" s="8">
        <v>256.39999999999998</v>
      </c>
      <c r="B19" s="1">
        <v>291.94265356616489</v>
      </c>
      <c r="C19" s="1">
        <v>284.98370754242637</v>
      </c>
      <c r="D19" s="8">
        <v>256.39999999999998</v>
      </c>
      <c r="E19" s="6">
        <v>4.7127308078538085E-2</v>
      </c>
      <c r="F19" s="8">
        <v>0.8662903731329552</v>
      </c>
      <c r="G19" s="8">
        <f t="shared" si="0"/>
        <v>0.81916306505441716</v>
      </c>
      <c r="H19" s="8"/>
      <c r="I19" s="8">
        <f t="shared" si="1"/>
        <v>257.21916306505437</v>
      </c>
      <c r="L19" s="8">
        <v>266.5</v>
      </c>
      <c r="M19" s="1">
        <v>306.5112480253581</v>
      </c>
      <c r="N19" s="1">
        <v>298.08396440435604</v>
      </c>
      <c r="O19" s="8">
        <v>1.0619246314242452</v>
      </c>
      <c r="P19" s="8">
        <v>1.0328306934618952</v>
      </c>
      <c r="Q19" s="7"/>
      <c r="R19" s="7"/>
      <c r="S19" s="7"/>
      <c r="T19" s="8">
        <v>266.39999999999998</v>
      </c>
      <c r="U19" s="8">
        <f>AVERAGE(M18:M$354)</f>
        <v>304.60131397628049</v>
      </c>
      <c r="V19" s="11">
        <f t="shared" si="2"/>
        <v>305.126511597432</v>
      </c>
      <c r="W19" s="8">
        <v>266.39999999999998</v>
      </c>
      <c r="X19" s="8">
        <f>AVERAGE(N18:N$354)</f>
        <v>298.81719828383757</v>
      </c>
      <c r="Y19" s="11">
        <f t="shared" si="3"/>
        <v>298.78938707369173</v>
      </c>
      <c r="Z19" s="8">
        <v>266.39999999999998</v>
      </c>
      <c r="AA19" s="8">
        <f>AVERAGE(O18:O$354)</f>
        <v>1.7932595883920561</v>
      </c>
      <c r="AB19" s="11">
        <f t="shared" si="4"/>
        <v>1.7904158406299757</v>
      </c>
      <c r="AC19" s="8">
        <v>266.39999999999998</v>
      </c>
      <c r="AD19" s="8">
        <f>AVERAGE(P18:P$354)</f>
        <v>1.7499978014954649</v>
      </c>
      <c r="AE19" s="8">
        <f t="shared" si="5"/>
        <v>1.7512550929170629</v>
      </c>
      <c r="AF19" s="8"/>
      <c r="AG19" s="13"/>
      <c r="AH19" s="8"/>
      <c r="AI19" s="8"/>
      <c r="AJ19" s="13"/>
      <c r="AK19" s="11"/>
    </row>
    <row r="20" spans="1:37" x14ac:dyDescent="0.25">
      <c r="A20" s="8">
        <v>256.5</v>
      </c>
      <c r="B20" s="1">
        <v>292.07451029106369</v>
      </c>
      <c r="C20" s="1">
        <v>285.13741008317214</v>
      </c>
      <c r="D20" s="8">
        <v>256.5</v>
      </c>
      <c r="E20" s="6">
        <v>4.7277144861701127E-2</v>
      </c>
      <c r="F20" s="8">
        <v>0.86874629446922258</v>
      </c>
      <c r="G20" s="8">
        <f t="shared" si="0"/>
        <v>0.82146914960752149</v>
      </c>
      <c r="H20" s="8"/>
      <c r="I20" s="8">
        <f t="shared" si="1"/>
        <v>257.32146914960754</v>
      </c>
      <c r="L20" s="8">
        <v>266.60000000000002</v>
      </c>
      <c r="M20" s="1">
        <v>306.65497446307319</v>
      </c>
      <c r="N20" s="1">
        <v>298.18376129013444</v>
      </c>
      <c r="O20" s="8">
        <v>1.0648326940186728</v>
      </c>
      <c r="P20" s="8">
        <v>1.0355012568229645</v>
      </c>
      <c r="Q20" s="7"/>
      <c r="R20" s="7"/>
      <c r="S20" s="7"/>
      <c r="T20" s="8">
        <v>266.5</v>
      </c>
      <c r="U20" s="8">
        <f>AVERAGE(M19:M$354)</f>
        <v>304.59605799446126</v>
      </c>
      <c r="V20" s="11">
        <f t="shared" si="2"/>
        <v>305.12281445017516</v>
      </c>
      <c r="W20" s="8">
        <v>266.5</v>
      </c>
      <c r="X20" s="8">
        <f>AVERAGE(N19:N$354)</f>
        <v>298.8196796265986</v>
      </c>
      <c r="Y20" s="11">
        <f t="shared" si="3"/>
        <v>298.79355677057526</v>
      </c>
      <c r="Z20" s="8">
        <v>266.5</v>
      </c>
      <c r="AA20" s="8">
        <f>AVERAGE(O19:O$354)</f>
        <v>1.7954447856020022</v>
      </c>
      <c r="AB20" s="11">
        <f t="shared" si="4"/>
        <v>1.7926047894432031</v>
      </c>
      <c r="AC20" s="8">
        <v>266.5</v>
      </c>
      <c r="AD20" s="8">
        <f>AVERAGE(P19:P$354)</f>
        <v>1.7521401351377763</v>
      </c>
      <c r="AE20" s="8">
        <f t="shared" si="5"/>
        <v>1.7529804953878738</v>
      </c>
      <c r="AF20" s="8"/>
      <c r="AG20" s="13"/>
      <c r="AH20" s="8"/>
      <c r="AI20" s="8"/>
      <c r="AJ20" s="13"/>
      <c r="AK20" s="11"/>
    </row>
    <row r="21" spans="1:37" x14ac:dyDescent="0.25">
      <c r="A21" s="8">
        <v>256.60000000000002</v>
      </c>
      <c r="B21" s="1">
        <v>292.20689160161908</v>
      </c>
      <c r="C21" s="1">
        <v>285.29073611329</v>
      </c>
      <c r="D21" s="8">
        <v>256.60000000000002</v>
      </c>
      <c r="E21" s="6">
        <v>4.7427269868659451E-2</v>
      </c>
      <c r="F21" s="8">
        <v>0.87119500342366718</v>
      </c>
      <c r="G21" s="8">
        <f t="shared" si="0"/>
        <v>0.82376773355500776</v>
      </c>
      <c r="H21" s="8"/>
      <c r="I21" s="8">
        <f t="shared" si="1"/>
        <v>257.42376773355505</v>
      </c>
      <c r="L21" s="8">
        <v>266.7</v>
      </c>
      <c r="M21" s="1">
        <v>306.79849963988585</v>
      </c>
      <c r="N21" s="1">
        <v>298.28285470625366</v>
      </c>
      <c r="O21" s="8">
        <v>1.0677577097446458</v>
      </c>
      <c r="P21" s="8">
        <v>1.038185557062703</v>
      </c>
      <c r="Q21" s="7"/>
      <c r="R21" s="7"/>
      <c r="S21" s="7"/>
      <c r="T21" s="8">
        <v>266.60000000000002</v>
      </c>
      <c r="U21" s="8">
        <f>AVERAGE(M20:M$354)</f>
        <v>304.59034100929438</v>
      </c>
      <c r="V21" s="11">
        <f t="shared" si="2"/>
        <v>305.118234564452</v>
      </c>
      <c r="W21" s="8">
        <v>266.60000000000002</v>
      </c>
      <c r="X21" s="8">
        <f>AVERAGE(N20:N$354)</f>
        <v>298.82187579144107</v>
      </c>
      <c r="Y21" s="11">
        <f t="shared" si="3"/>
        <v>298.79740417839218</v>
      </c>
      <c r="Z21" s="8">
        <v>266.60000000000002</v>
      </c>
      <c r="AA21" s="8">
        <f>AVERAGE(O20:O$354)</f>
        <v>1.7976343980025322</v>
      </c>
      <c r="AB21" s="11">
        <f t="shared" si="4"/>
        <v>1.7948047085653798</v>
      </c>
      <c r="AC21" s="8">
        <v>266.60000000000002</v>
      </c>
      <c r="AD21" s="8">
        <f>AVERAGE(P20:P$354)</f>
        <v>1.754287327500988</v>
      </c>
      <c r="AE21" s="8">
        <f t="shared" si="5"/>
        <v>1.7547260351273053</v>
      </c>
      <c r="AF21" s="8"/>
      <c r="AG21" s="13"/>
      <c r="AH21" s="8"/>
      <c r="AI21" s="8"/>
      <c r="AJ21" s="13"/>
      <c r="AK21" s="11"/>
    </row>
    <row r="22" spans="1:37" x14ac:dyDescent="0.25">
      <c r="A22" s="8">
        <v>256.7</v>
      </c>
      <c r="B22" s="1">
        <v>292.33979053711721</v>
      </c>
      <c r="C22" s="1">
        <v>285.44368490608719</v>
      </c>
      <c r="D22" s="8">
        <v>256.7</v>
      </c>
      <c r="E22" s="6">
        <v>4.7577782116185914E-2</v>
      </c>
      <c r="F22" s="8">
        <v>0.8736369342970508</v>
      </c>
      <c r="G22" s="8">
        <f t="shared" si="0"/>
        <v>0.8260591521808649</v>
      </c>
      <c r="H22" s="8"/>
      <c r="I22" s="8">
        <f t="shared" si="1"/>
        <v>257.52605915218084</v>
      </c>
      <c r="L22" s="8">
        <v>266.8</v>
      </c>
      <c r="M22" s="1">
        <v>306.94182018246391</v>
      </c>
      <c r="N22" s="1">
        <v>298.3812416213371</v>
      </c>
      <c r="O22" s="8">
        <v>1.0706998748628618</v>
      </c>
      <c r="P22" s="8">
        <v>1.0408837631356451</v>
      </c>
      <c r="Q22" s="7"/>
      <c r="R22" s="7"/>
      <c r="S22" s="7"/>
      <c r="T22" s="8">
        <v>266.7</v>
      </c>
      <c r="U22" s="8">
        <f>AVERAGE(M21:M$354)</f>
        <v>304.58415947200763</v>
      </c>
      <c r="V22" s="11">
        <f t="shared" si="2"/>
        <v>305.11277194026297</v>
      </c>
      <c r="W22" s="8">
        <v>266.7</v>
      </c>
      <c r="X22" s="8">
        <f>AVERAGE(N21:N$354)</f>
        <v>298.82378631390009</v>
      </c>
      <c r="Y22" s="11">
        <f t="shared" si="3"/>
        <v>298.80092929714294</v>
      </c>
      <c r="Z22" s="8">
        <v>266.7</v>
      </c>
      <c r="AA22" s="8">
        <f>AVERAGE(O21:O$354)</f>
        <v>1.7998284150803283</v>
      </c>
      <c r="AB22" s="11">
        <f t="shared" si="4"/>
        <v>1.797015409503274</v>
      </c>
      <c r="AC22" s="8">
        <v>266.7</v>
      </c>
      <c r="AD22" s="8">
        <f>AVERAGE(P21:P$354)</f>
        <v>1.7564393816048145</v>
      </c>
      <c r="AE22" s="8">
        <f t="shared" si="5"/>
        <v>1.7564914950125967</v>
      </c>
      <c r="AF22" s="8"/>
      <c r="AG22" s="13"/>
      <c r="AH22" s="8"/>
      <c r="AI22" s="8"/>
      <c r="AJ22" s="13"/>
      <c r="AK22" s="11"/>
    </row>
    <row r="23" spans="1:37" x14ac:dyDescent="0.25">
      <c r="A23" s="8">
        <v>256.8</v>
      </c>
      <c r="B23" s="1">
        <v>292.47319994801984</v>
      </c>
      <c r="C23" s="1">
        <v>285.59625492605159</v>
      </c>
      <c r="D23" s="8">
        <v>256.8</v>
      </c>
      <c r="E23" s="6">
        <v>4.7728775449952021E-2</v>
      </c>
      <c r="F23" s="8">
        <v>0.87607251601838088</v>
      </c>
      <c r="G23" s="8">
        <f t="shared" si="0"/>
        <v>0.82834374056842885</v>
      </c>
      <c r="H23" s="8"/>
      <c r="I23" s="8">
        <f t="shared" si="1"/>
        <v>257.62834374056843</v>
      </c>
      <c r="L23" s="8">
        <v>266.89999999999998</v>
      </c>
      <c r="M23" s="1">
        <v>307.08493279412761</v>
      </c>
      <c r="N23" s="1">
        <v>298.47891903841582</v>
      </c>
      <c r="O23" s="8">
        <v>1.0736593857819421</v>
      </c>
      <c r="P23" s="8">
        <v>1.0435960439522955</v>
      </c>
      <c r="Q23" s="7"/>
      <c r="R23" s="7"/>
      <c r="S23" s="7"/>
      <c r="T23" s="8">
        <v>266.8</v>
      </c>
      <c r="U23" s="8">
        <f>AVERAGE(M22:M$354)</f>
        <v>304.5775098018338</v>
      </c>
      <c r="V23" s="11">
        <f t="shared" si="2"/>
        <v>305.10642657760809</v>
      </c>
      <c r="W23" s="8">
        <v>266.8</v>
      </c>
      <c r="X23" s="8">
        <f>AVERAGE(N22:N$354)</f>
        <v>298.82541073314223</v>
      </c>
      <c r="Y23" s="11">
        <f t="shared" si="3"/>
        <v>298.80413212682777</v>
      </c>
      <c r="Z23" s="8">
        <v>266.8</v>
      </c>
      <c r="AA23" s="8">
        <f>AVERAGE(O22:O$354)</f>
        <v>1.8020268256068621</v>
      </c>
      <c r="AB23" s="11">
        <f t="shared" si="4"/>
        <v>1.7992367037636541</v>
      </c>
      <c r="AC23" s="8">
        <v>266.8</v>
      </c>
      <c r="AD23" s="8">
        <f>AVERAGE(P22:P$354)</f>
        <v>1.7585962999968323</v>
      </c>
      <c r="AE23" s="8">
        <f t="shared" si="5"/>
        <v>1.7582766579187137</v>
      </c>
      <c r="AF23" s="8"/>
      <c r="AG23" s="13"/>
      <c r="AH23" s="8"/>
      <c r="AI23" s="8"/>
      <c r="AJ23" s="13"/>
      <c r="AK23" s="11"/>
    </row>
    <row r="24" spans="1:37" x14ac:dyDescent="0.25">
      <c r="A24" s="8">
        <v>256.89999999999998</v>
      </c>
      <c r="B24" s="1">
        <v>292.60711258519831</v>
      </c>
      <c r="C24" s="1">
        <v>285.74844395339642</v>
      </c>
      <c r="D24" s="8">
        <v>256.89999999999998</v>
      </c>
      <c r="E24" s="6">
        <v>4.7880338363799381E-2</v>
      </c>
      <c r="F24" s="8">
        <v>0.87850217180340995</v>
      </c>
      <c r="G24" s="8">
        <f t="shared" si="0"/>
        <v>0.8306218334396106</v>
      </c>
      <c r="H24" s="8"/>
      <c r="I24" s="8">
        <f t="shared" si="1"/>
        <v>257.73062183343961</v>
      </c>
      <c r="L24" s="8">
        <v>267</v>
      </c>
      <c r="M24" s="1">
        <v>307.22783420337436</v>
      </c>
      <c r="N24" s="1">
        <v>298.57588399340921</v>
      </c>
      <c r="O24" s="8">
        <v>1.0766364390294543</v>
      </c>
      <c r="P24" s="8">
        <v>1.0463225677783352</v>
      </c>
      <c r="Q24" s="7"/>
      <c r="R24" s="7"/>
      <c r="S24" s="7"/>
      <c r="T24" s="8">
        <v>266.89999999999998</v>
      </c>
      <c r="U24" s="8">
        <f>AVERAGE(M23:M$354)</f>
        <v>304.57038838502473</v>
      </c>
      <c r="V24" s="11">
        <f t="shared" si="2"/>
        <v>305.0991984764878</v>
      </c>
      <c r="W24" s="8">
        <v>266.89999999999998</v>
      </c>
      <c r="X24" s="8">
        <f>AVERAGE(N23:N$354)</f>
        <v>298.82674859191275</v>
      </c>
      <c r="Y24" s="11">
        <f t="shared" si="3"/>
        <v>298.80701266744734</v>
      </c>
      <c r="Z24" s="8">
        <v>266.89999999999998</v>
      </c>
      <c r="AA24" s="8">
        <f>AVERAGE(O23:O$354)</f>
        <v>1.8042296176271759</v>
      </c>
      <c r="AB24" s="11">
        <f t="shared" si="4"/>
        <v>1.8014684028532884</v>
      </c>
      <c r="AC24" s="8">
        <v>266.89999999999998</v>
      </c>
      <c r="AD24" s="8">
        <f>AVERAGE(P23:P$354)</f>
        <v>1.7607580847464142</v>
      </c>
      <c r="AE24" s="8">
        <f t="shared" si="5"/>
        <v>1.7600813067222134</v>
      </c>
      <c r="AF24" s="8"/>
      <c r="AG24" s="13"/>
      <c r="AH24" s="8"/>
      <c r="AI24" s="8"/>
      <c r="AJ24" s="13"/>
      <c r="AK24" s="11"/>
    </row>
    <row r="25" spans="1:37" x14ac:dyDescent="0.25">
      <c r="A25" s="8">
        <v>257</v>
      </c>
      <c r="B25" s="1">
        <v>292.74152100989954</v>
      </c>
      <c r="C25" s="1">
        <v>285.90024919709361</v>
      </c>
      <c r="D25" s="8">
        <v>257</v>
      </c>
      <c r="E25" s="6">
        <v>4.8032553874967493E-2</v>
      </c>
      <c r="F25" s="8">
        <v>0.88092631883074124</v>
      </c>
      <c r="G25" s="8">
        <f t="shared" si="0"/>
        <v>0.83289376495577372</v>
      </c>
      <c r="H25" s="8"/>
      <c r="I25" s="8">
        <f t="shared" si="1"/>
        <v>257.83289376495577</v>
      </c>
      <c r="L25" s="8">
        <v>267.10000000000002</v>
      </c>
      <c r="M25" s="1">
        <v>307.37052099084877</v>
      </c>
      <c r="N25" s="1">
        <v>298.67213355354141</v>
      </c>
      <c r="O25" s="8">
        <v>1.0796312311528193</v>
      </c>
      <c r="P25" s="8">
        <v>1.0490635028764872</v>
      </c>
      <c r="Q25" s="7"/>
      <c r="R25" s="7"/>
      <c r="S25" s="7"/>
      <c r="T25" s="8">
        <v>267</v>
      </c>
      <c r="U25" s="8">
        <f>AVERAGE(M24:M$354)</f>
        <v>304.56279157412109</v>
      </c>
      <c r="V25" s="11">
        <f t="shared" si="2"/>
        <v>305.09108763690074</v>
      </c>
      <c r="W25" s="8">
        <v>267</v>
      </c>
      <c r="X25" s="8">
        <f>AVERAGE(N24:N$354)</f>
        <v>298.82779943648524</v>
      </c>
      <c r="Y25" s="11">
        <f t="shared" si="3"/>
        <v>298.80957091900007</v>
      </c>
      <c r="Z25" s="8">
        <v>267</v>
      </c>
      <c r="AA25" s="8">
        <f>AVERAGE(O24:O$354)</f>
        <v>1.8064367784484605</v>
      </c>
      <c r="AB25" s="11">
        <f t="shared" si="4"/>
        <v>1.8037103182796272</v>
      </c>
      <c r="AC25" s="8">
        <v>267</v>
      </c>
      <c r="AD25" s="8">
        <f>AVERAGE(P24:P$354)</f>
        <v>1.7629247374376353</v>
      </c>
      <c r="AE25" s="8">
        <f t="shared" si="5"/>
        <v>1.7619052243001079</v>
      </c>
      <c r="AF25" s="8"/>
      <c r="AG25" s="13"/>
      <c r="AH25" s="8"/>
      <c r="AI25" s="8"/>
      <c r="AJ25" s="13"/>
      <c r="AK25" s="11"/>
    </row>
    <row r="26" spans="1:37" x14ac:dyDescent="0.25">
      <c r="A26" s="8">
        <v>257.10000000000002</v>
      </c>
      <c r="B26" s="1">
        <v>292.87641767525423</v>
      </c>
      <c r="C26" s="1">
        <v>286.05166739704271</v>
      </c>
      <c r="D26" s="8">
        <v>257.10000000000002</v>
      </c>
      <c r="E26" s="6">
        <v>4.8185499382603206E-2</v>
      </c>
      <c r="F26" s="8">
        <v>0.88334536793872198</v>
      </c>
      <c r="G26" s="8">
        <f t="shared" si="0"/>
        <v>0.83515986855611879</v>
      </c>
      <c r="H26" s="8"/>
      <c r="I26" s="8">
        <f t="shared" si="1"/>
        <v>257.93515986855613</v>
      </c>
      <c r="L26" s="8">
        <v>267.2</v>
      </c>
      <c r="M26" s="1">
        <v>307.51298949417514</v>
      </c>
      <c r="N26" s="1">
        <v>298.76766481570917</v>
      </c>
      <c r="O26" s="8">
        <v>1.0826439588108212</v>
      </c>
      <c r="P26" s="8">
        <v>1.0518190174906714</v>
      </c>
      <c r="Q26" s="7"/>
      <c r="R26" s="7"/>
      <c r="S26" s="7"/>
      <c r="T26" s="8">
        <v>267.10000000000002</v>
      </c>
      <c r="U26" s="8">
        <f>AVERAGE(M25:M$354)</f>
        <v>304.55471568736573</v>
      </c>
      <c r="V26" s="11">
        <f t="shared" si="2"/>
        <v>305.08209405884736</v>
      </c>
      <c r="W26" s="8">
        <v>267.10000000000002</v>
      </c>
      <c r="X26" s="8">
        <f>AVERAGE(N25:N$354)</f>
        <v>298.82856281661577</v>
      </c>
      <c r="Y26" s="11">
        <f t="shared" si="3"/>
        <v>298.81180688148686</v>
      </c>
      <c r="Z26" s="8">
        <v>267.10000000000002</v>
      </c>
      <c r="AA26" s="8">
        <f>AVERAGE(O25:O$354)</f>
        <v>1.8086482946285181</v>
      </c>
      <c r="AB26" s="11">
        <f t="shared" si="4"/>
        <v>1.8059622615489843</v>
      </c>
      <c r="AC26" s="8">
        <v>267.10000000000002</v>
      </c>
      <c r="AD26" s="8">
        <f>AVERAGE(P25:P$354)</f>
        <v>1.7650962591638755</v>
      </c>
      <c r="AE26" s="8">
        <f t="shared" si="5"/>
        <v>1.7637481935280448</v>
      </c>
      <c r="AF26" s="8"/>
      <c r="AG26" s="13"/>
      <c r="AH26" s="8"/>
      <c r="AI26" s="8"/>
      <c r="AJ26" s="13"/>
      <c r="AK26" s="11"/>
    </row>
    <row r="27" spans="1:37" x14ac:dyDescent="0.25">
      <c r="A27" s="8">
        <v>257.2</v>
      </c>
      <c r="B27" s="1">
        <v>293.01179493138648</v>
      </c>
      <c r="C27" s="1">
        <v>286.20269491600891</v>
      </c>
      <c r="D27" s="8">
        <v>257.2</v>
      </c>
      <c r="E27" s="6">
        <v>4.8339246579239159E-2</v>
      </c>
      <c r="F27" s="8">
        <v>0.8857597233459793</v>
      </c>
      <c r="G27" s="8">
        <f t="shared" si="0"/>
        <v>0.83742047676674014</v>
      </c>
      <c r="H27" s="8"/>
      <c r="I27" s="8">
        <f t="shared" si="1"/>
        <v>258.03742047676673</v>
      </c>
      <c r="L27" s="8">
        <v>267.3</v>
      </c>
      <c r="M27" s="1">
        <v>307.65523696806929</v>
      </c>
      <c r="N27" s="1">
        <v>298.86247490481554</v>
      </c>
      <c r="O27" s="8">
        <v>1.0856748190016041</v>
      </c>
      <c r="P27" s="8">
        <v>1.0545892789835853</v>
      </c>
      <c r="Q27" s="7"/>
      <c r="R27" s="7"/>
      <c r="S27" s="7"/>
      <c r="T27" s="8">
        <v>267.2</v>
      </c>
      <c r="U27" s="8">
        <f>AVERAGE(M26:M$354)</f>
        <v>304.54615700863178</v>
      </c>
      <c r="V27" s="11">
        <f t="shared" si="2"/>
        <v>305.07221774232767</v>
      </c>
      <c r="W27" s="8">
        <v>267.2</v>
      </c>
      <c r="X27" s="8">
        <f>AVERAGE(N26:N$354)</f>
        <v>298.82903828550053</v>
      </c>
      <c r="Y27" s="11">
        <f t="shared" si="3"/>
        <v>298.81372055490772</v>
      </c>
      <c r="Z27" s="8">
        <v>267.2</v>
      </c>
      <c r="AA27" s="8">
        <f>AVERAGE(O26:O$354)</f>
        <v>1.8108641519643105</v>
      </c>
      <c r="AB27" s="11">
        <f t="shared" si="4"/>
        <v>1.8082240441679005</v>
      </c>
      <c r="AC27" s="8">
        <v>267.2</v>
      </c>
      <c r="AD27" s="8">
        <f>AVERAGE(P26:P$354)</f>
        <v>1.7672726505203722</v>
      </c>
      <c r="AE27" s="8">
        <f t="shared" si="5"/>
        <v>1.7656099972818993</v>
      </c>
      <c r="AF27" s="8"/>
      <c r="AG27" s="13"/>
      <c r="AH27" s="8"/>
      <c r="AI27" s="8"/>
      <c r="AJ27" s="13"/>
      <c r="AK27" s="11"/>
    </row>
    <row r="28" spans="1:37" x14ac:dyDescent="0.25">
      <c r="A28" s="8">
        <v>257.3</v>
      </c>
      <c r="B28" s="1">
        <v>293.14764493870632</v>
      </c>
      <c r="C28" s="1">
        <v>286.35332782194496</v>
      </c>
      <c r="D28" s="8">
        <v>257.3</v>
      </c>
      <c r="E28" s="6">
        <v>4.8493861413860612E-2</v>
      </c>
      <c r="F28" s="8">
        <v>0.8881697823979896</v>
      </c>
      <c r="G28" s="8">
        <f t="shared" si="0"/>
        <v>0.83967592098412902</v>
      </c>
      <c r="H28" s="8"/>
      <c r="I28" s="8">
        <f t="shared" si="1"/>
        <v>258.13967592098413</v>
      </c>
      <c r="L28" s="8">
        <v>267.39999999999998</v>
      </c>
      <c r="M28" s="1">
        <v>307.79725952152569</v>
      </c>
      <c r="N28" s="1">
        <v>298.95656097208445</v>
      </c>
      <c r="O28" s="8">
        <v>1.0887240085666361</v>
      </c>
      <c r="P28" s="8">
        <v>1.0573744550338107</v>
      </c>
      <c r="Q28" s="7"/>
      <c r="R28" s="7"/>
      <c r="S28" s="7"/>
      <c r="T28" s="8">
        <v>267.3</v>
      </c>
      <c r="U28" s="8">
        <f>AVERAGE(M27:M$354)</f>
        <v>304.53711178763928</v>
      </c>
      <c r="V28" s="11">
        <f t="shared" si="2"/>
        <v>305.06145868734347</v>
      </c>
      <c r="W28" s="8">
        <v>267.3</v>
      </c>
      <c r="X28" s="8">
        <f>AVERAGE(N27:N$354)</f>
        <v>298.82922539973765</v>
      </c>
      <c r="Y28" s="11">
        <f t="shared" si="3"/>
        <v>298.8153119392631</v>
      </c>
      <c r="Z28" s="8">
        <v>267.3</v>
      </c>
      <c r="AA28" s="8">
        <f>AVERAGE(O27:O$354)</f>
        <v>1.8130843354800226</v>
      </c>
      <c r="AB28" s="11">
        <f t="shared" si="4"/>
        <v>1.8104954776435989</v>
      </c>
      <c r="AC28" s="8">
        <v>267.3</v>
      </c>
      <c r="AD28" s="8">
        <f>AVERAGE(P27:P$354)</f>
        <v>1.7694539115966823</v>
      </c>
      <c r="AE28" s="8">
        <f t="shared" si="5"/>
        <v>1.7674904184382285</v>
      </c>
      <c r="AF28" s="8"/>
      <c r="AG28" s="13"/>
      <c r="AH28" s="8"/>
      <c r="AI28" s="8"/>
      <c r="AJ28" s="13"/>
      <c r="AK28" s="11"/>
    </row>
    <row r="29" spans="1:37" x14ac:dyDescent="0.25">
      <c r="A29" s="8">
        <v>257.39999999999998</v>
      </c>
      <c r="B29" s="1">
        <v>293.28395969988969</v>
      </c>
      <c r="C29" s="1">
        <v>286.50356196129786</v>
      </c>
      <c r="D29" s="8">
        <v>257.39999999999998</v>
      </c>
      <c r="E29" s="6">
        <v>4.8649404024923869E-2</v>
      </c>
      <c r="F29" s="8">
        <v>0.89057593534171409</v>
      </c>
      <c r="G29" s="8">
        <f t="shared" si="0"/>
        <v>0.84192653131679018</v>
      </c>
      <c r="H29" s="8"/>
      <c r="I29" s="8">
        <f t="shared" si="1"/>
        <v>258.24192653131678</v>
      </c>
      <c r="L29" s="8">
        <v>267.5</v>
      </c>
      <c r="M29" s="1">
        <v>307.93905417162784</v>
      </c>
      <c r="N29" s="1">
        <v>299.04992019336964</v>
      </c>
      <c r="O29" s="8">
        <v>1.0917917247183406</v>
      </c>
      <c r="P29" s="8">
        <v>1.0601747131012447</v>
      </c>
      <c r="Q29" s="7"/>
      <c r="R29" s="7"/>
      <c r="S29" s="7"/>
      <c r="T29" s="8">
        <v>267.39999999999998</v>
      </c>
      <c r="U29" s="8">
        <f>AVERAGE(M28:M$354)</f>
        <v>304.52757623662876</v>
      </c>
      <c r="V29" s="11">
        <f t="shared" si="2"/>
        <v>305.04981689389206</v>
      </c>
      <c r="W29" s="8">
        <v>267.39999999999998</v>
      </c>
      <c r="X29" s="8">
        <f>AVERAGE(N28:N$354)</f>
        <v>298.82912371929399</v>
      </c>
      <c r="Y29" s="11">
        <f t="shared" si="3"/>
        <v>298.81658103455186</v>
      </c>
      <c r="Z29" s="8">
        <v>267.39999999999998</v>
      </c>
      <c r="AA29" s="8">
        <f>AVERAGE(O28:O$354)</f>
        <v>1.8153088294142072</v>
      </c>
      <c r="AB29" s="11">
        <f t="shared" si="4"/>
        <v>1.8127763734835298</v>
      </c>
      <c r="AC29" s="8">
        <v>267.39999999999998</v>
      </c>
      <c r="AD29" s="8">
        <f>AVERAGE(P28:P$354)</f>
        <v>1.7716400419716458</v>
      </c>
      <c r="AE29" s="8">
        <f t="shared" si="5"/>
        <v>1.769389239873135</v>
      </c>
      <c r="AF29" s="8"/>
      <c r="AG29" s="13"/>
      <c r="AH29" s="8"/>
      <c r="AI29" s="8"/>
      <c r="AJ29" s="13"/>
      <c r="AK29" s="11"/>
    </row>
    <row r="30" spans="1:37" x14ac:dyDescent="0.25">
      <c r="A30" s="8">
        <v>257.5</v>
      </c>
      <c r="B30" s="1">
        <v>293.42073125032397</v>
      </c>
      <c r="C30" s="1">
        <v>286.65339302388151</v>
      </c>
      <c r="D30" s="8">
        <v>257.5</v>
      </c>
      <c r="E30" s="6">
        <v>4.8805928704592702E-2</v>
      </c>
      <c r="F30" s="8">
        <v>0.89297856512992613</v>
      </c>
      <c r="G30" s="8">
        <f t="shared" si="0"/>
        <v>0.84417263642533347</v>
      </c>
      <c r="H30" s="8"/>
      <c r="I30" s="8">
        <f t="shared" si="1"/>
        <v>258.34417263642536</v>
      </c>
      <c r="L30" s="8">
        <v>267.60000000000002</v>
      </c>
      <c r="M30" s="1">
        <v>308.08061739524584</v>
      </c>
      <c r="N30" s="1">
        <v>299.14254976747247</v>
      </c>
      <c r="O30" s="8">
        <v>1.0948781646723613</v>
      </c>
      <c r="P30" s="8">
        <v>1.062990220172793</v>
      </c>
      <c r="Q30" s="7"/>
      <c r="R30" s="7"/>
      <c r="S30" s="7"/>
      <c r="T30" s="8">
        <v>267.5</v>
      </c>
      <c r="U30" s="8">
        <f>AVERAGE(M29:M$354)</f>
        <v>304.51754653330084</v>
      </c>
      <c r="V30" s="11">
        <f t="shared" si="2"/>
        <v>305.03729236197523</v>
      </c>
      <c r="W30" s="8">
        <v>267.5</v>
      </c>
      <c r="X30" s="8">
        <f>AVERAGE(N29:N$354)</f>
        <v>298.8287328074756</v>
      </c>
      <c r="Y30" s="11">
        <f t="shared" si="3"/>
        <v>298.81752784077491</v>
      </c>
      <c r="Z30" s="8">
        <v>267.5</v>
      </c>
      <c r="AA30" s="8">
        <f>AVERAGE(O29:O$354)</f>
        <v>1.8175376172082183</v>
      </c>
      <c r="AB30" s="11">
        <f t="shared" si="4"/>
        <v>1.8150665431928701</v>
      </c>
      <c r="AC30" s="8">
        <v>267.5</v>
      </c>
      <c r="AD30" s="8">
        <f>AVERAGE(P29:P$354)</f>
        <v>1.7738310407045841</v>
      </c>
      <c r="AE30" s="8">
        <f t="shared" si="5"/>
        <v>1.7713062444624939</v>
      </c>
      <c r="AF30" s="8"/>
      <c r="AG30" s="13"/>
      <c r="AH30" s="8"/>
      <c r="AI30" s="8"/>
      <c r="AJ30" s="13"/>
      <c r="AK30" s="11"/>
    </row>
    <row r="31" spans="1:37" x14ac:dyDescent="0.25">
      <c r="A31" s="8">
        <v>257.60000000000002</v>
      </c>
      <c r="B31" s="1">
        <v>293.55795129010011</v>
      </c>
      <c r="C31" s="1">
        <v>286.80281659988003</v>
      </c>
      <c r="D31" s="8">
        <v>257.60000000000002</v>
      </c>
      <c r="E31" s="6">
        <v>4.8963483977553401E-2</v>
      </c>
      <c r="F31" s="8">
        <v>0.89537804725654002</v>
      </c>
      <c r="G31" s="8">
        <f t="shared" si="0"/>
        <v>0.84641456327898656</v>
      </c>
      <c r="H31" s="8"/>
      <c r="I31" s="8">
        <f t="shared" si="1"/>
        <v>258.44641456327901</v>
      </c>
      <c r="L31" s="8">
        <v>267.7</v>
      </c>
      <c r="M31" s="1">
        <v>308.22194591336449</v>
      </c>
      <c r="N31" s="1">
        <v>299.23444691448128</v>
      </c>
      <c r="O31" s="8">
        <v>1.0979835258427837</v>
      </c>
      <c r="P31" s="8">
        <v>1.0658211430338924</v>
      </c>
      <c r="Q31" s="7"/>
      <c r="R31" s="7"/>
      <c r="S31" s="7"/>
      <c r="T31" s="8">
        <v>267.60000000000002</v>
      </c>
      <c r="U31" s="8">
        <f>AVERAGE(M30:M$354)</f>
        <v>304.50701881749052</v>
      </c>
      <c r="V31" s="11">
        <f t="shared" si="2"/>
        <v>305.02388509159209</v>
      </c>
      <c r="W31" s="8">
        <v>267.60000000000002</v>
      </c>
      <c r="X31" s="8">
        <f>AVERAGE(N30:N$354)</f>
        <v>298.82805223090361</v>
      </c>
      <c r="Y31" s="11">
        <f t="shared" si="3"/>
        <v>298.81815235793226</v>
      </c>
      <c r="Z31" s="8">
        <v>267.60000000000002</v>
      </c>
      <c r="AA31" s="8">
        <f>AVERAGE(O30:O$354)</f>
        <v>1.8197706814928027</v>
      </c>
      <c r="AB31" s="11">
        <f t="shared" si="4"/>
        <v>1.8173657982802069</v>
      </c>
      <c r="AC31" s="8">
        <v>267.60000000000002</v>
      </c>
      <c r="AD31" s="8">
        <f>AVERAGE(P30:P$354)</f>
        <v>1.7760269063279785</v>
      </c>
      <c r="AE31" s="8">
        <f t="shared" si="5"/>
        <v>1.773241215083317</v>
      </c>
      <c r="AF31" s="8"/>
      <c r="AG31" s="13"/>
      <c r="AH31" s="8"/>
      <c r="AI31" s="8"/>
      <c r="AJ31" s="13"/>
      <c r="AK31" s="11"/>
    </row>
    <row r="32" spans="1:37" x14ac:dyDescent="0.25">
      <c r="A32" s="8">
        <v>257.7</v>
      </c>
      <c r="B32" s="1">
        <v>293.69561158350155</v>
      </c>
      <c r="C32" s="1">
        <v>286.95182822952853</v>
      </c>
      <c r="D32" s="8">
        <v>257.7</v>
      </c>
      <c r="E32" s="6">
        <v>4.9122112546220238E-2</v>
      </c>
      <c r="F32" s="8">
        <v>0.89777474962382253</v>
      </c>
      <c r="G32" s="8">
        <f t="shared" si="0"/>
        <v>0.8486526370776023</v>
      </c>
      <c r="H32" s="8"/>
      <c r="I32" s="8">
        <f t="shared" si="1"/>
        <v>258.54865263707757</v>
      </c>
      <c r="L32" s="8">
        <v>267.8</v>
      </c>
      <c r="M32" s="1">
        <v>308.36303626733621</v>
      </c>
      <c r="N32" s="1">
        <v>299.32560887414428</v>
      </c>
      <c r="O32" s="8">
        <v>1.1011080057632285</v>
      </c>
      <c r="P32" s="8">
        <v>1.0686676483131583</v>
      </c>
      <c r="Q32" s="7"/>
      <c r="R32" s="7"/>
      <c r="S32" s="7"/>
      <c r="T32" s="8">
        <v>267.7</v>
      </c>
      <c r="U32" s="8">
        <f>AVERAGE(M31:M$354)</f>
        <v>304.49598919225053</v>
      </c>
      <c r="V32" s="11">
        <f t="shared" si="2"/>
        <v>305.00959508274354</v>
      </c>
      <c r="W32" s="8">
        <v>267.7</v>
      </c>
      <c r="X32" s="8">
        <f>AVERAGE(N31:N$354)</f>
        <v>298.82708155949445</v>
      </c>
      <c r="Y32" s="11">
        <f t="shared" si="3"/>
        <v>298.81845458602322</v>
      </c>
      <c r="Z32" s="8">
        <v>267.7</v>
      </c>
      <c r="AA32" s="8">
        <f>AVERAGE(O31:O$354)</f>
        <v>1.8220080040755819</v>
      </c>
      <c r="AB32" s="11">
        <f t="shared" si="4"/>
        <v>1.8196739502513992</v>
      </c>
      <c r="AC32" s="8">
        <v>267.7</v>
      </c>
      <c r="AD32" s="8">
        <f>AVERAGE(P31:P$354)</f>
        <v>1.7782276368408034</v>
      </c>
      <c r="AE32" s="8">
        <f t="shared" si="5"/>
        <v>1.7751939346112522</v>
      </c>
      <c r="AF32" s="8"/>
      <c r="AG32" s="13"/>
      <c r="AH32" s="8"/>
      <c r="AI32" s="8"/>
      <c r="AJ32" s="13"/>
      <c r="AK32" s="11"/>
    </row>
    <row r="33" spans="1:37" x14ac:dyDescent="0.25">
      <c r="A33" s="8">
        <v>257.8</v>
      </c>
      <c r="B33" s="1">
        <v>293.83370375500397</v>
      </c>
      <c r="C33" s="1">
        <v>287.10042344599708</v>
      </c>
      <c r="D33" s="8">
        <v>257.8</v>
      </c>
      <c r="E33" s="6">
        <v>4.9281851406702347E-2</v>
      </c>
      <c r="F33" s="8">
        <v>0.90016903244214375</v>
      </c>
      <c r="G33" s="8">
        <f t="shared" si="0"/>
        <v>0.85088718103544136</v>
      </c>
      <c r="H33" s="8"/>
      <c r="I33" s="8">
        <f t="shared" si="1"/>
        <v>258.65088718103544</v>
      </c>
      <c r="L33" s="8">
        <v>267.89999999999998</v>
      </c>
      <c r="M33" s="1">
        <v>308.50388523746579</v>
      </c>
      <c r="N33" s="1">
        <v>299.41603290428941</v>
      </c>
      <c r="O33" s="8">
        <v>1.1042518021506842</v>
      </c>
      <c r="P33" s="8">
        <v>1.0715299024967229</v>
      </c>
      <c r="Q33" s="7"/>
      <c r="R33" s="7"/>
      <c r="S33" s="7"/>
      <c r="T33" s="8">
        <v>267.8</v>
      </c>
      <c r="U33" s="8">
        <f>AVERAGE(M32:M$354)</f>
        <v>304.48445372252587</v>
      </c>
      <c r="V33" s="11">
        <f t="shared" si="2"/>
        <v>304.99442233542823</v>
      </c>
      <c r="W33" s="8">
        <v>267.8</v>
      </c>
      <c r="X33" s="8">
        <f>AVERAGE(N32:N$354)</f>
        <v>298.82582036644493</v>
      </c>
      <c r="Y33" s="11">
        <f t="shared" si="3"/>
        <v>298.81843452504802</v>
      </c>
      <c r="Z33" s="8">
        <v>267.8</v>
      </c>
      <c r="AA33" s="8">
        <f>AVERAGE(O32:O$354)</f>
        <v>1.8242495659276958</v>
      </c>
      <c r="AB33" s="11">
        <f t="shared" si="4"/>
        <v>1.8219908106138973</v>
      </c>
      <c r="AC33" s="8">
        <v>267.8</v>
      </c>
      <c r="AD33" s="8">
        <f>AVERAGE(P32:P$354)</f>
        <v>1.7804332297008867</v>
      </c>
      <c r="AE33" s="8">
        <f t="shared" si="5"/>
        <v>1.7771641859226293</v>
      </c>
      <c r="AF33" s="8"/>
      <c r="AG33" s="13"/>
      <c r="AH33" s="8"/>
      <c r="AI33" s="8"/>
      <c r="AJ33" s="13"/>
      <c r="AK33" s="11"/>
    </row>
    <row r="34" spans="1:37" x14ac:dyDescent="0.25">
      <c r="A34" s="8">
        <v>257.89999999999998</v>
      </c>
      <c r="B34" s="1">
        <v>293.97221923481493</v>
      </c>
      <c r="C34" s="1">
        <v>287.24859781198853</v>
      </c>
      <c r="D34" s="8">
        <v>257.89999999999998</v>
      </c>
      <c r="E34" s="6">
        <v>4.9442731937061959E-2</v>
      </c>
      <c r="F34" s="8">
        <v>0.90256124816245054</v>
      </c>
      <c r="G34" s="8">
        <f t="shared" si="0"/>
        <v>0.85311851622538859</v>
      </c>
      <c r="H34" s="8"/>
      <c r="I34" s="8">
        <f t="shared" si="1"/>
        <v>258.75311851622536</v>
      </c>
      <c r="L34" s="8">
        <v>268</v>
      </c>
      <c r="M34" s="1">
        <v>308.64448911453661</v>
      </c>
      <c r="N34" s="1">
        <v>299.50571627930026</v>
      </c>
      <c r="O34" s="8">
        <v>1.1074151127417984</v>
      </c>
      <c r="P34" s="8">
        <v>1.0744080719515021</v>
      </c>
      <c r="Q34" s="7"/>
      <c r="R34" s="7"/>
      <c r="S34" s="7"/>
      <c r="T34" s="8">
        <v>267.89999999999998</v>
      </c>
      <c r="U34" s="8">
        <f>AVERAGE(M33:M$354)</f>
        <v>304.47240843511958</v>
      </c>
      <c r="V34" s="11">
        <f t="shared" si="2"/>
        <v>304.97836684964795</v>
      </c>
      <c r="W34" s="8">
        <v>267.89999999999998</v>
      </c>
      <c r="X34" s="8">
        <f>AVERAGE(N33:N$354)</f>
        <v>298.82426822822231</v>
      </c>
      <c r="Y34" s="11">
        <f t="shared" si="3"/>
        <v>298.81809217500688</v>
      </c>
      <c r="Z34" s="8">
        <v>267.89999999999998</v>
      </c>
      <c r="AA34" s="8">
        <f>AVERAGE(O33:O$354)</f>
        <v>1.8264953471704424</v>
      </c>
      <c r="AB34" s="11">
        <f t="shared" si="4"/>
        <v>1.8243161908740149</v>
      </c>
      <c r="AC34" s="8">
        <v>267.89999999999998</v>
      </c>
      <c r="AD34" s="8">
        <f>AVERAGE(P33:P$354)</f>
        <v>1.7826436818169975</v>
      </c>
      <c r="AE34" s="8">
        <f t="shared" si="5"/>
        <v>1.7791517518937781</v>
      </c>
      <c r="AF34" s="8"/>
      <c r="AG34" s="13"/>
      <c r="AH34" s="8"/>
      <c r="AI34" s="8"/>
      <c r="AJ34" s="13"/>
      <c r="AK34" s="11"/>
    </row>
    <row r="35" spans="1:37" x14ac:dyDescent="0.25">
      <c r="A35" s="8">
        <v>258</v>
      </c>
      <c r="B35" s="1">
        <v>294.11114948440701</v>
      </c>
      <c r="C35" s="1">
        <v>287.39634695053752</v>
      </c>
      <c r="D35" s="8">
        <v>258</v>
      </c>
      <c r="E35" s="6">
        <v>4.9604779966409718E-2</v>
      </c>
      <c r="F35" s="8">
        <v>0.90495174144154555</v>
      </c>
      <c r="G35" s="8">
        <f t="shared" si="0"/>
        <v>0.85534696147513589</v>
      </c>
      <c r="H35" s="8"/>
      <c r="I35" s="8">
        <f t="shared" si="1"/>
        <v>258.85534696147516</v>
      </c>
      <c r="L35" s="8">
        <v>268.10000000000002</v>
      </c>
      <c r="M35" s="1">
        <v>308.78484465227621</v>
      </c>
      <c r="N35" s="1">
        <v>299.59465628866025</v>
      </c>
      <c r="O35" s="8">
        <v>1.1105981355398891</v>
      </c>
      <c r="P35" s="8">
        <v>1.0773023226966594</v>
      </c>
      <c r="Q35" s="7"/>
      <c r="R35" s="7"/>
      <c r="S35" s="7"/>
      <c r="T35" s="8">
        <v>268</v>
      </c>
      <c r="U35" s="8">
        <f>AVERAGE(M34:M$354)</f>
        <v>304.45984931735518</v>
      </c>
      <c r="V35" s="11">
        <f t="shared" si="2"/>
        <v>304.96142862540091</v>
      </c>
      <c r="W35" s="8">
        <v>268</v>
      </c>
      <c r="X35" s="8">
        <f>AVERAGE(N34:N$354)</f>
        <v>298.82242472455852</v>
      </c>
      <c r="Y35" s="11">
        <f t="shared" si="3"/>
        <v>298.81742753590026</v>
      </c>
      <c r="Z35" s="8">
        <v>268</v>
      </c>
      <c r="AA35" s="8">
        <f>AVERAGE(O34:O$354)</f>
        <v>1.8287453270614697</v>
      </c>
      <c r="AB35" s="11">
        <f t="shared" si="4"/>
        <v>1.8266499025385201</v>
      </c>
      <c r="AC35" s="8">
        <v>268</v>
      </c>
      <c r="AD35" s="8">
        <f>AVERAGE(P34:P$354)</f>
        <v>1.784858989540737</v>
      </c>
      <c r="AE35" s="8">
        <f t="shared" si="5"/>
        <v>1.7811564154003463</v>
      </c>
      <c r="AF35" s="8"/>
      <c r="AG35" s="13"/>
      <c r="AH35" s="8"/>
      <c r="AI35" s="8"/>
      <c r="AJ35" s="13"/>
      <c r="AK35" s="11"/>
    </row>
    <row r="36" spans="1:37" x14ac:dyDescent="0.25">
      <c r="A36" s="8">
        <v>258.10000000000002</v>
      </c>
      <c r="B36" s="1">
        <v>294.25048575585555</v>
      </c>
      <c r="C36" s="1">
        <v>287.54366657048223</v>
      </c>
      <c r="D36" s="8">
        <v>258.10000000000002</v>
      </c>
      <c r="E36" s="6">
        <v>4.976801595994531E-2</v>
      </c>
      <c r="F36" s="8">
        <v>0.90734084913977808</v>
      </c>
      <c r="G36" s="8">
        <f t="shared" si="0"/>
        <v>0.85757283317983279</v>
      </c>
      <c r="H36" s="8"/>
      <c r="I36" s="8">
        <f t="shared" si="1"/>
        <v>258.95757283317988</v>
      </c>
      <c r="L36" s="8">
        <v>268.2</v>
      </c>
      <c r="M36" s="1">
        <v>308.92494825127062</v>
      </c>
      <c r="N36" s="1">
        <v>299.6828502355736</v>
      </c>
      <c r="O36" s="8">
        <v>1.1138010685902455</v>
      </c>
      <c r="P36" s="8">
        <v>1.0802128203703139</v>
      </c>
      <c r="Q36" s="7"/>
      <c r="R36" s="7"/>
      <c r="S36" s="7"/>
      <c r="T36" s="8">
        <v>268.10000000000002</v>
      </c>
      <c r="U36" s="8">
        <f>AVERAGE(M35:M$354)</f>
        <v>304.44677231798903</v>
      </c>
      <c r="V36" s="11">
        <f t="shared" si="2"/>
        <v>304.94360766268755</v>
      </c>
      <c r="W36" s="8">
        <v>268.10000000000002</v>
      </c>
      <c r="X36" s="8">
        <f>AVERAGE(N35:N$354)</f>
        <v>298.82028943845</v>
      </c>
      <c r="Y36" s="11">
        <f t="shared" si="3"/>
        <v>298.81644060772703</v>
      </c>
      <c r="Z36" s="8">
        <v>268.10000000000002</v>
      </c>
      <c r="AA36" s="8">
        <f>AVERAGE(O35:O$354)</f>
        <v>1.8309994839812187</v>
      </c>
      <c r="AB36" s="11">
        <f t="shared" si="4"/>
        <v>1.8289917571150909</v>
      </c>
      <c r="AC36" s="8">
        <v>268.10000000000002</v>
      </c>
      <c r="AD36" s="8">
        <f>AVERAGE(P35:P$354)</f>
        <v>1.7870791486582032</v>
      </c>
      <c r="AE36" s="8">
        <f t="shared" si="5"/>
        <v>1.7831779593195733</v>
      </c>
      <c r="AF36" s="8"/>
      <c r="AG36" s="13"/>
      <c r="AH36" s="8"/>
      <c r="AI36" s="8"/>
      <c r="AJ36" s="13"/>
      <c r="AK36" s="11"/>
    </row>
    <row r="37" spans="1:37" x14ac:dyDescent="0.25">
      <c r="A37" s="8">
        <v>258.2</v>
      </c>
      <c r="B37" s="1">
        <v>294.39021925399163</v>
      </c>
      <c r="C37" s="1">
        <v>287.69055248705763</v>
      </c>
      <c r="D37" s="8">
        <v>258.2</v>
      </c>
      <c r="E37" s="6">
        <v>4.9932455129365838E-2</v>
      </c>
      <c r="F37" s="8">
        <v>0.90972890035066767</v>
      </c>
      <c r="G37" s="8">
        <f t="shared" si="0"/>
        <v>0.85979644522130183</v>
      </c>
      <c r="H37" s="8"/>
      <c r="I37" s="8">
        <f t="shared" si="1"/>
        <v>259.05979644522131</v>
      </c>
      <c r="L37" s="8">
        <v>268.3</v>
      </c>
      <c r="M37" s="1">
        <v>309.06479638766376</v>
      </c>
      <c r="N37" s="1">
        <v>299.77029543567204</v>
      </c>
      <c r="O37" s="8">
        <v>1.1170241101182445</v>
      </c>
      <c r="P37" s="8">
        <v>1.083139730999569</v>
      </c>
      <c r="Q37" s="7"/>
      <c r="R37" s="7"/>
      <c r="S37" s="7"/>
      <c r="T37" s="8">
        <v>268.2</v>
      </c>
      <c r="U37" s="8">
        <f>AVERAGE(M36:M$354)</f>
        <v>304.43317334515427</v>
      </c>
      <c r="V37" s="11">
        <f t="shared" si="2"/>
        <v>304.92490396150833</v>
      </c>
      <c r="W37" s="8">
        <v>268.2</v>
      </c>
      <c r="X37" s="8">
        <f>AVERAGE(N36:N$354)</f>
        <v>298.81786195616093</v>
      </c>
      <c r="Y37" s="11">
        <f t="shared" si="3"/>
        <v>298.81513139048809</v>
      </c>
      <c r="Z37" s="8">
        <v>268.2</v>
      </c>
      <c r="AA37" s="8">
        <f>AVERAGE(O36:O$354)</f>
        <v>1.8332577954183387</v>
      </c>
      <c r="AB37" s="11">
        <f t="shared" si="4"/>
        <v>1.831341566109586</v>
      </c>
      <c r="AC37" s="8">
        <v>268.2</v>
      </c>
      <c r="AD37" s="8">
        <f>AVERAGE(P36:P$354)</f>
        <v>1.7893041543822203</v>
      </c>
      <c r="AE37" s="8">
        <f t="shared" si="5"/>
        <v>1.7852161665255153</v>
      </c>
      <c r="AF37" s="8"/>
      <c r="AG37" s="13"/>
      <c r="AH37" s="8"/>
      <c r="AI37" s="8"/>
      <c r="AJ37" s="13"/>
      <c r="AK37" s="11"/>
    </row>
    <row r="38" spans="1:37" x14ac:dyDescent="0.25">
      <c r="A38" s="8">
        <v>258.3</v>
      </c>
      <c r="B38" s="1">
        <v>294.53034115338937</v>
      </c>
      <c r="C38" s="1">
        <v>287.83700063804275</v>
      </c>
      <c r="D38" s="8">
        <v>258.3</v>
      </c>
      <c r="E38" s="6">
        <v>5.0098107601640331E-2</v>
      </c>
      <c r="F38" s="8">
        <v>0.9121162164615958</v>
      </c>
      <c r="G38" s="8">
        <f t="shared" si="0"/>
        <v>0.86201810885995545</v>
      </c>
      <c r="H38" s="8"/>
      <c r="I38" s="8">
        <f t="shared" si="1"/>
        <v>259.16201810885997</v>
      </c>
      <c r="L38" s="8">
        <v>268.39999999999998</v>
      </c>
      <c r="M38" s="1">
        <v>309.20438564265402</v>
      </c>
      <c r="N38" s="1">
        <v>299.85698921581593</v>
      </c>
      <c r="O38" s="8">
        <v>1.1202674584407346</v>
      </c>
      <c r="P38" s="8">
        <v>1.0860832197310393</v>
      </c>
      <c r="Q38" s="7"/>
      <c r="R38" s="7"/>
      <c r="S38" s="7"/>
      <c r="T38" s="8">
        <v>268.3</v>
      </c>
      <c r="U38" s="8">
        <f>AVERAGE(M37:M$354)</f>
        <v>304.41904826683316</v>
      </c>
      <c r="V38" s="11">
        <f t="shared" si="2"/>
        <v>304.90531752186325</v>
      </c>
      <c r="W38" s="8">
        <v>268.3</v>
      </c>
      <c r="X38" s="8">
        <f>AVERAGE(N37:N$354)</f>
        <v>298.81514186723194</v>
      </c>
      <c r="Y38" s="11">
        <f t="shared" si="3"/>
        <v>298.81349988418299</v>
      </c>
      <c r="Z38" s="8">
        <v>268.3</v>
      </c>
      <c r="AA38" s="8">
        <f>AVERAGE(O37:O$354)</f>
        <v>1.8355202379555342</v>
      </c>
      <c r="AB38" s="11">
        <f t="shared" si="4"/>
        <v>1.8336991410292285</v>
      </c>
      <c r="AC38" s="8">
        <v>268.3</v>
      </c>
      <c r="AD38" s="8">
        <f>AVERAGE(P37:P$354)</f>
        <v>1.791534001344522</v>
      </c>
      <c r="AE38" s="8">
        <f t="shared" si="5"/>
        <v>1.7872708198970031</v>
      </c>
      <c r="AF38" s="8"/>
      <c r="AG38" s="13"/>
      <c r="AH38" s="8"/>
      <c r="AI38" s="8"/>
      <c r="AJ38" s="13"/>
      <c r="AK38" s="11"/>
    </row>
    <row r="39" spans="1:37" x14ac:dyDescent="0.25">
      <c r="A39" s="8">
        <v>258.39999999999998</v>
      </c>
      <c r="B39" s="1">
        <v>294.67084251156598</v>
      </c>
      <c r="C39" s="1">
        <v>287.98300709587176</v>
      </c>
      <c r="D39" s="8">
        <v>258.39999999999998</v>
      </c>
      <c r="E39" s="6">
        <v>5.0264978642960506E-2</v>
      </c>
      <c r="F39" s="8">
        <v>0.91450311124463779</v>
      </c>
      <c r="G39" s="8">
        <f t="shared" si="0"/>
        <v>0.86423813260167726</v>
      </c>
      <c r="H39" s="8"/>
      <c r="I39" s="8">
        <f t="shared" si="1"/>
        <v>259.26423813260163</v>
      </c>
      <c r="L39" s="8">
        <v>268.5</v>
      </c>
      <c r="M39" s="1">
        <v>309.34371183794764</v>
      </c>
      <c r="N39" s="1">
        <v>299.9429289129954</v>
      </c>
      <c r="O39" s="8">
        <v>1.1235313117962167</v>
      </c>
      <c r="P39" s="8">
        <v>1.0890434520381949</v>
      </c>
      <c r="Q39" s="7"/>
      <c r="R39" s="7"/>
      <c r="S39" s="7"/>
      <c r="T39" s="8">
        <v>268.39999999999998</v>
      </c>
      <c r="U39" s="8">
        <f>AVERAGE(M38:M$354)</f>
        <v>304.40439290998512</v>
      </c>
      <c r="V39" s="11">
        <f t="shared" si="2"/>
        <v>304.88484834375276</v>
      </c>
      <c r="W39" s="8">
        <v>268.39999999999998</v>
      </c>
      <c r="X39" s="8">
        <f>AVERAGE(N38:N$354)</f>
        <v>298.8121287644924</v>
      </c>
      <c r="Y39" s="11">
        <f t="shared" si="3"/>
        <v>298.81154608881241</v>
      </c>
      <c r="Z39" s="8">
        <v>268.39999999999998</v>
      </c>
      <c r="AA39" s="8">
        <f>AVERAGE(O38:O$354)</f>
        <v>1.8377867872547051</v>
      </c>
      <c r="AB39" s="11">
        <f t="shared" si="4"/>
        <v>1.8360642933814688</v>
      </c>
      <c r="AC39" s="8">
        <v>268.39999999999998</v>
      </c>
      <c r="AD39" s="8">
        <f>AVERAGE(P38:P$354)</f>
        <v>1.7937686835853577</v>
      </c>
      <c r="AE39" s="8">
        <f t="shared" si="5"/>
        <v>1.7893417023090024</v>
      </c>
      <c r="AF39" s="8"/>
      <c r="AG39" s="13"/>
      <c r="AH39" s="8"/>
      <c r="AI39" s="8"/>
      <c r="AJ39" s="13"/>
      <c r="AK39" s="11"/>
    </row>
    <row r="40" spans="1:37" x14ac:dyDescent="0.25">
      <c r="A40" s="8">
        <v>258.5</v>
      </c>
      <c r="B40" s="1">
        <v>294.81171425904114</v>
      </c>
      <c r="C40" s="1">
        <v>288.12856807610149</v>
      </c>
      <c r="D40" s="8">
        <v>258.5</v>
      </c>
      <c r="E40" s="6">
        <v>5.0433068863872124E-2</v>
      </c>
      <c r="F40" s="8">
        <v>0.91688989097626916</v>
      </c>
      <c r="G40" s="8">
        <f t="shared" si="0"/>
        <v>0.86645682211239705</v>
      </c>
      <c r="H40" s="8"/>
      <c r="I40" s="8">
        <f t="shared" si="1"/>
        <v>259.36645682211241</v>
      </c>
      <c r="L40" s="8">
        <v>268.60000000000002</v>
      </c>
      <c r="M40" s="1">
        <v>309.48277171460961</v>
      </c>
      <c r="N40" s="1">
        <v>300.02811187333918</v>
      </c>
      <c r="O40" s="8">
        <v>1.1268158688509997</v>
      </c>
      <c r="P40" s="8">
        <v>1.0920205929113</v>
      </c>
      <c r="Q40" s="7"/>
      <c r="R40" s="7"/>
      <c r="S40" s="7"/>
      <c r="T40" s="8">
        <v>268.5</v>
      </c>
      <c r="U40" s="8">
        <f>AVERAGE(M39:M$354)</f>
        <v>304.38920305956526</v>
      </c>
      <c r="V40" s="11">
        <f t="shared" si="2"/>
        <v>304.86349642717551</v>
      </c>
      <c r="W40" s="8">
        <v>268.5</v>
      </c>
      <c r="X40" s="8">
        <f>AVERAGE(N39:N$354)</f>
        <v>298.80882224407685</v>
      </c>
      <c r="Y40" s="11">
        <f t="shared" si="3"/>
        <v>298.80927000437521</v>
      </c>
      <c r="Z40" s="8">
        <v>268.5</v>
      </c>
      <c r="AA40" s="8">
        <f>AVERAGE(O39:O$354)</f>
        <v>1.8400574180420912</v>
      </c>
      <c r="AB40" s="11">
        <f t="shared" si="4"/>
        <v>1.8384368346721658</v>
      </c>
      <c r="AC40" s="8">
        <v>268.5</v>
      </c>
      <c r="AD40" s="8">
        <f>AVERAGE(P39:P$354)</f>
        <v>1.7960081945469217</v>
      </c>
      <c r="AE40" s="8">
        <f t="shared" si="5"/>
        <v>1.7914285966376156</v>
      </c>
      <c r="AF40" s="8"/>
      <c r="AG40" s="13"/>
      <c r="AH40" s="8"/>
      <c r="AI40" s="8"/>
      <c r="AJ40" s="13"/>
      <c r="AK40" s="11"/>
    </row>
    <row r="41" spans="1:37" x14ac:dyDescent="0.25">
      <c r="A41" s="8">
        <v>258.60000000000002</v>
      </c>
      <c r="B41" s="1">
        <v>294.95294736047623</v>
      </c>
      <c r="C41" s="1">
        <v>288.27367994260726</v>
      </c>
      <c r="D41" s="8">
        <v>258.60000000000002</v>
      </c>
      <c r="E41" s="6">
        <v>5.0602374411020036E-2</v>
      </c>
      <c r="F41" s="8">
        <v>0.91927685458464425</v>
      </c>
      <c r="G41" s="8">
        <f t="shared" si="0"/>
        <v>0.86867448017362425</v>
      </c>
      <c r="H41" s="8"/>
      <c r="I41" s="8">
        <f t="shared" si="1"/>
        <v>259.46867448017366</v>
      </c>
      <c r="L41" s="8">
        <v>268.7</v>
      </c>
      <c r="M41" s="1">
        <v>309.62156170327029</v>
      </c>
      <c r="N41" s="1">
        <v>300.1125354512356</v>
      </c>
      <c r="O41" s="8">
        <v>1.1301213282303986</v>
      </c>
      <c r="P41" s="8">
        <v>1.0950148072682397</v>
      </c>
      <c r="Q41" s="7"/>
      <c r="R41" s="7"/>
      <c r="S41" s="7"/>
      <c r="T41" s="8">
        <v>268.60000000000002</v>
      </c>
      <c r="U41" s="8">
        <f>AVERAGE(M40:M$354)</f>
        <v>304.37347446026877</v>
      </c>
      <c r="V41" s="11">
        <f t="shared" si="2"/>
        <v>304.84126177213238</v>
      </c>
      <c r="W41" s="8">
        <v>268.60000000000002</v>
      </c>
      <c r="X41" s="8">
        <f>AVERAGE(N40:N$354)</f>
        <v>298.80522190544531</v>
      </c>
      <c r="Y41" s="11">
        <f t="shared" si="3"/>
        <v>298.80667163087207</v>
      </c>
      <c r="Z41" s="8">
        <v>268.60000000000002</v>
      </c>
      <c r="AA41" s="8">
        <f>AVERAGE(O40:O$354)</f>
        <v>1.8423321040936653</v>
      </c>
      <c r="AB41" s="11">
        <f t="shared" si="4"/>
        <v>1.8408165764085425</v>
      </c>
      <c r="AC41" s="8">
        <v>268.60000000000002</v>
      </c>
      <c r="AD41" s="8">
        <f>AVERAGE(P40:P$354)</f>
        <v>1.7982525270628227</v>
      </c>
      <c r="AE41" s="8">
        <f t="shared" si="5"/>
        <v>1.7935312857593999</v>
      </c>
      <c r="AF41" s="8"/>
      <c r="AG41" s="13"/>
      <c r="AH41" s="8"/>
      <c r="AI41" s="8"/>
      <c r="AJ41" s="13"/>
      <c r="AK41" s="11"/>
    </row>
    <row r="42" spans="1:37" x14ac:dyDescent="0.25">
      <c r="A42" s="8">
        <v>258.7</v>
      </c>
      <c r="B42" s="1">
        <v>295.09453266791542</v>
      </c>
      <c r="C42" s="1">
        <v>288.41833920986011</v>
      </c>
      <c r="D42" s="8">
        <v>258.7</v>
      </c>
      <c r="E42" s="6">
        <v>5.0772887247935751E-2</v>
      </c>
      <c r="F42" s="8">
        <v>0.9216642938228915</v>
      </c>
      <c r="G42" s="8">
        <f t="shared" si="0"/>
        <v>0.87089140657495578</v>
      </c>
      <c r="H42" s="8"/>
      <c r="I42" s="8">
        <f t="shared" si="1"/>
        <v>259.57089140657496</v>
      </c>
      <c r="L42" s="8">
        <v>268.8</v>
      </c>
      <c r="M42" s="1">
        <v>309.76007738250979</v>
      </c>
      <c r="N42" s="1">
        <v>300.19619700856998</v>
      </c>
      <c r="O42" s="8">
        <v>1.1334478883764112</v>
      </c>
      <c r="P42" s="8">
        <v>1.0980262597504331</v>
      </c>
      <c r="Q42" s="7"/>
      <c r="R42" s="7"/>
      <c r="S42" s="7"/>
      <c r="T42" s="8">
        <v>268.7</v>
      </c>
      <c r="U42" s="8">
        <f>AVERAGE(M41:M$354)</f>
        <v>304.35720281296199</v>
      </c>
      <c r="V42" s="11">
        <f t="shared" si="2"/>
        <v>304.81814437862386</v>
      </c>
      <c r="W42" s="8">
        <v>268.7</v>
      </c>
      <c r="X42" s="8">
        <f>AVERAGE(N41:N$354)</f>
        <v>298.80132735140745</v>
      </c>
      <c r="Y42" s="11">
        <f t="shared" si="3"/>
        <v>298.80375096830301</v>
      </c>
      <c r="Z42" s="8">
        <v>268.7</v>
      </c>
      <c r="AA42" s="8">
        <f>AVERAGE(O41:O$354)</f>
        <v>1.8446108182186418</v>
      </c>
      <c r="AB42" s="11">
        <f t="shared" si="4"/>
        <v>1.8432033300978219</v>
      </c>
      <c r="AC42" s="8">
        <v>268.7</v>
      </c>
      <c r="AD42" s="8">
        <f>AVERAGE(P41:P$354)</f>
        <v>1.8005016733499293</v>
      </c>
      <c r="AE42" s="8">
        <f t="shared" si="5"/>
        <v>1.7956495525504579</v>
      </c>
      <c r="AF42" s="8"/>
      <c r="AG42" s="13"/>
      <c r="AH42" s="8"/>
      <c r="AI42" s="8"/>
      <c r="AJ42" s="13"/>
      <c r="AK42" s="11"/>
    </row>
    <row r="43" spans="1:37" x14ac:dyDescent="0.25">
      <c r="A43" s="8">
        <v>258.8</v>
      </c>
      <c r="B43" s="1">
        <v>295.23646095179441</v>
      </c>
      <c r="C43" s="1">
        <v>288.56254254261944</v>
      </c>
      <c r="D43" s="8">
        <v>258.8</v>
      </c>
      <c r="E43" s="6">
        <v>5.0944595395403552E-2</v>
      </c>
      <c r="F43" s="8">
        <v>0.92405249346681917</v>
      </c>
      <c r="G43" s="8">
        <f t="shared" si="0"/>
        <v>0.87310789807141564</v>
      </c>
      <c r="H43" s="8"/>
      <c r="I43" s="8">
        <f t="shared" si="1"/>
        <v>259.67310789807141</v>
      </c>
      <c r="L43" s="8">
        <v>268.89999999999998</v>
      </c>
      <c r="M43" s="1">
        <v>309.89831506535609</v>
      </c>
      <c r="N43" s="1">
        <v>300.27909391408281</v>
      </c>
      <c r="O43" s="8">
        <v>1.1367957480584094</v>
      </c>
      <c r="P43" s="8">
        <v>1.1010551149951822</v>
      </c>
      <c r="Q43" s="7"/>
      <c r="R43" s="7"/>
      <c r="S43" s="7"/>
      <c r="T43" s="8">
        <v>268.8</v>
      </c>
      <c r="U43" s="8">
        <f>AVERAGE(M42:M$354)</f>
        <v>304.34038377497376</v>
      </c>
      <c r="V43" s="11">
        <f t="shared" si="2"/>
        <v>304.79414424664856</v>
      </c>
      <c r="W43" s="8">
        <v>268.8</v>
      </c>
      <c r="X43" s="8">
        <f>AVERAGE(N42:N$354)</f>
        <v>298.79713818814923</v>
      </c>
      <c r="Y43" s="11">
        <f t="shared" si="3"/>
        <v>298.80050801666823</v>
      </c>
      <c r="Z43" s="8">
        <v>268.8</v>
      </c>
      <c r="AA43" s="8">
        <f>AVERAGE(O42:O$354)</f>
        <v>1.8468935322441637</v>
      </c>
      <c r="AB43" s="11">
        <f t="shared" si="4"/>
        <v>1.8455969072460903</v>
      </c>
      <c r="AC43" s="8">
        <v>268.8</v>
      </c>
      <c r="AD43" s="8">
        <f>AVERAGE(P42:P$354)</f>
        <v>1.8027556249987526</v>
      </c>
      <c r="AE43" s="8">
        <f t="shared" si="5"/>
        <v>1.7977831798864372</v>
      </c>
      <c r="AF43" s="8"/>
      <c r="AG43" s="13"/>
      <c r="AH43" s="8"/>
      <c r="AI43" s="8"/>
      <c r="AJ43" s="13"/>
      <c r="AK43" s="11"/>
    </row>
    <row r="44" spans="1:37" x14ac:dyDescent="0.25">
      <c r="A44" s="8">
        <v>258.89999999999998</v>
      </c>
      <c r="B44" s="1">
        <v>295.3787230208265</v>
      </c>
      <c r="C44" s="1">
        <v>288.70628675335547</v>
      </c>
      <c r="D44" s="8">
        <v>258.89999999999998</v>
      </c>
      <c r="E44" s="6">
        <v>5.1117483172373662E-2</v>
      </c>
      <c r="F44" s="8">
        <v>0.92644173153531895</v>
      </c>
      <c r="G44" s="8">
        <f t="shared" si="0"/>
        <v>0.87532424836294531</v>
      </c>
      <c r="H44" s="8"/>
      <c r="I44" s="8">
        <f t="shared" si="1"/>
        <v>259.77532424836295</v>
      </c>
      <c r="L44" s="8">
        <v>269</v>
      </c>
      <c r="M44" s="1">
        <v>310.03627107513086</v>
      </c>
      <c r="N44" s="1">
        <v>300.36122354285004</v>
      </c>
      <c r="O44" s="8">
        <v>1.1401651060551756</v>
      </c>
      <c r="P44" s="8">
        <v>1.1041015370832739</v>
      </c>
      <c r="Q44" s="7"/>
      <c r="R44" s="7"/>
      <c r="S44" s="7"/>
      <c r="T44" s="8">
        <v>268.89999999999998</v>
      </c>
      <c r="U44" s="8">
        <f>AVERAGE(M43:M$354)</f>
        <v>304.32301296212916</v>
      </c>
      <c r="V44" s="11">
        <f t="shared" si="2"/>
        <v>304.76926137620694</v>
      </c>
      <c r="W44" s="8">
        <v>268.89999999999998</v>
      </c>
      <c r="X44" s="8">
        <f>AVERAGE(N43:N$354)</f>
        <v>298.79265402526329</v>
      </c>
      <c r="Y44" s="11">
        <f t="shared" si="3"/>
        <v>298.79694277596707</v>
      </c>
      <c r="Z44" s="8">
        <v>268.89999999999998</v>
      </c>
      <c r="AA44" s="8">
        <f>AVERAGE(O43:O$354)</f>
        <v>1.8491802170001501</v>
      </c>
      <c r="AB44" s="11">
        <f t="shared" si="4"/>
        <v>1.8479971193610254</v>
      </c>
      <c r="AC44" s="8">
        <v>268.89999999999998</v>
      </c>
      <c r="AD44" s="8">
        <f>AVERAGE(P43:P$354)</f>
        <v>1.8050143729642922</v>
      </c>
      <c r="AE44" s="8">
        <f t="shared" si="5"/>
        <v>1.7999319506445772</v>
      </c>
      <c r="AF44" s="8"/>
      <c r="AG44" s="13"/>
      <c r="AH44" s="8"/>
      <c r="AI44" s="8"/>
      <c r="AJ44" s="13"/>
      <c r="AK44" s="11"/>
    </row>
    <row r="45" spans="1:37" x14ac:dyDescent="0.25">
      <c r="A45" s="8">
        <v>259</v>
      </c>
      <c r="B45" s="1">
        <v>295.52130958953546</v>
      </c>
      <c r="C45" s="1">
        <v>288.84956879769891</v>
      </c>
      <c r="D45" s="8">
        <v>259</v>
      </c>
      <c r="E45" s="6">
        <v>5.1291531503926215E-2</v>
      </c>
      <c r="F45" s="8">
        <v>0.92883227953159153</v>
      </c>
      <c r="G45" s="8">
        <f t="shared" si="0"/>
        <v>0.87754074802766535</v>
      </c>
      <c r="H45" s="8"/>
      <c r="I45" s="8">
        <f t="shared" si="1"/>
        <v>259.87754074802768</v>
      </c>
      <c r="L45" s="8">
        <v>269.10000000000002</v>
      </c>
      <c r="M45" s="1">
        <v>310.17394076673139</v>
      </c>
      <c r="N45" s="1">
        <v>300.44258327588818</v>
      </c>
      <c r="O45" s="8">
        <v>1.1435561609003815</v>
      </c>
      <c r="P45" s="8">
        <v>1.1071656902289049</v>
      </c>
      <c r="Q45" s="7"/>
      <c r="R45" s="7"/>
      <c r="S45" s="7"/>
      <c r="T45" s="8">
        <v>269</v>
      </c>
      <c r="U45" s="8">
        <f>AVERAGE(M44:M$354)</f>
        <v>304.30508594572007</v>
      </c>
      <c r="V45" s="11">
        <f t="shared" si="2"/>
        <v>304.74349576729992</v>
      </c>
      <c r="W45" s="8">
        <v>269</v>
      </c>
      <c r="X45" s="8">
        <f>AVERAGE(N44:N$354)</f>
        <v>298.78787447578156</v>
      </c>
      <c r="Y45" s="11">
        <f t="shared" si="3"/>
        <v>298.79305524619997</v>
      </c>
      <c r="Z45" s="8">
        <v>269</v>
      </c>
      <c r="AA45" s="8">
        <f>AVERAGE(O44:O$354)</f>
        <v>1.8514708423022137</v>
      </c>
      <c r="AB45" s="11">
        <f t="shared" si="4"/>
        <v>1.8504037779487135</v>
      </c>
      <c r="AC45" s="8">
        <v>269</v>
      </c>
      <c r="AD45" s="8">
        <f>AVERAGE(P44:P$354)</f>
        <v>1.8072779075558325</v>
      </c>
      <c r="AE45" s="8">
        <f t="shared" si="5"/>
        <v>1.8020956477000709</v>
      </c>
      <c r="AF45" s="8"/>
      <c r="AG45" s="13"/>
      <c r="AH45" s="8"/>
      <c r="AI45" s="8"/>
      <c r="AJ45" s="13"/>
      <c r="AK45" s="11"/>
    </row>
    <row r="46" spans="1:37" x14ac:dyDescent="0.25">
      <c r="A46" s="8">
        <v>259.10000000000002</v>
      </c>
      <c r="B46" s="1">
        <v>295.66421134380846</v>
      </c>
      <c r="C46" s="1">
        <v>288.99238576819471</v>
      </c>
      <c r="D46" s="8">
        <v>259.10000000000002</v>
      </c>
      <c r="E46" s="6">
        <v>5.1466718218833592E-2</v>
      </c>
      <c r="F46" s="8">
        <v>0.93122440270339213</v>
      </c>
      <c r="G46" s="8">
        <f t="shared" si="0"/>
        <v>0.87975768448455849</v>
      </c>
      <c r="H46" s="8"/>
      <c r="I46" s="8">
        <f t="shared" si="1"/>
        <v>259.97975768448458</v>
      </c>
      <c r="L46" s="8">
        <v>269.2</v>
      </c>
      <c r="M46" s="1">
        <v>310.31132032368907</v>
      </c>
      <c r="N46" s="1">
        <v>300.52317049988483</v>
      </c>
      <c r="O46" s="8">
        <v>1.1469691113718747</v>
      </c>
      <c r="P46" s="8">
        <v>1.1102477382042431</v>
      </c>
      <c r="Q46" s="7"/>
      <c r="R46" s="7"/>
      <c r="S46" s="7"/>
      <c r="T46" s="8">
        <v>269.10000000000002</v>
      </c>
      <c r="U46" s="8">
        <f>AVERAGE(M45:M$354)</f>
        <v>304.28659825175424</v>
      </c>
      <c r="V46" s="11">
        <f t="shared" si="2"/>
        <v>304.71684741992703</v>
      </c>
      <c r="W46" s="8">
        <v>269.10000000000002</v>
      </c>
      <c r="X46" s="8">
        <f>AVERAGE(N45:N$354)</f>
        <v>298.78279915621033</v>
      </c>
      <c r="Y46" s="11">
        <f t="shared" si="3"/>
        <v>298.78884542736716</v>
      </c>
      <c r="Z46" s="8">
        <v>269.10000000000002</v>
      </c>
      <c r="AA46" s="8">
        <f>AVERAGE(O45:O$354)</f>
        <v>1.8537653769352687</v>
      </c>
      <c r="AB46" s="11">
        <f t="shared" si="4"/>
        <v>1.8528166945163775</v>
      </c>
      <c r="AC46" s="8">
        <v>269.10000000000002</v>
      </c>
      <c r="AD46" s="8">
        <f>AVERAGE(P45:P$354)</f>
        <v>1.8095462184283251</v>
      </c>
      <c r="AE46" s="8">
        <f t="shared" si="5"/>
        <v>1.8042740539297029</v>
      </c>
      <c r="AF46" s="8"/>
      <c r="AG46" s="13"/>
      <c r="AH46" s="8"/>
      <c r="AI46" s="8"/>
      <c r="AJ46" s="13"/>
      <c r="AK46" s="11"/>
    </row>
    <row r="47" spans="1:37" x14ac:dyDescent="0.25">
      <c r="A47" s="8">
        <v>259.2</v>
      </c>
      <c r="B47" s="1">
        <v>295.80741879874427</v>
      </c>
      <c r="C47" s="1">
        <v>289.13473488662157</v>
      </c>
      <c r="D47" s="8">
        <v>259.2</v>
      </c>
      <c r="E47" s="6">
        <v>5.1643018336687288E-2</v>
      </c>
      <c r="F47" s="8">
        <v>0.93361836032033407</v>
      </c>
      <c r="G47" s="8">
        <f t="shared" si="0"/>
        <v>0.8819753419836468</v>
      </c>
      <c r="H47" s="8"/>
      <c r="I47" s="8">
        <f t="shared" si="1"/>
        <v>260.08197534198365</v>
      </c>
      <c r="L47" s="8">
        <v>269.3</v>
      </c>
      <c r="M47" s="1">
        <v>310.44840536202861</v>
      </c>
      <c r="N47" s="1">
        <v>300.60298260705417</v>
      </c>
      <c r="O47" s="8">
        <v>1.1504041560605678</v>
      </c>
      <c r="P47" s="8">
        <v>1.113347844698632</v>
      </c>
      <c r="Q47" s="7"/>
      <c r="R47" s="7"/>
      <c r="S47" s="7"/>
      <c r="T47" s="8">
        <v>269.2</v>
      </c>
      <c r="U47" s="8">
        <f>AVERAGE(M46:M$354)</f>
        <v>304.26754536335625</v>
      </c>
      <c r="V47" s="11">
        <f t="shared" si="2"/>
        <v>304.68931633408783</v>
      </c>
      <c r="W47" s="8">
        <v>269.2</v>
      </c>
      <c r="X47" s="8">
        <f>AVERAGE(N46:N$354)</f>
        <v>298.77742768656742</v>
      </c>
      <c r="Y47" s="11">
        <f t="shared" si="3"/>
        <v>298.7843133194682</v>
      </c>
      <c r="Z47" s="8">
        <v>269.2</v>
      </c>
      <c r="AA47" s="8">
        <f>AVERAGE(O46:O$354)</f>
        <v>1.8560637886376465</v>
      </c>
      <c r="AB47" s="11">
        <f t="shared" si="4"/>
        <v>1.8552356805712407</v>
      </c>
      <c r="AC47" s="8">
        <v>269.2</v>
      </c>
      <c r="AD47" s="8">
        <f>AVERAGE(P46:P$354)</f>
        <v>1.8118192945713656</v>
      </c>
      <c r="AE47" s="8">
        <f t="shared" si="5"/>
        <v>1.8064669522098029</v>
      </c>
      <c r="AF47" s="8"/>
      <c r="AG47" s="13"/>
      <c r="AH47" s="8"/>
      <c r="AI47" s="8"/>
      <c r="AJ47" s="13"/>
      <c r="AK47" s="11"/>
    </row>
    <row r="48" spans="1:37" x14ac:dyDescent="0.25">
      <c r="A48" s="8">
        <v>259.3</v>
      </c>
      <c r="B48" s="1">
        <v>295.95092276983553</v>
      </c>
      <c r="C48" s="1">
        <v>289.276613495118</v>
      </c>
      <c r="D48" s="8">
        <v>259.3</v>
      </c>
      <c r="E48" s="6">
        <v>5.1820404276993401E-2</v>
      </c>
      <c r="F48" s="8">
        <v>0.93601440596633856</v>
      </c>
      <c r="G48" s="8">
        <f t="shared" si="0"/>
        <v>0.88419400168934514</v>
      </c>
      <c r="H48" s="8"/>
      <c r="I48" s="8">
        <f t="shared" si="1"/>
        <v>260.18419400168938</v>
      </c>
      <c r="L48" s="8">
        <v>269.39999999999998</v>
      </c>
      <c r="M48" s="1">
        <v>310.58519146226593</v>
      </c>
      <c r="N48" s="1">
        <v>300.68201699511735</v>
      </c>
      <c r="O48" s="8">
        <v>1.15386149348971</v>
      </c>
      <c r="P48" s="8">
        <v>1.1164661733343626</v>
      </c>
      <c r="Q48" s="7"/>
      <c r="R48" s="7"/>
      <c r="S48" s="7"/>
      <c r="T48" s="8">
        <v>269.3</v>
      </c>
      <c r="U48" s="8">
        <f>AVERAGE(M47:M$354)</f>
        <v>304.24792271738107</v>
      </c>
      <c r="V48" s="11">
        <f t="shared" si="2"/>
        <v>304.66090250978323</v>
      </c>
      <c r="W48" s="8">
        <v>269.3</v>
      </c>
      <c r="X48" s="8">
        <f>AVERAGE(N47:N$354)</f>
        <v>298.77175969042025</v>
      </c>
      <c r="Y48" s="11">
        <f t="shared" si="3"/>
        <v>298.77945892250307</v>
      </c>
      <c r="Z48" s="8">
        <v>269.3</v>
      </c>
      <c r="AA48" s="8">
        <f>AVERAGE(O47:O$354)</f>
        <v>1.8583660440833143</v>
      </c>
      <c r="AB48" s="11">
        <f t="shared" si="4"/>
        <v>1.857660547619389</v>
      </c>
      <c r="AC48" s="8">
        <v>269.3</v>
      </c>
      <c r="AD48" s="8">
        <f>AVERAGE(P47:P$354)</f>
        <v>1.8140971242998301</v>
      </c>
      <c r="AE48" s="8">
        <f t="shared" si="5"/>
        <v>1.8086741254162462</v>
      </c>
      <c r="AF48" s="8"/>
      <c r="AG48" s="13"/>
      <c r="AH48" s="8"/>
      <c r="AI48" s="8"/>
      <c r="AJ48" s="13"/>
      <c r="AK48" s="11"/>
    </row>
    <row r="49" spans="1:37" x14ac:dyDescent="0.25">
      <c r="A49" s="8">
        <v>259.39999999999998</v>
      </c>
      <c r="B49" s="1">
        <v>296.09471377577978</v>
      </c>
      <c r="C49" s="1">
        <v>289.41801904634218</v>
      </c>
      <c r="D49" s="8">
        <v>259.39999999999998</v>
      </c>
      <c r="E49" s="6">
        <v>5.1998846318877877E-2</v>
      </c>
      <c r="F49" s="8">
        <v>0.93841278784526772</v>
      </c>
      <c r="G49" s="8">
        <f t="shared" si="0"/>
        <v>0.88641394152638986</v>
      </c>
      <c r="H49" s="8"/>
      <c r="I49" s="8">
        <f t="shared" si="1"/>
        <v>260.28641394152635</v>
      </c>
      <c r="L49" s="8">
        <v>269.5</v>
      </c>
      <c r="M49" s="1">
        <v>310.72167412965604</v>
      </c>
      <c r="N49" s="1">
        <v>300.76027106740537</v>
      </c>
      <c r="O49" s="8">
        <v>1.1573413220982898</v>
      </c>
      <c r="P49" s="8">
        <v>1.1196028867420078</v>
      </c>
      <c r="Q49" s="7"/>
      <c r="R49" s="7"/>
      <c r="S49" s="7"/>
      <c r="T49" s="8">
        <v>269.39999999999998</v>
      </c>
      <c r="U49" s="8">
        <f>AVERAGE(M48:M$354)</f>
        <v>304.22772570550927</v>
      </c>
      <c r="V49" s="11">
        <f t="shared" si="2"/>
        <v>304.63160594701276</v>
      </c>
      <c r="W49" s="8">
        <v>269.39999999999998</v>
      </c>
      <c r="X49" s="8">
        <f>AVERAGE(N48:N$354)</f>
        <v>298.76579479492625</v>
      </c>
      <c r="Y49" s="11">
        <f t="shared" si="3"/>
        <v>298.774282236472</v>
      </c>
      <c r="Z49" s="8">
        <v>269.39999999999998</v>
      </c>
      <c r="AA49" s="8">
        <f>AVERAGE(O48:O$354)</f>
        <v>1.8606721088651477</v>
      </c>
      <c r="AB49" s="11">
        <f t="shared" si="4"/>
        <v>1.8600911071678183</v>
      </c>
      <c r="AC49" s="8">
        <v>269.39999999999998</v>
      </c>
      <c r="AD49" s="8">
        <f>AVERAGE(P48:P$354)</f>
        <v>1.8163796952431566</v>
      </c>
      <c r="AE49" s="8">
        <f t="shared" si="5"/>
        <v>1.8108953564246804</v>
      </c>
      <c r="AF49" s="8"/>
      <c r="AG49" s="13"/>
      <c r="AH49" s="8"/>
      <c r="AI49" s="8"/>
      <c r="AJ49" s="13"/>
      <c r="AK49" s="11"/>
    </row>
    <row r="50" spans="1:37" x14ac:dyDescent="0.25">
      <c r="A50" s="8">
        <v>259.5</v>
      </c>
      <c r="B50" s="1">
        <v>296.23878229022171</v>
      </c>
      <c r="C50" s="1">
        <v>289.55894909287321</v>
      </c>
      <c r="D50" s="8">
        <v>259.5</v>
      </c>
      <c r="E50" s="6">
        <v>5.217831281782298E-2</v>
      </c>
      <c r="F50" s="8">
        <v>0.94081374909781523</v>
      </c>
      <c r="G50" s="8">
        <f t="shared" si="0"/>
        <v>0.8886354362799922</v>
      </c>
      <c r="H50" s="8"/>
      <c r="I50" s="8">
        <f t="shared" si="1"/>
        <v>260.38863543627997</v>
      </c>
      <c r="L50" s="8">
        <v>269.60000000000002</v>
      </c>
      <c r="M50" s="1">
        <v>310.8578488605765</v>
      </c>
      <c r="N50" s="1">
        <v>300.83774223308274</v>
      </c>
      <c r="O50" s="8">
        <v>1.1608438402455903</v>
      </c>
      <c r="P50" s="8">
        <v>1.1227581481296707</v>
      </c>
      <c r="Q50" s="7"/>
      <c r="R50" s="7"/>
      <c r="S50" s="7"/>
      <c r="T50" s="8">
        <v>269.5</v>
      </c>
      <c r="U50" s="8">
        <f>AVERAGE(M49:M$354)</f>
        <v>304.20694967362448</v>
      </c>
      <c r="V50" s="11">
        <f t="shared" si="2"/>
        <v>304.60142664577552</v>
      </c>
      <c r="W50" s="8">
        <v>269.5</v>
      </c>
      <c r="X50" s="8">
        <f>AVERAGE(N49:N$354)</f>
        <v>298.75953263087342</v>
      </c>
      <c r="Y50" s="11">
        <f t="shared" si="3"/>
        <v>298.76878326137523</v>
      </c>
      <c r="Z50" s="8">
        <v>269.5</v>
      </c>
      <c r="AA50" s="8">
        <f>AVERAGE(O49:O$354)</f>
        <v>1.8629819474774858</v>
      </c>
      <c r="AB50" s="11">
        <f t="shared" si="4"/>
        <v>1.862527170723979</v>
      </c>
      <c r="AC50" s="8">
        <v>269.5</v>
      </c>
      <c r="AD50" s="8">
        <f>AVERAGE(P49:P$354)</f>
        <v>1.8186669943343619</v>
      </c>
      <c r="AE50" s="8">
        <f t="shared" si="5"/>
        <v>1.8131304281127996</v>
      </c>
      <c r="AF50" s="8"/>
      <c r="AG50" s="13"/>
      <c r="AH50" s="8"/>
      <c r="AI50" s="8"/>
      <c r="AJ50" s="13"/>
      <c r="AK50" s="11"/>
    </row>
    <row r="51" spans="1:37" x14ac:dyDescent="0.25">
      <c r="A51" s="8">
        <v>259.60000000000002</v>
      </c>
      <c r="B51" s="1">
        <v>296.38311908091259</v>
      </c>
      <c r="C51" s="1">
        <v>289.69940127604673</v>
      </c>
      <c r="D51" s="8">
        <v>259.60000000000002</v>
      </c>
      <c r="E51" s="6">
        <v>5.2358770453782726E-2</v>
      </c>
      <c r="F51" s="8">
        <v>0.94321752812776016</v>
      </c>
      <c r="G51" s="8">
        <f t="shared" si="0"/>
        <v>0.89085875767397749</v>
      </c>
      <c r="H51" s="8"/>
      <c r="I51" s="8">
        <f t="shared" si="1"/>
        <v>260.490858757674</v>
      </c>
      <c r="L51" s="8">
        <v>269.7</v>
      </c>
      <c r="M51" s="1">
        <v>310.99371104595451</v>
      </c>
      <c r="N51" s="1">
        <v>300.91442790748835</v>
      </c>
      <c r="O51" s="8">
        <v>1.1643692461273034</v>
      </c>
      <c r="P51" s="8">
        <v>1.1259321204988542</v>
      </c>
      <c r="Q51" s="7"/>
      <c r="R51" s="7"/>
      <c r="S51" s="7"/>
      <c r="T51" s="8">
        <v>269.60000000000002</v>
      </c>
      <c r="U51" s="8">
        <f>AVERAGE(M50:M$354)</f>
        <v>304.1855899213096</v>
      </c>
      <c r="V51" s="11">
        <f t="shared" si="2"/>
        <v>304.57036460607242</v>
      </c>
      <c r="W51" s="8">
        <v>269.60000000000002</v>
      </c>
      <c r="X51" s="8">
        <f>AVERAGE(N50:N$354)</f>
        <v>298.75297283272079</v>
      </c>
      <c r="Y51" s="11">
        <f t="shared" si="3"/>
        <v>298.76296199721207</v>
      </c>
      <c r="Z51" s="8">
        <v>269.60000000000002</v>
      </c>
      <c r="AA51" s="8">
        <f>AVERAGE(O50:O$354)</f>
        <v>1.865295523298401</v>
      </c>
      <c r="AB51" s="11">
        <f t="shared" si="4"/>
        <v>1.864968549794412</v>
      </c>
      <c r="AC51" s="8">
        <v>269.60000000000002</v>
      </c>
      <c r="AD51" s="8">
        <f>AVERAGE(P50:P$354)</f>
        <v>1.820959007801878</v>
      </c>
      <c r="AE51" s="8">
        <f t="shared" si="5"/>
        <v>1.8153791233555694</v>
      </c>
      <c r="AF51" s="8"/>
      <c r="AG51" s="13"/>
      <c r="AH51" s="8"/>
      <c r="AI51" s="8"/>
      <c r="AJ51" s="13"/>
      <c r="AK51" s="11"/>
    </row>
    <row r="52" spans="1:37" x14ac:dyDescent="0.25">
      <c r="A52" s="8">
        <v>259.7</v>
      </c>
      <c r="B52" s="1">
        <v>296.5277146075004</v>
      </c>
      <c r="C52" s="1">
        <v>289.83937331440143</v>
      </c>
      <c r="D52" s="8">
        <v>259.7</v>
      </c>
      <c r="E52" s="6">
        <v>5.2540184664753416E-2</v>
      </c>
      <c r="F52" s="8">
        <v>0.94562435893569263</v>
      </c>
      <c r="G52" s="8">
        <f t="shared" si="0"/>
        <v>0.89308417427093922</v>
      </c>
      <c r="H52" s="8"/>
      <c r="I52" s="8">
        <f t="shared" si="1"/>
        <v>260.59308417427093</v>
      </c>
      <c r="L52" s="8">
        <v>269.8</v>
      </c>
      <c r="M52" s="1">
        <v>311.12925577609525</v>
      </c>
      <c r="N52" s="1">
        <v>300.99032551258989</v>
      </c>
      <c r="O52" s="8">
        <v>1.1679177376739971</v>
      </c>
      <c r="P52" s="8">
        <v>1.1291249657100124</v>
      </c>
      <c r="Q52" s="7"/>
      <c r="R52" s="7"/>
      <c r="S52" s="7"/>
      <c r="T52" s="8">
        <v>269.7</v>
      </c>
      <c r="U52" s="8">
        <f>AVERAGE(M51:M$354)</f>
        <v>304.16364170111461</v>
      </c>
      <c r="V52" s="11">
        <f t="shared" si="2"/>
        <v>304.538419827903</v>
      </c>
      <c r="W52" s="8">
        <v>269.7</v>
      </c>
      <c r="X52" s="8">
        <f>AVERAGE(N51:N$354)</f>
        <v>298.74611503864065</v>
      </c>
      <c r="Y52" s="11">
        <f t="shared" si="3"/>
        <v>298.75681844398298</v>
      </c>
      <c r="Z52" s="8">
        <v>269.7</v>
      </c>
      <c r="AA52" s="8">
        <f>AVERAGE(O51:O$354)</f>
        <v>1.8676127985716009</v>
      </c>
      <c r="AB52" s="11">
        <f t="shared" si="4"/>
        <v>1.8674150558852034</v>
      </c>
      <c r="AC52" s="8">
        <v>269.7</v>
      </c>
      <c r="AD52" s="8">
        <f>AVERAGE(P51:P$354)</f>
        <v>1.8232557211560632</v>
      </c>
      <c r="AE52" s="8">
        <f t="shared" si="5"/>
        <v>1.8176412250290923</v>
      </c>
      <c r="AF52" s="8"/>
      <c r="AG52" s="13"/>
      <c r="AH52" s="8"/>
      <c r="AI52" s="8"/>
      <c r="AJ52" s="13"/>
      <c r="AK52" s="11"/>
    </row>
    <row r="53" spans="1:37" x14ac:dyDescent="0.25">
      <c r="A53" s="8">
        <v>259.8</v>
      </c>
      <c r="B53" s="1">
        <v>296.67255951723342</v>
      </c>
      <c r="C53" s="1">
        <v>289.97886299189861</v>
      </c>
      <c r="D53" s="8">
        <v>259.8</v>
      </c>
      <c r="E53" s="6">
        <v>5.2722519856367146E-2</v>
      </c>
      <c r="F53" s="8">
        <v>0.94803447145840192</v>
      </c>
      <c r="G53" s="8">
        <f t="shared" si="0"/>
        <v>0.89531195160203481</v>
      </c>
      <c r="H53" s="8"/>
      <c r="I53" s="8">
        <f t="shared" si="1"/>
        <v>260.69531195160204</v>
      </c>
      <c r="L53" s="8">
        <v>269.89999999999998</v>
      </c>
      <c r="M53" s="1">
        <v>311.26447809271059</v>
      </c>
      <c r="N53" s="1">
        <v>301.06543247754769</v>
      </c>
      <c r="O53" s="8">
        <v>1.171489512537959</v>
      </c>
      <c r="P53" s="8">
        <v>1.1323368459565051</v>
      </c>
      <c r="Q53" s="7"/>
      <c r="R53" s="7"/>
      <c r="S53" s="7"/>
      <c r="T53" s="8">
        <v>269.8</v>
      </c>
      <c r="U53" s="8">
        <f>AVERAGE(M52:M$354)</f>
        <v>304.14110021812837</v>
      </c>
      <c r="V53" s="11">
        <f t="shared" si="2"/>
        <v>304.50559231126863</v>
      </c>
      <c r="W53" s="8">
        <v>269.8</v>
      </c>
      <c r="X53" s="8">
        <f>AVERAGE(N52:N$354)</f>
        <v>298.73895889055865</v>
      </c>
      <c r="Y53" s="11">
        <f t="shared" si="3"/>
        <v>298.75035260168795</v>
      </c>
      <c r="Z53" s="8">
        <v>269.8</v>
      </c>
      <c r="AA53" s="8">
        <f>AVERAGE(O52:O$354)</f>
        <v>1.8699337343882487</v>
      </c>
      <c r="AB53" s="11">
        <f t="shared" si="4"/>
        <v>1.8698665005042585</v>
      </c>
      <c r="AC53" s="8">
        <v>269.8</v>
      </c>
      <c r="AD53" s="8">
        <f>AVERAGE(P52:P$354)</f>
        <v>1.825557119178034</v>
      </c>
      <c r="AE53" s="8">
        <f t="shared" si="5"/>
        <v>1.8199165160106077</v>
      </c>
      <c r="AF53" s="8"/>
      <c r="AG53" s="13"/>
      <c r="AH53" s="8"/>
      <c r="AI53" s="8"/>
      <c r="AJ53" s="13"/>
      <c r="AK53" s="11"/>
    </row>
    <row r="54" spans="1:37" x14ac:dyDescent="0.25">
      <c r="A54" s="8">
        <v>259.89999999999998</v>
      </c>
      <c r="B54" s="1">
        <v>296.81764433351816</v>
      </c>
      <c r="C54" s="1">
        <v>290.11786814606046</v>
      </c>
      <c r="D54" s="8">
        <v>259.89999999999998</v>
      </c>
      <c r="E54" s="6">
        <v>5.2905739754993492E-2</v>
      </c>
      <c r="F54" s="8">
        <v>0.95044809191215573</v>
      </c>
      <c r="G54" s="8">
        <f t="shared" si="0"/>
        <v>0.89754235215716227</v>
      </c>
      <c r="H54" s="8"/>
      <c r="I54" s="8">
        <f t="shared" si="1"/>
        <v>260.79754235215717</v>
      </c>
      <c r="L54" s="8">
        <v>270</v>
      </c>
      <c r="M54" s="1">
        <v>311.39937258277598</v>
      </c>
      <c r="N54" s="1">
        <v>301.13974623938225</v>
      </c>
      <c r="O54" s="8">
        <v>1.1750847680629923</v>
      </c>
      <c r="P54" s="8">
        <v>1.1355679234195151</v>
      </c>
      <c r="Q54" s="7"/>
      <c r="R54" s="7"/>
      <c r="S54" s="7"/>
      <c r="T54" s="8">
        <v>269.89999999999998</v>
      </c>
      <c r="U54" s="8">
        <f>AVERAGE(M53:M$354)</f>
        <v>304.11796063018801</v>
      </c>
      <c r="V54" s="11">
        <f t="shared" si="2"/>
        <v>304.47188205616703</v>
      </c>
      <c r="W54" s="8">
        <v>269.89999999999998</v>
      </c>
      <c r="X54" s="8">
        <f>AVERAGE(N53:N$354)</f>
        <v>298.7315040341943</v>
      </c>
      <c r="Y54" s="11">
        <f t="shared" si="3"/>
        <v>298.74356447032721</v>
      </c>
      <c r="Z54" s="8">
        <v>269.89999999999998</v>
      </c>
      <c r="AA54" s="8">
        <f>AVERAGE(O53:O$354)</f>
        <v>1.8722582906687595</v>
      </c>
      <c r="AB54" s="11">
        <f t="shared" si="4"/>
        <v>1.8723226951583456</v>
      </c>
      <c r="AC54" s="8">
        <v>269.89999999999998</v>
      </c>
      <c r="AD54" s="8">
        <f>AVERAGE(P53:P$354)</f>
        <v>1.8278631859113716</v>
      </c>
      <c r="AE54" s="8">
        <f t="shared" si="5"/>
        <v>1.8222047791759906</v>
      </c>
      <c r="AF54" s="9"/>
      <c r="AG54" s="10"/>
      <c r="AH54" s="8"/>
      <c r="AI54" s="9"/>
      <c r="AJ54" s="10"/>
      <c r="AK54" s="11"/>
    </row>
    <row r="55" spans="1:37" x14ac:dyDescent="0.25">
      <c r="A55" s="8">
        <v>260</v>
      </c>
      <c r="B55" s="1">
        <v>296.96295975540693</v>
      </c>
      <c r="C55" s="1">
        <v>290.25638665616123</v>
      </c>
      <c r="D55" s="8">
        <v>260</v>
      </c>
      <c r="E55" s="6">
        <v>5.308980765918201E-2</v>
      </c>
      <c r="F55" s="8">
        <v>0.95286544313819066</v>
      </c>
      <c r="G55" s="8">
        <f t="shared" si="0"/>
        <v>0.89977563547900863</v>
      </c>
      <c r="H55" s="8"/>
      <c r="I55" s="8">
        <f t="shared" si="1"/>
        <v>260.89977563547899</v>
      </c>
      <c r="L55" s="8">
        <v>270.10000000000002</v>
      </c>
      <c r="M55" s="1">
        <v>311.53393473379344</v>
      </c>
      <c r="N55" s="1">
        <v>301.21326424374047</v>
      </c>
      <c r="O55" s="8">
        <v>1.1787037015511186</v>
      </c>
      <c r="P55" s="8">
        <v>1.1388183590603114</v>
      </c>
      <c r="Q55" s="7"/>
      <c r="R55" s="7"/>
      <c r="S55" s="7"/>
      <c r="T55" s="8">
        <v>270</v>
      </c>
      <c r="U55" s="8">
        <f>AVERAGE(M54:M$354)</f>
        <v>304.09421804725605</v>
      </c>
      <c r="V55" s="11">
        <f t="shared" si="2"/>
        <v>304.43728906260003</v>
      </c>
      <c r="W55" s="8">
        <v>270</v>
      </c>
      <c r="X55" s="8">
        <f>AVERAGE(N54:N$354)</f>
        <v>298.72375011910009</v>
      </c>
      <c r="Y55" s="11">
        <f t="shared" si="3"/>
        <v>298.73645404990009</v>
      </c>
      <c r="Z55" s="8">
        <v>270</v>
      </c>
      <c r="AA55" s="8">
        <f>AVERAGE(O54:O$354)</f>
        <v>1.8745864261442771</v>
      </c>
      <c r="AB55" s="11">
        <f t="shared" si="4"/>
        <v>1.8747834513530961</v>
      </c>
      <c r="AC55" s="8">
        <v>270</v>
      </c>
      <c r="AD55" s="8">
        <f>AVERAGE(P54:P$354)</f>
        <v>1.8301739046487637</v>
      </c>
      <c r="AE55" s="8">
        <f t="shared" si="5"/>
        <v>1.8245057973997518</v>
      </c>
      <c r="AF55" s="8"/>
      <c r="AG55" s="13"/>
      <c r="AH55" s="8"/>
      <c r="AI55" s="8"/>
      <c r="AJ55" s="13"/>
      <c r="AK55" s="11"/>
    </row>
    <row r="56" spans="1:37" x14ac:dyDescent="0.25">
      <c r="A56" s="8">
        <v>260.10000000000002</v>
      </c>
      <c r="B56" s="1">
        <v>297.10849630682242</v>
      </c>
      <c r="C56" s="1">
        <v>290.39441643158875</v>
      </c>
      <c r="D56" s="8">
        <v>260.10000000000002</v>
      </c>
      <c r="E56" s="6">
        <v>5.3274686805529665E-2</v>
      </c>
      <c r="F56" s="8">
        <v>0.95528674494880295</v>
      </c>
      <c r="G56" s="8">
        <f t="shared" si="0"/>
        <v>0.90201205814327323</v>
      </c>
      <c r="H56" s="8"/>
      <c r="I56" s="8">
        <f t="shared" si="1"/>
        <v>261.00201205814329</v>
      </c>
      <c r="L56" s="8">
        <v>270.2</v>
      </c>
      <c r="M56" s="1">
        <v>311.66815858570533</v>
      </c>
      <c r="N56" s="1">
        <v>301.28598394575403</v>
      </c>
      <c r="O56" s="8">
        <v>1.1823465094847054</v>
      </c>
      <c r="P56" s="8">
        <v>1.1420883142789804</v>
      </c>
      <c r="Q56" s="7"/>
      <c r="R56" s="7"/>
      <c r="S56" s="7"/>
      <c r="T56" s="8">
        <v>270.10000000000002</v>
      </c>
      <c r="U56" s="8">
        <f>AVERAGE(M55:M$354)</f>
        <v>304.06986753213772</v>
      </c>
      <c r="V56" s="11">
        <f t="shared" si="2"/>
        <v>304.40181333056717</v>
      </c>
      <c r="W56" s="8">
        <v>270.10000000000002</v>
      </c>
      <c r="X56" s="8">
        <f>AVERAGE(N55:N$354)</f>
        <v>298.71569679869918</v>
      </c>
      <c r="Y56" s="11">
        <f t="shared" si="3"/>
        <v>298.72902134040703</v>
      </c>
      <c r="Z56" s="8">
        <v>270.10000000000002</v>
      </c>
      <c r="AA56" s="8">
        <f>AVERAGE(O55:O$354)</f>
        <v>1.8769180983378821</v>
      </c>
      <c r="AB56" s="11">
        <f t="shared" si="4"/>
        <v>1.8772485805968699</v>
      </c>
      <c r="AC56" s="8">
        <v>270.10000000000002</v>
      </c>
      <c r="AD56" s="8">
        <f>AVERAGE(P55:P$354)</f>
        <v>1.832489257919528</v>
      </c>
      <c r="AE56" s="8">
        <f t="shared" si="5"/>
        <v>1.8268193535607224</v>
      </c>
      <c r="AF56" s="8"/>
      <c r="AG56" s="13"/>
      <c r="AH56" s="8"/>
      <c r="AI56" s="8"/>
      <c r="AJ56" s="13"/>
      <c r="AK56" s="11"/>
    </row>
    <row r="57" spans="1:37" x14ac:dyDescent="0.25">
      <c r="A57" s="8">
        <v>260.2</v>
      </c>
      <c r="B57" s="1">
        <v>297.25424467558474</v>
      </c>
      <c r="C57" s="1">
        <v>290.53195540048335</v>
      </c>
      <c r="D57" s="8">
        <v>260.2</v>
      </c>
      <c r="E57" s="6">
        <v>5.3460340580988905E-2</v>
      </c>
      <c r="F57" s="8">
        <v>0.95771221447247612</v>
      </c>
      <c r="G57" s="8">
        <f t="shared" si="0"/>
        <v>0.9042518738914872</v>
      </c>
      <c r="H57" s="8"/>
      <c r="I57" s="8">
        <f t="shared" si="1"/>
        <v>261.10425187389149</v>
      </c>
      <c r="L57" s="8">
        <v>270.3</v>
      </c>
      <c r="M57" s="1">
        <v>311.80203856872663</v>
      </c>
      <c r="N57" s="1">
        <v>301.35790281098377</v>
      </c>
      <c r="O57" s="8">
        <v>1.186013388148407</v>
      </c>
      <c r="P57" s="8">
        <v>1.1453779497887988</v>
      </c>
      <c r="Q57" s="7"/>
      <c r="R57" s="7"/>
      <c r="S57" s="7"/>
      <c r="T57" s="8">
        <v>270.2</v>
      </c>
      <c r="U57" s="8">
        <f>AVERAGE(M56:M$354)</f>
        <v>304.04490409668068</v>
      </c>
      <c r="V57" s="11">
        <f t="shared" si="2"/>
        <v>304.36545486006844</v>
      </c>
      <c r="W57" s="8">
        <v>270.2</v>
      </c>
      <c r="X57" s="8">
        <f>AVERAGE(N56:N$354)</f>
        <v>298.70734373032104</v>
      </c>
      <c r="Y57" s="11">
        <f t="shared" si="3"/>
        <v>298.72126634184781</v>
      </c>
      <c r="Z57" s="8">
        <v>270.2</v>
      </c>
      <c r="AA57" s="8">
        <f>AVERAGE(O56:O$354)</f>
        <v>1.8792532635445267</v>
      </c>
      <c r="AB57" s="11">
        <f t="shared" si="4"/>
        <v>1.8797178943955259</v>
      </c>
      <c r="AC57" s="8">
        <v>270.2</v>
      </c>
      <c r="AD57" s="8">
        <f>AVERAGE(P56:P$354)</f>
        <v>1.83480922748093</v>
      </c>
      <c r="AE57" s="8">
        <f t="shared" si="5"/>
        <v>1.8291452305336406</v>
      </c>
      <c r="AF57" s="8"/>
      <c r="AG57" s="13"/>
      <c r="AH57" s="8"/>
      <c r="AI57" s="8"/>
      <c r="AJ57" s="13"/>
      <c r="AK57" s="11"/>
    </row>
    <row r="58" spans="1:37" x14ac:dyDescent="0.25">
      <c r="A58" s="8">
        <v>260.3</v>
      </c>
      <c r="B58" s="1">
        <v>297.40019553123983</v>
      </c>
      <c r="C58" s="1">
        <v>290.66900149874778</v>
      </c>
      <c r="D58" s="8">
        <v>260.3</v>
      </c>
      <c r="E58" s="6">
        <v>5.3646732834807254E-2</v>
      </c>
      <c r="F58" s="8">
        <v>0.96014206649665157</v>
      </c>
      <c r="G58" s="8">
        <f t="shared" si="0"/>
        <v>0.90649533366184432</v>
      </c>
      <c r="H58" s="8"/>
      <c r="I58" s="8">
        <f t="shared" si="1"/>
        <v>261.20649533366185</v>
      </c>
      <c r="L58" s="8">
        <v>270.39999999999998</v>
      </c>
      <c r="M58" s="1">
        <v>311.93556962440806</v>
      </c>
      <c r="N58" s="1">
        <v>301.42901831644235</v>
      </c>
      <c r="O58" s="8">
        <v>1.1897045335146035</v>
      </c>
      <c r="P58" s="8">
        <v>1.1486874259056814</v>
      </c>
      <c r="Q58" s="7"/>
      <c r="R58" s="7"/>
      <c r="S58" s="7"/>
      <c r="T58" s="8">
        <v>270.3</v>
      </c>
      <c r="U58" s="8">
        <f>AVERAGE(M57:M$354)</f>
        <v>304.01932270577788</v>
      </c>
      <c r="V58" s="11">
        <f t="shared" si="2"/>
        <v>304.3282136511034</v>
      </c>
      <c r="W58" s="8">
        <v>270.3</v>
      </c>
      <c r="X58" s="8">
        <f>AVERAGE(N57:N$354)</f>
        <v>298.69869057523579</v>
      </c>
      <c r="Y58" s="11">
        <f t="shared" si="3"/>
        <v>298.71318905422311</v>
      </c>
      <c r="Z58" s="8">
        <v>270.3</v>
      </c>
      <c r="AA58" s="8">
        <f>AVERAGE(O57:O$354)</f>
        <v>1.8815918768131839</v>
      </c>
      <c r="AB58" s="11">
        <f t="shared" si="4"/>
        <v>1.8821912042565145</v>
      </c>
      <c r="AC58" s="8">
        <v>270.3</v>
      </c>
      <c r="AD58" s="8">
        <f>AVERAGE(P57:P$354)</f>
        <v>1.8371337943037556</v>
      </c>
      <c r="AE58" s="8">
        <f t="shared" si="5"/>
        <v>1.831483211195291</v>
      </c>
      <c r="AF58" s="8"/>
      <c r="AG58" s="13"/>
      <c r="AH58" s="8"/>
      <c r="AI58" s="8"/>
      <c r="AJ58" s="13"/>
      <c r="AK58" s="11"/>
    </row>
    <row r="59" spans="1:37" x14ac:dyDescent="0.25">
      <c r="A59" s="8">
        <v>260.39999999999998</v>
      </c>
      <c r="B59" s="1">
        <v>297.54633963680789</v>
      </c>
      <c r="C59" s="1">
        <v>290.80555265950835</v>
      </c>
      <c r="D59" s="8">
        <v>260.39999999999998</v>
      </c>
      <c r="E59" s="6">
        <v>5.3833828131930057E-2</v>
      </c>
      <c r="F59" s="8">
        <v>0.96257651380676623</v>
      </c>
      <c r="G59" s="8">
        <f t="shared" si="0"/>
        <v>0.90874268567483618</v>
      </c>
      <c r="H59" s="8"/>
      <c r="I59" s="8">
        <f t="shared" si="1"/>
        <v>261.30874268567482</v>
      </c>
      <c r="L59" s="8">
        <v>270.5</v>
      </c>
      <c r="M59" s="1">
        <v>312.06874523697428</v>
      </c>
      <c r="N59" s="1">
        <v>301.49932795168877</v>
      </c>
      <c r="O59" s="8">
        <v>1.193420140691043</v>
      </c>
      <c r="P59" s="8">
        <v>1.1520169025012248</v>
      </c>
      <c r="Q59" s="7"/>
      <c r="R59" s="7"/>
      <c r="S59" s="7"/>
      <c r="T59" s="8">
        <v>270.39999999999998</v>
      </c>
      <c r="U59" s="8">
        <f>AVERAGE(M58:M$354)</f>
        <v>303.99311827526287</v>
      </c>
      <c r="V59" s="11">
        <f t="shared" si="2"/>
        <v>304.29008970367295</v>
      </c>
      <c r="W59" s="8">
        <v>270.39999999999998</v>
      </c>
      <c r="X59" s="8">
        <f>AVERAGE(N58:N$354)</f>
        <v>298.6897369986844</v>
      </c>
      <c r="Y59" s="11">
        <f t="shared" si="3"/>
        <v>298.70478947753202</v>
      </c>
      <c r="Z59" s="8">
        <v>270.39999999999998</v>
      </c>
      <c r="AA59" s="8">
        <f>AVERAGE(O58:O$354)</f>
        <v>1.8839338919265332</v>
      </c>
      <c r="AB59" s="11">
        <f t="shared" si="4"/>
        <v>1.8846683216863767</v>
      </c>
      <c r="AC59" s="8">
        <v>270.39999999999998</v>
      </c>
      <c r="AD59" s="8">
        <f>AVERAGE(P58:P$354)</f>
        <v>1.8394629385613814</v>
      </c>
      <c r="AE59" s="8">
        <f t="shared" si="5"/>
        <v>1.8338330784210939</v>
      </c>
      <c r="AF59" s="8"/>
      <c r="AG59" s="13"/>
      <c r="AH59" s="8"/>
      <c r="AI59" s="8"/>
      <c r="AJ59" s="13"/>
      <c r="AK59" s="11"/>
    </row>
    <row r="60" spans="1:37" x14ac:dyDescent="0.25">
      <c r="A60" s="8">
        <v>260.5</v>
      </c>
      <c r="B60" s="1">
        <v>297.6926677364649</v>
      </c>
      <c r="C60" s="1">
        <v>290.94160680310006</v>
      </c>
      <c r="D60" s="8">
        <v>260.5</v>
      </c>
      <c r="E60" s="6">
        <v>5.4021592056324105E-2</v>
      </c>
      <c r="F60" s="8">
        <v>0.96501576752028184</v>
      </c>
      <c r="G60" s="8">
        <f t="shared" si="0"/>
        <v>0.91099417546395778</v>
      </c>
      <c r="H60" s="8"/>
      <c r="I60" s="8">
        <f t="shared" si="1"/>
        <v>261.41099417546394</v>
      </c>
      <c r="L60" s="8">
        <v>270.60000000000002</v>
      </c>
      <c r="M60" s="1">
        <v>312.20156017125134</v>
      </c>
      <c r="N60" s="1">
        <v>301.56882921998584</v>
      </c>
      <c r="O60" s="8">
        <v>1.1971604045875768</v>
      </c>
      <c r="P60" s="8">
        <v>1.1553665391366499</v>
      </c>
      <c r="Q60" s="7"/>
      <c r="R60" s="7"/>
      <c r="S60" s="7"/>
      <c r="T60" s="8">
        <v>270.5</v>
      </c>
      <c r="U60" s="8">
        <f>AVERAGE(M59:M$354)</f>
        <v>303.96628566935351</v>
      </c>
      <c r="V60" s="11">
        <f t="shared" si="2"/>
        <v>304.25108301777573</v>
      </c>
      <c r="W60" s="8">
        <v>270.5</v>
      </c>
      <c r="X60" s="8">
        <f>AVERAGE(N59:N$354)</f>
        <v>298.6804826699082</v>
      </c>
      <c r="Y60" s="11">
        <f t="shared" si="3"/>
        <v>298.69606761177499</v>
      </c>
      <c r="Z60" s="8">
        <v>270.5</v>
      </c>
      <c r="AA60" s="8">
        <f>AVERAGE(O59:O$354)</f>
        <v>1.8862792613806274</v>
      </c>
      <c r="AB60" s="11">
        <f t="shared" si="4"/>
        <v>1.8871490581918806</v>
      </c>
      <c r="AC60" s="8">
        <v>270.5</v>
      </c>
      <c r="AD60" s="8">
        <f>AVERAGE(P59:P$354)</f>
        <v>1.8417966396176506</v>
      </c>
      <c r="AE60" s="8">
        <f t="shared" si="5"/>
        <v>1.8361946150878339</v>
      </c>
      <c r="AF60" s="8"/>
      <c r="AG60" s="13"/>
      <c r="AH60" s="8"/>
      <c r="AI60" s="8"/>
      <c r="AJ60" s="13"/>
      <c r="AK60" s="11"/>
    </row>
    <row r="61" spans="1:37" x14ac:dyDescent="0.25">
      <c r="A61" s="8">
        <v>260.60000000000002</v>
      </c>
      <c r="B61" s="1">
        <v>297.83917056967664</v>
      </c>
      <c r="C61" s="1">
        <v>291.07716182763244</v>
      </c>
      <c r="D61" s="8">
        <v>260.60000000000002</v>
      </c>
      <c r="E61" s="6">
        <v>5.4209991448887211E-2</v>
      </c>
      <c r="F61" s="8">
        <v>0.96746003741461661</v>
      </c>
      <c r="G61" s="8">
        <f t="shared" si="0"/>
        <v>0.91325004596572945</v>
      </c>
      <c r="H61" s="8"/>
      <c r="I61" s="8">
        <f t="shared" si="1"/>
        <v>261.51325004596578</v>
      </c>
      <c r="L61" s="8">
        <v>270.7</v>
      </c>
      <c r="M61" s="1">
        <v>312.3340075277178</v>
      </c>
      <c r="N61" s="1">
        <v>301.63751963951404</v>
      </c>
      <c r="O61" s="8">
        <v>1.200925519063951</v>
      </c>
      <c r="P61" s="8">
        <v>1.1587364950200005</v>
      </c>
      <c r="Q61" s="7"/>
      <c r="R61" s="7"/>
      <c r="S61" s="7"/>
      <c r="T61" s="8">
        <v>270.60000000000002</v>
      </c>
      <c r="U61" s="8">
        <f>AVERAGE(M60:M$354)</f>
        <v>303.93881970471756</v>
      </c>
      <c r="V61" s="11">
        <f t="shared" si="2"/>
        <v>304.21119359341264</v>
      </c>
      <c r="W61" s="8">
        <v>270.60000000000002</v>
      </c>
      <c r="X61" s="8">
        <f>AVERAGE(N60:N$354)</f>
        <v>298.67092726217334</v>
      </c>
      <c r="Y61" s="11">
        <f t="shared" si="3"/>
        <v>298.68702345695181</v>
      </c>
      <c r="Z61" s="8">
        <v>270.60000000000002</v>
      </c>
      <c r="AA61" s="8">
        <f>AVERAGE(O60:O$354)</f>
        <v>1.8886279363660159</v>
      </c>
      <c r="AB61" s="11">
        <f t="shared" si="4"/>
        <v>1.8896332252800221</v>
      </c>
      <c r="AC61" s="8">
        <v>270.60000000000002</v>
      </c>
      <c r="AD61" s="8">
        <f>AVERAGE(P60:P$354)</f>
        <v>1.8441348760146559</v>
      </c>
      <c r="AE61" s="8">
        <f t="shared" si="5"/>
        <v>1.8385676040713861</v>
      </c>
      <c r="AF61" s="8"/>
      <c r="AG61" s="13"/>
      <c r="AH61" s="8"/>
      <c r="AI61" s="8"/>
      <c r="AJ61" s="13"/>
      <c r="AK61" s="11"/>
    </row>
    <row r="62" spans="1:37" x14ac:dyDescent="0.25">
      <c r="A62" s="8">
        <v>260.7</v>
      </c>
      <c r="B62" s="1">
        <v>297.98583906679977</v>
      </c>
      <c r="C62" s="1">
        <v>291.21221560018836</v>
      </c>
      <c r="D62" s="8">
        <v>260.7</v>
      </c>
      <c r="E62" s="6">
        <v>5.4398994613796964E-2</v>
      </c>
      <c r="F62" s="8">
        <v>0.96990953224785603</v>
      </c>
      <c r="G62" s="8">
        <f t="shared" si="0"/>
        <v>0.9155105376340591</v>
      </c>
      <c r="H62" s="8"/>
      <c r="I62" s="8">
        <f t="shared" si="1"/>
        <v>261.61551053763407</v>
      </c>
      <c r="L62" s="8">
        <v>270.8</v>
      </c>
      <c r="M62" s="1">
        <v>312.46608169433733</v>
      </c>
      <c r="N62" s="1">
        <v>301.70539674463237</v>
      </c>
      <c r="O62" s="8">
        <v>1.2047156776757759</v>
      </c>
      <c r="P62" s="8">
        <v>1.1621269287839777</v>
      </c>
      <c r="Q62" s="7"/>
      <c r="R62" s="7"/>
      <c r="S62" s="7"/>
      <c r="T62" s="8">
        <v>270.7</v>
      </c>
      <c r="U62" s="8">
        <f>AVERAGE(M61:M$354)</f>
        <v>303.91071514530756</v>
      </c>
      <c r="V62" s="11">
        <f t="shared" si="2"/>
        <v>304.17042143058325</v>
      </c>
      <c r="W62" s="8">
        <v>270.7</v>
      </c>
      <c r="X62" s="8">
        <f>AVERAGE(N61:N$354)</f>
        <v>298.66107045279301</v>
      </c>
      <c r="Y62" s="11">
        <f t="shared" si="3"/>
        <v>298.67765701306314</v>
      </c>
      <c r="Z62" s="8">
        <v>270.7</v>
      </c>
      <c r="AA62" s="8">
        <f>AVERAGE(O61:O$354)</f>
        <v>1.8909798667462148</v>
      </c>
      <c r="AB62" s="11">
        <f t="shared" si="4"/>
        <v>1.892120634457342</v>
      </c>
      <c r="AC62" s="8">
        <v>270.7</v>
      </c>
      <c r="AD62" s="8">
        <f>AVERAGE(P61:P$354)</f>
        <v>1.8464776254598192</v>
      </c>
      <c r="AE62" s="8">
        <f t="shared" si="5"/>
        <v>1.8409518282480803</v>
      </c>
      <c r="AF62" s="8"/>
      <c r="AG62" s="13"/>
      <c r="AH62" s="8"/>
      <c r="AI62" s="8"/>
      <c r="AJ62" s="13"/>
      <c r="AK62" s="11"/>
    </row>
    <row r="63" spans="1:37" x14ac:dyDescent="0.25">
      <c r="A63" s="8">
        <v>260.8</v>
      </c>
      <c r="B63" s="1">
        <v>298.13266409518479</v>
      </c>
      <c r="C63" s="1">
        <v>291.3467659486937</v>
      </c>
      <c r="D63" s="8">
        <v>260.8</v>
      </c>
      <c r="E63" s="6">
        <v>5.4588571604938525E-2</v>
      </c>
      <c r="F63" s="8">
        <v>0.97236446007132948</v>
      </c>
      <c r="G63" s="8">
        <f t="shared" si="0"/>
        <v>0.91777588846639091</v>
      </c>
      <c r="H63" s="8"/>
      <c r="I63" s="8">
        <f t="shared" si="1"/>
        <v>261.71777588846641</v>
      </c>
      <c r="L63" s="8">
        <v>270.89999999999998</v>
      </c>
      <c r="M63" s="1">
        <v>312.59777547360244</v>
      </c>
      <c r="N63" s="1">
        <v>301.77245808717845</v>
      </c>
      <c r="O63" s="8">
        <v>1.208531072797723</v>
      </c>
      <c r="P63" s="8">
        <v>1.165537998500831</v>
      </c>
      <c r="Q63" s="7"/>
      <c r="R63" s="7"/>
      <c r="S63" s="7"/>
      <c r="T63" s="8">
        <v>270.8</v>
      </c>
      <c r="U63" s="8">
        <f>AVERAGE(M62:M$354)</f>
        <v>303.88196670714228</v>
      </c>
      <c r="V63" s="11">
        <f t="shared" si="2"/>
        <v>304.12876652928844</v>
      </c>
      <c r="W63" s="8">
        <v>270.8</v>
      </c>
      <c r="X63" s="8">
        <f>AVERAGE(N62:N$354)</f>
        <v>298.65091192314549</v>
      </c>
      <c r="Y63" s="11">
        <f t="shared" si="3"/>
        <v>298.66796828010808</v>
      </c>
      <c r="Z63" s="8">
        <v>270.8</v>
      </c>
      <c r="AA63" s="8">
        <f>AVERAGE(O62:O$354)</f>
        <v>1.8933350010386458</v>
      </c>
      <c r="AB63" s="11">
        <f t="shared" si="4"/>
        <v>1.8946110972315182</v>
      </c>
      <c r="AC63" s="8">
        <v>270.8</v>
      </c>
      <c r="AD63" s="8">
        <f>AVERAGE(P62:P$354)</f>
        <v>1.8488248648128558</v>
      </c>
      <c r="AE63" s="8">
        <f t="shared" si="5"/>
        <v>1.8433470704942465</v>
      </c>
      <c r="AF63" s="8"/>
      <c r="AG63" s="13"/>
      <c r="AH63" s="8"/>
      <c r="AI63" s="8"/>
      <c r="AJ63" s="13"/>
      <c r="AK63" s="11"/>
    </row>
    <row r="64" spans="1:37" x14ac:dyDescent="0.25">
      <c r="A64" s="8">
        <v>260.89999999999998</v>
      </c>
      <c r="B64" s="1">
        <v>298.27963667073743</v>
      </c>
      <c r="C64" s="1">
        <v>291.4808106544902</v>
      </c>
      <c r="D64" s="8">
        <v>260.89999999999998</v>
      </c>
      <c r="E64" s="6">
        <v>5.4778694410911342E-2</v>
      </c>
      <c r="F64" s="8">
        <v>0.97482502853317154</v>
      </c>
      <c r="G64" s="8">
        <f t="shared" si="0"/>
        <v>0.92004633412226022</v>
      </c>
      <c r="H64" s="8"/>
      <c r="I64" s="8">
        <f t="shared" si="1"/>
        <v>261.82004633412225</v>
      </c>
      <c r="L64" s="8">
        <v>271</v>
      </c>
      <c r="M64" s="1">
        <v>312.72908267563918</v>
      </c>
      <c r="N64" s="1">
        <v>301.83870123779968</v>
      </c>
      <c r="O64" s="8">
        <v>1.2123718964202441</v>
      </c>
      <c r="P64" s="8">
        <v>1.1689698611721904</v>
      </c>
      <c r="Q64" s="7"/>
      <c r="R64" s="7"/>
      <c r="S64" s="7"/>
      <c r="T64" s="8">
        <v>270.89999999999998</v>
      </c>
      <c r="U64" s="8">
        <f>AVERAGE(M63:M$354)</f>
        <v>303.85256905307665</v>
      </c>
      <c r="V64" s="11">
        <f t="shared" si="2"/>
        <v>304.08622888952777</v>
      </c>
      <c r="W64" s="8">
        <v>270.89999999999998</v>
      </c>
      <c r="X64" s="8">
        <f>AVERAGE(N63:N$354)</f>
        <v>298.64045135868844</v>
      </c>
      <c r="Y64" s="11">
        <f t="shared" si="3"/>
        <v>298.65795725808709</v>
      </c>
      <c r="Z64" s="8">
        <v>270.89999999999998</v>
      </c>
      <c r="AA64" s="8">
        <f>AVERAGE(O63:O$354)</f>
        <v>1.8956932863926279</v>
      </c>
      <c r="AB64" s="11">
        <f t="shared" si="4"/>
        <v>1.8971044251084095</v>
      </c>
      <c r="AC64" s="8">
        <v>270.89999999999998</v>
      </c>
      <c r="AD64" s="8">
        <f>AVERAGE(P63:P$354)</f>
        <v>1.851176570073229</v>
      </c>
      <c r="AE64" s="8">
        <f t="shared" si="5"/>
        <v>1.8457531136866692</v>
      </c>
      <c r="AF64" s="8"/>
      <c r="AG64" s="13"/>
      <c r="AH64" s="8"/>
      <c r="AI64" s="8"/>
      <c r="AJ64" s="13"/>
      <c r="AK64" s="11"/>
    </row>
    <row r="65" spans="1:37" x14ac:dyDescent="0.25">
      <c r="A65" s="8">
        <v>261</v>
      </c>
      <c r="B65" s="1">
        <v>298.42674779140827</v>
      </c>
      <c r="C65" s="1">
        <v>291.61434744563348</v>
      </c>
      <c r="D65" s="8">
        <v>261</v>
      </c>
      <c r="E65" s="6">
        <v>5.4969337198351106E-2</v>
      </c>
      <c r="F65" s="8">
        <v>0.97729144517212929</v>
      </c>
      <c r="G65" s="8">
        <f t="shared" si="0"/>
        <v>0.92232210797377823</v>
      </c>
      <c r="H65" s="8"/>
      <c r="I65" s="8">
        <f t="shared" si="1"/>
        <v>261.9223221079738</v>
      </c>
      <c r="L65" s="8">
        <v>271.10000000000002</v>
      </c>
      <c r="M65" s="1">
        <v>312.85999668053529</v>
      </c>
      <c r="N65" s="1">
        <v>301.90412378730622</v>
      </c>
      <c r="O65" s="8">
        <v>1.2162383395000473</v>
      </c>
      <c r="P65" s="8">
        <v>1.1724226746786222</v>
      </c>
      <c r="Q65" s="7"/>
      <c r="R65" s="7"/>
      <c r="S65" s="7"/>
      <c r="T65" s="8">
        <v>271</v>
      </c>
      <c r="U65" s="8">
        <f>AVERAGE(M64:M$354)</f>
        <v>303.82251679733599</v>
      </c>
      <c r="V65" s="11">
        <f t="shared" si="2"/>
        <v>304.04280851130034</v>
      </c>
      <c r="W65" s="8">
        <v>271</v>
      </c>
      <c r="X65" s="8">
        <f>AVERAGE(N64:N$354)</f>
        <v>298.62968844896847</v>
      </c>
      <c r="Y65" s="11">
        <f t="shared" si="3"/>
        <v>298.64762394699994</v>
      </c>
      <c r="Z65" s="8">
        <v>271</v>
      </c>
      <c r="AA65" s="8">
        <f>AVERAGE(O64:O$354)</f>
        <v>1.8980546685699307</v>
      </c>
      <c r="AB65" s="11">
        <f t="shared" si="4"/>
        <v>1.8996004295954663</v>
      </c>
      <c r="AC65" s="8">
        <v>271</v>
      </c>
      <c r="AD65" s="8">
        <f>AVERAGE(P64:P$354)</f>
        <v>1.8535327163672923</v>
      </c>
      <c r="AE65" s="8">
        <f t="shared" si="5"/>
        <v>1.8481697407003139</v>
      </c>
      <c r="AF65" s="8"/>
      <c r="AG65" s="13"/>
      <c r="AH65" s="8"/>
      <c r="AI65" s="8"/>
      <c r="AJ65" s="13"/>
      <c r="AK65" s="11"/>
    </row>
    <row r="66" spans="1:37" x14ac:dyDescent="0.25">
      <c r="A66" s="8">
        <v>261.10000000000002</v>
      </c>
      <c r="B66" s="1">
        <v>298.57398861008249</v>
      </c>
      <c r="C66" s="1">
        <v>291.74737399093164</v>
      </c>
      <c r="D66" s="8">
        <v>261.10000000000002</v>
      </c>
      <c r="E66" s="6">
        <v>5.5160476477139384E-2</v>
      </c>
      <c r="F66" s="8">
        <v>0.97976391770092408</v>
      </c>
      <c r="G66" s="8">
        <f t="shared" si="0"/>
        <v>0.92460344122378468</v>
      </c>
      <c r="H66" s="8"/>
      <c r="I66" s="8">
        <f t="shared" si="1"/>
        <v>262.0246034412238</v>
      </c>
      <c r="L66" s="8">
        <v>271.2</v>
      </c>
      <c r="M66" s="1">
        <v>312.99050971777189</v>
      </c>
      <c r="N66" s="1">
        <v>301.968723348038</v>
      </c>
      <c r="O66" s="8">
        <v>1.2201305917513035</v>
      </c>
      <c r="P66" s="8">
        <v>1.1758965947805216</v>
      </c>
      <c r="Q66" s="7"/>
      <c r="R66" s="7"/>
      <c r="S66" s="7"/>
      <c r="T66" s="8">
        <v>271.10000000000002</v>
      </c>
      <c r="U66" s="8">
        <f>AVERAGE(M65:M$354)</f>
        <v>303.7918045012039</v>
      </c>
      <c r="V66" s="11">
        <f t="shared" si="2"/>
        <v>303.99850539460749</v>
      </c>
      <c r="W66" s="8">
        <v>271.10000000000002</v>
      </c>
      <c r="X66" s="8">
        <f>AVERAGE(N65:N$354)</f>
        <v>298.61862288762774</v>
      </c>
      <c r="Y66" s="11">
        <f t="shared" si="3"/>
        <v>298.63696834684731</v>
      </c>
      <c r="Z66" s="8">
        <v>271.10000000000002</v>
      </c>
      <c r="AA66" s="8">
        <f>AVERAGE(O65:O$354)</f>
        <v>1.9004190919221706</v>
      </c>
      <c r="AB66" s="11">
        <f t="shared" si="4"/>
        <v>1.9020989221990021</v>
      </c>
      <c r="AC66" s="8">
        <v>271.10000000000002</v>
      </c>
      <c r="AD66" s="8">
        <f>AVERAGE(P65:P$354)</f>
        <v>1.8558932779369308</v>
      </c>
      <c r="AE66" s="8">
        <f t="shared" si="5"/>
        <v>1.8505967344119654</v>
      </c>
      <c r="AF66" s="8"/>
      <c r="AG66" s="13"/>
      <c r="AH66" s="8"/>
      <c r="AI66" s="8"/>
      <c r="AJ66" s="13"/>
      <c r="AK66" s="11"/>
    </row>
    <row r="67" spans="1:37" x14ac:dyDescent="0.25">
      <c r="A67" s="8">
        <v>261.2</v>
      </c>
      <c r="B67" s="1">
        <v>298.72135029782623</v>
      </c>
      <c r="C67" s="1">
        <v>291.8798878947315</v>
      </c>
      <c r="D67" s="8">
        <v>261.2</v>
      </c>
      <c r="E67" s="6">
        <v>5.5352091331219169E-2</v>
      </c>
      <c r="F67" s="8">
        <v>0.98224265427863078</v>
      </c>
      <c r="G67" s="8">
        <f t="shared" si="0"/>
        <v>0.92689056294741157</v>
      </c>
      <c r="H67" s="8"/>
      <c r="I67" s="8">
        <f t="shared" si="1"/>
        <v>262.12689056294738</v>
      </c>
      <c r="L67" s="8">
        <v>271.3</v>
      </c>
      <c r="M67" s="1">
        <v>313.12061518769173</v>
      </c>
      <c r="N67" s="1">
        <v>302.03249755523689</v>
      </c>
      <c r="O67" s="8">
        <v>1.2240488422672025</v>
      </c>
      <c r="P67" s="8">
        <v>1.1793917768884485</v>
      </c>
      <c r="Q67" s="7"/>
      <c r="R67" s="7"/>
      <c r="S67" s="7"/>
      <c r="T67" s="8">
        <v>271.2</v>
      </c>
      <c r="U67" s="8">
        <f>AVERAGE(M66:M$354)</f>
        <v>303.76042667359371</v>
      </c>
      <c r="V67" s="11">
        <f t="shared" si="2"/>
        <v>303.95331953944878</v>
      </c>
      <c r="W67" s="8">
        <v>271.2</v>
      </c>
      <c r="X67" s="8">
        <f>AVERAGE(N66:N$354)</f>
        <v>298.60725437240393</v>
      </c>
      <c r="Y67" s="11">
        <f t="shared" si="3"/>
        <v>298.62599045762806</v>
      </c>
      <c r="Z67" s="8">
        <v>271.2</v>
      </c>
      <c r="AA67" s="8">
        <f>AVERAGE(O66:O$354)</f>
        <v>1.9027864993699981</v>
      </c>
      <c r="AB67" s="11">
        <f t="shared" si="4"/>
        <v>1.9045997144264675</v>
      </c>
      <c r="AC67" s="8">
        <v>271.2</v>
      </c>
      <c r="AD67" s="8">
        <f>AVERAGE(P66:P$354)</f>
        <v>1.8582582281212159</v>
      </c>
      <c r="AE67" s="8">
        <f t="shared" si="5"/>
        <v>1.8530338776979534</v>
      </c>
      <c r="AF67" s="8"/>
      <c r="AG67" s="13"/>
      <c r="AH67" s="8"/>
      <c r="AI67" s="8"/>
      <c r="AJ67" s="13"/>
      <c r="AK67" s="11"/>
    </row>
    <row r="68" spans="1:37" x14ac:dyDescent="0.25">
      <c r="A68" s="8">
        <v>261.3</v>
      </c>
      <c r="B68" s="1">
        <v>298.86882406756018</v>
      </c>
      <c r="C68" s="1">
        <v>292.01188669245425</v>
      </c>
      <c r="D68" s="8">
        <v>261.3</v>
      </c>
      <c r="E68" s="6">
        <v>5.5544163574284482E-2</v>
      </c>
      <c r="F68" s="8">
        <v>0.98472786377154187</v>
      </c>
      <c r="G68" s="8">
        <f t="shared" si="0"/>
        <v>0.92918370019725738</v>
      </c>
      <c r="H68" s="8"/>
      <c r="I68" s="8">
        <f t="shared" si="1"/>
        <v>262.22918370019727</v>
      </c>
      <c r="L68" s="8">
        <v>271.39999999999998</v>
      </c>
      <c r="M68" s="1">
        <v>313.25030517156239</v>
      </c>
      <c r="N68" s="1">
        <v>302.09544406841582</v>
      </c>
      <c r="O68" s="8">
        <v>1.2279932787718153</v>
      </c>
      <c r="P68" s="8">
        <v>1.1829083767420683</v>
      </c>
      <c r="Q68" s="7"/>
      <c r="R68" s="7"/>
      <c r="S68" s="7"/>
      <c r="T68" s="8">
        <v>271.3</v>
      </c>
      <c r="U68" s="8">
        <f>AVERAGE(M67:M$354)</f>
        <v>303.72837777413474</v>
      </c>
      <c r="V68" s="11">
        <f t="shared" si="2"/>
        <v>303.90725094582376</v>
      </c>
      <c r="W68" s="8">
        <v>271.3</v>
      </c>
      <c r="X68" s="8">
        <f>AVERAGE(N67:N$354)</f>
        <v>298.59558260512739</v>
      </c>
      <c r="Y68" s="11">
        <f t="shared" si="3"/>
        <v>298.61469027934288</v>
      </c>
      <c r="Z68" s="8">
        <v>271.3</v>
      </c>
      <c r="AA68" s="8">
        <f>AVERAGE(O67:O$354)</f>
        <v>1.9051568323825632</v>
      </c>
      <c r="AB68" s="11">
        <f t="shared" si="4"/>
        <v>1.9071026177844033</v>
      </c>
      <c r="AC68" s="8">
        <v>271.3</v>
      </c>
      <c r="AD68" s="8">
        <f>AVERAGE(P67:P$354)</f>
        <v>1.8606275393480933</v>
      </c>
      <c r="AE68" s="8">
        <f t="shared" si="5"/>
        <v>1.8554809534336982</v>
      </c>
      <c r="AF68" s="8"/>
      <c r="AG68" s="13"/>
      <c r="AH68" s="8"/>
      <c r="AI68" s="8"/>
      <c r="AJ68" s="13"/>
      <c r="AK68" s="11"/>
    </row>
    <row r="69" spans="1:37" x14ac:dyDescent="0.25">
      <c r="A69" s="8">
        <v>261.39999999999998</v>
      </c>
      <c r="B69" s="1">
        <v>299.01640136199364</v>
      </c>
      <c r="C69" s="1">
        <v>292.14336784687487</v>
      </c>
      <c r="D69" s="8">
        <v>261.39999999999998</v>
      </c>
      <c r="E69" s="6">
        <v>5.5736677880620596E-2</v>
      </c>
      <c r="F69" s="8">
        <v>0.9872197560021847</v>
      </c>
      <c r="G69" s="8">
        <f t="shared" si="0"/>
        <v>0.93148307812156406</v>
      </c>
      <c r="H69" s="8"/>
      <c r="I69" s="8">
        <f t="shared" si="1"/>
        <v>262.33148307812155</v>
      </c>
      <c r="L69" s="8">
        <v>271.5</v>
      </c>
      <c r="M69" s="1">
        <v>313.37957281756195</v>
      </c>
      <c r="N69" s="1">
        <v>302.15756057271676</v>
      </c>
      <c r="O69" s="8">
        <v>1.2319640881891505</v>
      </c>
      <c r="P69" s="8">
        <v>1.1864465477781641</v>
      </c>
      <c r="Q69" s="7"/>
      <c r="R69" s="7"/>
      <c r="S69" s="7"/>
      <c r="T69" s="8">
        <v>271.39999999999998</v>
      </c>
      <c r="U69" s="8">
        <f>AVERAGE(M68:M$354)</f>
        <v>303.69565220823381</v>
      </c>
      <c r="V69" s="11">
        <f t="shared" si="2"/>
        <v>303.86029961373197</v>
      </c>
      <c r="W69" s="8">
        <v>271.39999999999998</v>
      </c>
      <c r="X69" s="8">
        <f>AVERAGE(N68:N$354)</f>
        <v>298.58360729171238</v>
      </c>
      <c r="Y69" s="11">
        <f t="shared" si="3"/>
        <v>298.60306781199222</v>
      </c>
      <c r="Z69" s="8">
        <v>271.39999999999998</v>
      </c>
      <c r="AA69" s="8">
        <f>AVERAGE(O68:O$354)</f>
        <v>1.9075300309543937</v>
      </c>
      <c r="AB69" s="11">
        <f t="shared" si="4"/>
        <v>1.9096074437795778</v>
      </c>
      <c r="AC69" s="8">
        <v>271.39999999999998</v>
      </c>
      <c r="AD69" s="8">
        <f>AVERAGE(P68:P$354)</f>
        <v>1.8630011831197297</v>
      </c>
      <c r="AE69" s="8">
        <f t="shared" si="5"/>
        <v>1.8579377444968941</v>
      </c>
      <c r="AF69" s="8"/>
      <c r="AG69" s="13"/>
      <c r="AH69" s="8"/>
      <c r="AI69" s="8"/>
      <c r="AJ69" s="13"/>
      <c r="AK69" s="11"/>
    </row>
    <row r="70" spans="1:37" x14ac:dyDescent="0.25">
      <c r="A70" s="8">
        <v>261.5</v>
      </c>
      <c r="B70" s="1">
        <v>299.16407356839284</v>
      </c>
      <c r="C70" s="1">
        <v>292.27432874513477</v>
      </c>
      <c r="D70" s="8">
        <v>261.5</v>
      </c>
      <c r="E70" s="6">
        <v>5.5929622022273563E-2</v>
      </c>
      <c r="F70" s="8">
        <v>0.9897185419861122</v>
      </c>
      <c r="G70" s="8">
        <f t="shared" ref="G70:G133" si="6">F70-E70</f>
        <v>0.93378891996383862</v>
      </c>
      <c r="H70" s="8"/>
      <c r="I70" s="8">
        <f t="shared" ref="I70:I133" si="7">A70+G70</f>
        <v>262.43378891996383</v>
      </c>
      <c r="L70" s="8">
        <v>271.60000000000002</v>
      </c>
      <c r="M70" s="1">
        <v>313.50840956840239</v>
      </c>
      <c r="N70" s="1">
        <v>302.21884478024907</v>
      </c>
      <c r="O70" s="8">
        <v>1.2359614556652518</v>
      </c>
      <c r="P70" s="8">
        <v>1.1900064444418508</v>
      </c>
      <c r="Q70" s="7"/>
      <c r="R70" s="7"/>
      <c r="S70" s="7"/>
      <c r="T70" s="8">
        <v>271.5</v>
      </c>
      <c r="U70" s="8">
        <f>AVERAGE(M69:M$354)</f>
        <v>303.66224433073967</v>
      </c>
      <c r="V70" s="11">
        <f t="shared" ref="V70:V133" si="8">-0.0441369233*T70^2 + 23.483594954*T70 - 2818.5516399474</f>
        <v>303.81246554317522</v>
      </c>
      <c r="W70" s="8">
        <v>271.5</v>
      </c>
      <c r="X70" s="8">
        <f>AVERAGE(N69:N$354)</f>
        <v>298.57132814214344</v>
      </c>
      <c r="Y70" s="11">
        <f t="shared" ref="Y70:Y133" si="9" xml:space="preserve"> -0.0161144533*W70^2 + 8.6290891324*W70 - 856.3739661281</f>
        <v>298.59112305557517</v>
      </c>
      <c r="Z70" s="8">
        <v>271.5</v>
      </c>
      <c r="AA70" s="8">
        <f>AVERAGE(O69:O$354)</f>
        <v>1.9099060335844029</v>
      </c>
      <c r="AB70" s="11">
        <f t="shared" ref="AB70:AB133" si="10" xml:space="preserve"> -0.000031415526114*Z70^3 + 0.02566522857118*Z70^2 - 6.964018125956*Z70 + 629.516315122313</f>
        <v>1.9121140039192142</v>
      </c>
      <c r="AC70" s="8">
        <v>271.5</v>
      </c>
      <c r="AD70" s="8">
        <f>AVERAGE(P69:P$354)</f>
        <v>1.8653791299951763</v>
      </c>
      <c r="AE70" s="8">
        <f t="shared" ref="AE70:AE133" si="11" xml:space="preserve"> -0.0000361873*Z70^3 + 0.0299386098*Z70^2 - 8.2296135482*Z70+ 753.5701352914</f>
        <v>1.8604040337625065</v>
      </c>
      <c r="AF70" s="8"/>
      <c r="AG70" s="13"/>
      <c r="AH70" s="8"/>
      <c r="AI70" s="8"/>
      <c r="AJ70" s="13"/>
      <c r="AK70" s="11"/>
    </row>
    <row r="71" spans="1:37" x14ac:dyDescent="0.25">
      <c r="A71" s="8">
        <v>261.60000000000002</v>
      </c>
      <c r="B71" s="1">
        <v>299.31183213025702</v>
      </c>
      <c r="C71" s="1">
        <v>292.40476669647222</v>
      </c>
      <c r="D71" s="8">
        <v>261.60000000000002</v>
      </c>
      <c r="E71" s="6">
        <v>5.6122986965230451E-2</v>
      </c>
      <c r="F71" s="8">
        <v>0.99222443415627237</v>
      </c>
      <c r="G71" s="8">
        <f t="shared" si="6"/>
        <v>0.93610144719104194</v>
      </c>
      <c r="H71" s="8"/>
      <c r="I71" s="8">
        <f t="shared" si="7"/>
        <v>262.53610144719107</v>
      </c>
      <c r="L71" s="8">
        <v>271.7</v>
      </c>
      <c r="M71" s="1">
        <v>313.63680747669963</v>
      </c>
      <c r="N71" s="1">
        <v>302.27929443140101</v>
      </c>
      <c r="O71" s="8">
        <v>1.2399855653275742</v>
      </c>
      <c r="P71" s="8">
        <v>1.193588218527937</v>
      </c>
      <c r="Q71" s="7"/>
      <c r="R71" s="7"/>
      <c r="S71" s="7"/>
      <c r="T71" s="8">
        <v>271.60000000000002</v>
      </c>
      <c r="U71" s="8">
        <f>AVERAGE(M70:M$354)</f>
        <v>303.62814844131225</v>
      </c>
      <c r="V71" s="11">
        <f t="shared" si="8"/>
        <v>303.76374873415216</v>
      </c>
      <c r="W71" s="8">
        <v>271.60000000000002</v>
      </c>
      <c r="X71" s="8">
        <f>AVERAGE(N70:N$354)</f>
        <v>298.55874487045725</v>
      </c>
      <c r="Y71" s="11">
        <f t="shared" si="9"/>
        <v>298.57885601009195</v>
      </c>
      <c r="Z71" s="8">
        <v>271.60000000000002</v>
      </c>
      <c r="AA71" s="8">
        <f>AVERAGE(O70:O$354)</f>
        <v>1.9122847772524565</v>
      </c>
      <c r="AB71" s="11">
        <f t="shared" si="10"/>
        <v>1.9146221097096259</v>
      </c>
      <c r="AC71" s="8">
        <v>271.60000000000002</v>
      </c>
      <c r="AD71" s="8">
        <f>AVERAGE(P70:P$354)</f>
        <v>1.8677613495819028</v>
      </c>
      <c r="AE71" s="8">
        <f t="shared" si="11"/>
        <v>1.8628796041073201</v>
      </c>
      <c r="AF71" s="8"/>
      <c r="AG71" s="13"/>
      <c r="AH71" s="8"/>
      <c r="AI71" s="8"/>
      <c r="AJ71" s="13"/>
      <c r="AK71" s="11"/>
    </row>
    <row r="72" spans="1:37" x14ac:dyDescent="0.25">
      <c r="A72" s="8">
        <v>261.7</v>
      </c>
      <c r="B72" s="1">
        <v>299.45966877644952</v>
      </c>
      <c r="C72" s="1">
        <v>292.5346789306501</v>
      </c>
      <c r="D72" s="8">
        <v>261.7</v>
      </c>
      <c r="E72" s="6">
        <v>5.6316766958062266E-2</v>
      </c>
      <c r="F72" s="8">
        <v>0.99473764657479113</v>
      </c>
      <c r="G72" s="8">
        <f t="shared" si="6"/>
        <v>0.93842087961672882</v>
      </c>
      <c r="H72" s="8"/>
      <c r="I72" s="8">
        <f t="shared" si="7"/>
        <v>262.63842087961672</v>
      </c>
      <c r="L72" s="8">
        <v>271.8</v>
      </c>
      <c r="M72" s="1">
        <v>313.7647586369967</v>
      </c>
      <c r="N72" s="1">
        <v>302.33890729611613</v>
      </c>
      <c r="O72" s="8">
        <v>1.2440366000237184</v>
      </c>
      <c r="P72" s="8">
        <v>1.1971920228548976</v>
      </c>
      <c r="Q72" s="7"/>
      <c r="R72" s="7"/>
      <c r="S72" s="7"/>
      <c r="T72" s="8">
        <v>271.7</v>
      </c>
      <c r="U72" s="8">
        <f>AVERAGE(M71:M$354)</f>
        <v>303.59335878945626</v>
      </c>
      <c r="V72" s="11">
        <f t="shared" si="8"/>
        <v>303.71414918666324</v>
      </c>
      <c r="W72" s="8">
        <v>271.7</v>
      </c>
      <c r="X72" s="8">
        <f>AVERAGE(N71:N$354)</f>
        <v>298.54585719471856</v>
      </c>
      <c r="Y72" s="11">
        <f t="shared" si="9"/>
        <v>298.56626667554281</v>
      </c>
      <c r="Z72" s="8">
        <v>271.7</v>
      </c>
      <c r="AA72" s="8">
        <f>AVERAGE(O71:O$354)</f>
        <v>1.9146661973988901</v>
      </c>
      <c r="AB72" s="11">
        <f t="shared" si="10"/>
        <v>1.9171315726578086</v>
      </c>
      <c r="AC72" s="8">
        <v>271.7</v>
      </c>
      <c r="AD72" s="8">
        <f>AVERAGE(P71:P$354)</f>
        <v>1.8701478105154943</v>
      </c>
      <c r="AE72" s="8">
        <f t="shared" si="11"/>
        <v>1.8653642384076647</v>
      </c>
      <c r="AF72" s="8"/>
      <c r="AG72" s="13"/>
      <c r="AH72" s="8"/>
      <c r="AI72" s="8"/>
      <c r="AJ72" s="13"/>
      <c r="AK72" s="11"/>
    </row>
    <row r="73" spans="1:37" x14ac:dyDescent="0.25">
      <c r="A73" s="8">
        <v>261.8</v>
      </c>
      <c r="B73" s="1">
        <v>299.60757514001943</v>
      </c>
      <c r="C73" s="1">
        <v>292.6640625970565</v>
      </c>
      <c r="D73" s="8">
        <v>261.8</v>
      </c>
      <c r="E73" s="6">
        <v>5.6510959729741857E-2</v>
      </c>
      <c r="F73" s="8">
        <v>0.99725839513205949</v>
      </c>
      <c r="G73" s="8">
        <f t="shared" si="6"/>
        <v>0.94074743540231764</v>
      </c>
      <c r="H73" s="8"/>
      <c r="I73" s="8">
        <f t="shared" si="7"/>
        <v>262.74074743540234</v>
      </c>
      <c r="L73" s="8">
        <v>271.89999999999998</v>
      </c>
      <c r="M73" s="1">
        <v>313.89225451889826</v>
      </c>
      <c r="N73" s="1">
        <v>302.39768117512779</v>
      </c>
      <c r="O73" s="8">
        <v>1.2481147409223285</v>
      </c>
      <c r="P73" s="8">
        <v>1.2008180073337726</v>
      </c>
      <c r="Q73" s="7"/>
      <c r="R73" s="7"/>
      <c r="S73" s="7"/>
      <c r="T73" s="8">
        <v>271.8</v>
      </c>
      <c r="U73" s="8">
        <f>AVERAGE(M72:M$354)</f>
        <v>303.55786957148018</v>
      </c>
      <c r="V73" s="11">
        <f t="shared" si="8"/>
        <v>303.66366690070845</v>
      </c>
      <c r="W73" s="8">
        <v>271.8</v>
      </c>
      <c r="X73" s="8">
        <f>AVERAGE(N72:N$354)</f>
        <v>298.53266483699184</v>
      </c>
      <c r="Y73" s="11">
        <f t="shared" si="9"/>
        <v>298.55335505192818</v>
      </c>
      <c r="Z73" s="8">
        <v>271.8</v>
      </c>
      <c r="AA73" s="8">
        <f>AVERAGE(O72:O$354)</f>
        <v>1.917050227900909</v>
      </c>
      <c r="AB73" s="11">
        <f t="shared" si="10"/>
        <v>1.9196422042709855</v>
      </c>
      <c r="AC73" s="8">
        <v>271.8</v>
      </c>
      <c r="AD73" s="8">
        <f>AVERAGE(P72:P$354)</f>
        <v>1.8725384804518459</v>
      </c>
      <c r="AE73" s="8">
        <f t="shared" si="11"/>
        <v>1.8678577195389607</v>
      </c>
      <c r="AF73" s="8"/>
      <c r="AG73" s="13"/>
      <c r="AH73" s="8"/>
      <c r="AI73" s="8"/>
      <c r="AJ73" s="13"/>
      <c r="AK73" s="11"/>
    </row>
    <row r="74" spans="1:37" x14ac:dyDescent="0.25">
      <c r="A74" s="8">
        <v>261.89999999999998</v>
      </c>
      <c r="B74" s="1">
        <v>299.75554310827749</v>
      </c>
      <c r="C74" s="1">
        <v>292.79291476445093</v>
      </c>
      <c r="D74" s="8">
        <v>261.89999999999998</v>
      </c>
      <c r="E74" s="6">
        <v>5.6705566529761248E-2</v>
      </c>
      <c r="F74" s="8">
        <v>0.99978689773311258</v>
      </c>
      <c r="G74" s="8">
        <f t="shared" si="6"/>
        <v>0.94308133120335136</v>
      </c>
      <c r="H74" s="8"/>
      <c r="I74" s="8">
        <f t="shared" si="7"/>
        <v>262.84308133120334</v>
      </c>
      <c r="L74" s="8">
        <v>272</v>
      </c>
      <c r="M74" s="1">
        <v>314.01928600465789</v>
      </c>
      <c r="N74" s="1">
        <v>302.45561390114506</v>
      </c>
      <c r="O74" s="8">
        <v>1.2522201675489038</v>
      </c>
      <c r="P74" s="8">
        <v>1.2044663224455234</v>
      </c>
      <c r="Q74" s="7"/>
      <c r="R74" s="7"/>
      <c r="S74" s="7"/>
      <c r="T74" s="8">
        <v>271.89999999999998</v>
      </c>
      <c r="U74" s="8">
        <f>AVERAGE(M73:M$354)</f>
        <v>303.52167492940384</v>
      </c>
      <c r="V74" s="11">
        <f t="shared" si="8"/>
        <v>303.6123018762878</v>
      </c>
      <c r="W74" s="8">
        <v>271.89999999999998</v>
      </c>
      <c r="X74" s="8">
        <f>AVERAGE(N73:N$354)</f>
        <v>298.51916752330698</v>
      </c>
      <c r="Y74" s="11">
        <f t="shared" si="9"/>
        <v>298.54012113924716</v>
      </c>
      <c r="Z74" s="8">
        <v>271.89999999999998</v>
      </c>
      <c r="AA74" s="8">
        <f>AVERAGE(O73:O$354)</f>
        <v>1.9194368010494096</v>
      </c>
      <c r="AB74" s="11">
        <f t="shared" si="10"/>
        <v>1.9221538160554701</v>
      </c>
      <c r="AC74" s="8">
        <v>271.89999999999998</v>
      </c>
      <c r="AD74" s="8">
        <f>AVERAGE(P73:P$354)</f>
        <v>1.8749333260461616</v>
      </c>
      <c r="AE74" s="8">
        <f t="shared" si="11"/>
        <v>1.8703598303775379</v>
      </c>
      <c r="AF74" s="8"/>
      <c r="AG74" s="13"/>
      <c r="AH74" s="8"/>
      <c r="AI74" s="8"/>
      <c r="AJ74" s="13"/>
      <c r="AK74" s="11"/>
    </row>
    <row r="75" spans="1:37" x14ac:dyDescent="0.25">
      <c r="A75" s="8">
        <v>262</v>
      </c>
      <c r="B75" s="1">
        <v>299.90356453441325</v>
      </c>
      <c r="C75" s="1">
        <v>292.92123242132442</v>
      </c>
      <c r="D75" s="8">
        <v>262</v>
      </c>
      <c r="E75" s="6">
        <v>5.6900592298079707E-2</v>
      </c>
      <c r="F75" s="8">
        <v>1.0023233744713143</v>
      </c>
      <c r="G75" s="8">
        <f t="shared" si="6"/>
        <v>0.9454227821732345</v>
      </c>
      <c r="H75" s="8"/>
      <c r="I75" s="8">
        <f t="shared" si="7"/>
        <v>262.94542278217324</v>
      </c>
      <c r="L75" s="8">
        <v>272.10000000000002</v>
      </c>
      <c r="M75" s="1">
        <v>314.14584481094187</v>
      </c>
      <c r="N75" s="1">
        <v>302.51270333998235</v>
      </c>
      <c r="O75" s="8">
        <v>1.2563530581229245</v>
      </c>
      <c r="P75" s="8">
        <v>1.2081371178450235</v>
      </c>
      <c r="Q75" s="7"/>
      <c r="R75" s="7"/>
      <c r="S75" s="7"/>
      <c r="T75" s="8">
        <v>272</v>
      </c>
      <c r="U75" s="8">
        <f>AVERAGE(M74:M$354)</f>
        <v>303.48476895221711</v>
      </c>
      <c r="V75" s="11">
        <f t="shared" si="8"/>
        <v>303.56005411340038</v>
      </c>
      <c r="W75" s="8">
        <v>272</v>
      </c>
      <c r="X75" s="8">
        <f>AVERAGE(N74:N$354)</f>
        <v>298.50536498362078</v>
      </c>
      <c r="Y75" s="11">
        <f t="shared" si="9"/>
        <v>298.52656493749998</v>
      </c>
      <c r="Z75" s="8">
        <v>272</v>
      </c>
      <c r="AA75" s="8">
        <f>AVERAGE(O74:O$354)</f>
        <v>1.9218258475267298</v>
      </c>
      <c r="AB75" s="11">
        <f t="shared" si="10"/>
        <v>1.9246662195184854</v>
      </c>
      <c r="AC75" s="8">
        <v>272</v>
      </c>
      <c r="AD75" s="8">
        <f>AVERAGE(P74:P$354)</f>
        <v>1.8773323129454937</v>
      </c>
      <c r="AE75" s="8">
        <f t="shared" si="11"/>
        <v>1.872870353800181</v>
      </c>
      <c r="AF75" s="8"/>
      <c r="AG75" s="13"/>
      <c r="AH75" s="8"/>
      <c r="AI75" s="8"/>
      <c r="AJ75" s="13"/>
      <c r="AK75" s="11"/>
    </row>
    <row r="76" spans="1:37" x14ac:dyDescent="0.25">
      <c r="A76" s="8">
        <v>262.10000000000002</v>
      </c>
      <c r="B76" s="1">
        <v>300.05163140610216</v>
      </c>
      <c r="C76" s="1">
        <v>293.04901247684057</v>
      </c>
      <c r="D76" s="8">
        <v>262.10000000000002</v>
      </c>
      <c r="E76" s="6">
        <v>5.7096045685320035E-2</v>
      </c>
      <c r="F76" s="8">
        <v>1.0048680477894807</v>
      </c>
      <c r="G76" s="8">
        <f t="shared" si="6"/>
        <v>0.94777200210416068</v>
      </c>
      <c r="H76" s="8"/>
      <c r="I76" s="8">
        <f t="shared" si="7"/>
        <v>263.04777200210418</v>
      </c>
      <c r="L76" s="8">
        <v>272.2</v>
      </c>
      <c r="M76" s="1">
        <v>314.27192131661661</v>
      </c>
      <c r="N76" s="1">
        <v>302.568947391628</v>
      </c>
      <c r="O76" s="8">
        <v>1.2605135887297283</v>
      </c>
      <c r="P76" s="8">
        <v>1.2118305405051351</v>
      </c>
      <c r="Q76" s="7"/>
      <c r="R76" s="7"/>
      <c r="S76" s="7"/>
      <c r="T76" s="8">
        <v>272.10000000000002</v>
      </c>
      <c r="U76" s="8">
        <f>AVERAGE(M75:M$354)</f>
        <v>303.44714567702977</v>
      </c>
      <c r="V76" s="11">
        <f t="shared" si="8"/>
        <v>303.5069236120471</v>
      </c>
      <c r="W76" s="8">
        <v>272.10000000000002</v>
      </c>
      <c r="X76" s="8">
        <f>AVERAGE(N75:N$354)</f>
        <v>298.49125695177247</v>
      </c>
      <c r="Y76" s="11">
        <f t="shared" si="9"/>
        <v>298.51268644668687</v>
      </c>
      <c r="Z76" s="8">
        <v>272.10000000000002</v>
      </c>
      <c r="AA76" s="8">
        <f>AVERAGE(O75:O$354)</f>
        <v>1.9242172963837934</v>
      </c>
      <c r="AB76" s="11">
        <f t="shared" si="10"/>
        <v>1.9271792261667997</v>
      </c>
      <c r="AC76" s="8">
        <v>272.10000000000002</v>
      </c>
      <c r="AD76" s="8">
        <f>AVERAGE(P75:P$354)</f>
        <v>1.8797354057687081</v>
      </c>
      <c r="AE76" s="8">
        <f t="shared" si="11"/>
        <v>1.8753890726832196</v>
      </c>
      <c r="AF76" s="8"/>
      <c r="AG76" s="13"/>
      <c r="AH76" s="8"/>
      <c r="AI76" s="8"/>
      <c r="AJ76" s="13"/>
      <c r="AK76" s="11"/>
    </row>
    <row r="77" spans="1:37" x14ac:dyDescent="0.25">
      <c r="A77" s="8">
        <v>262.2</v>
      </c>
      <c r="B77" s="1">
        <v>300.19973599971519</v>
      </c>
      <c r="C77" s="1">
        <v>293.17625176232082</v>
      </c>
      <c r="D77" s="8">
        <v>262.2</v>
      </c>
      <c r="E77" s="6">
        <v>5.7291939125389144E-2</v>
      </c>
      <c r="F77" s="8">
        <v>1.007421142628524</v>
      </c>
      <c r="G77" s="8">
        <f t="shared" si="6"/>
        <v>0.9501292035031349</v>
      </c>
      <c r="H77" s="8"/>
      <c r="I77" s="8">
        <f t="shared" si="7"/>
        <v>263.15012920350313</v>
      </c>
      <c r="L77" s="8">
        <v>272.3</v>
      </c>
      <c r="M77" s="1">
        <v>314.39750620316255</v>
      </c>
      <c r="N77" s="1">
        <v>302.62434399124515</v>
      </c>
      <c r="O77" s="8">
        <v>1.2647019338951644</v>
      </c>
      <c r="P77" s="8">
        <v>1.2155467380471616</v>
      </c>
      <c r="Q77" s="7"/>
      <c r="R77" s="7"/>
      <c r="S77" s="7"/>
      <c r="T77" s="8">
        <v>272.2</v>
      </c>
      <c r="U77" s="8">
        <f>AVERAGE(M76:M$354)</f>
        <v>303.40879908515194</v>
      </c>
      <c r="V77" s="11">
        <f t="shared" si="8"/>
        <v>303.45291037222796</v>
      </c>
      <c r="W77" s="8">
        <v>272.2</v>
      </c>
      <c r="X77" s="8">
        <f>AVERAGE(N76:N$354)</f>
        <v>298.47684316543479</v>
      </c>
      <c r="Y77" s="11">
        <f t="shared" si="9"/>
        <v>298.49848566680828</v>
      </c>
      <c r="Z77" s="8">
        <v>272.2</v>
      </c>
      <c r="AA77" s="8">
        <f>AVERAGE(O76:O$354)</f>
        <v>1.9266110750155527</v>
      </c>
      <c r="AB77" s="11">
        <f t="shared" si="10"/>
        <v>1.9296926475071814</v>
      </c>
      <c r="AC77" s="8">
        <v>272.2</v>
      </c>
      <c r="AD77" s="8">
        <f>AVERAGE(P76:P$354)</f>
        <v>1.8821425680910149</v>
      </c>
      <c r="AE77" s="8">
        <f t="shared" si="11"/>
        <v>1.8779157699020743</v>
      </c>
      <c r="AF77" s="8"/>
      <c r="AG77" s="13"/>
      <c r="AH77" s="8"/>
      <c r="AI77" s="8"/>
      <c r="AJ77" s="13"/>
      <c r="AK77" s="11"/>
    </row>
    <row r="78" spans="1:37" x14ac:dyDescent="0.25">
      <c r="A78" s="8">
        <v>262.3</v>
      </c>
      <c r="B78" s="1">
        <v>300.34787036634219</v>
      </c>
      <c r="C78" s="1">
        <v>293.30294703323727</v>
      </c>
      <c r="D78" s="8">
        <v>262.3</v>
      </c>
      <c r="E78" s="6">
        <v>5.7488289002006539E-2</v>
      </c>
      <c r="F78" s="8">
        <v>1.0099828865638634</v>
      </c>
      <c r="G78" s="8">
        <f t="shared" si="6"/>
        <v>0.95249459756185684</v>
      </c>
      <c r="H78" s="8"/>
      <c r="I78" s="8">
        <f t="shared" si="7"/>
        <v>263.25249459756185</v>
      </c>
      <c r="L78" s="8">
        <v>272.39999999999998</v>
      </c>
      <c r="M78" s="1">
        <v>314.52259043077061</v>
      </c>
      <c r="N78" s="1">
        <v>302.6788911100997</v>
      </c>
      <c r="O78" s="8">
        <v>1.2689182663046183</v>
      </c>
      <c r="P78" s="8">
        <v>1.2192858553756778</v>
      </c>
      <c r="Q78" s="7"/>
      <c r="R78" s="7"/>
      <c r="S78" s="7"/>
      <c r="T78" s="8">
        <v>272.3</v>
      </c>
      <c r="U78" s="8">
        <f>AVERAGE(M77:M$354)</f>
        <v>303.36972310590204</v>
      </c>
      <c r="V78" s="11">
        <f t="shared" si="8"/>
        <v>303.39801439394387</v>
      </c>
      <c r="W78" s="8">
        <v>272.3</v>
      </c>
      <c r="X78" s="8">
        <f>AVERAGE(N77:N$354)</f>
        <v>298.46212336605998</v>
      </c>
      <c r="Y78" s="11">
        <f t="shared" si="9"/>
        <v>298.48396259786307</v>
      </c>
      <c r="Z78" s="8">
        <v>272.3</v>
      </c>
      <c r="AA78" s="8">
        <f>AVERAGE(O77:O$354)</f>
        <v>1.929007109138883</v>
      </c>
      <c r="AB78" s="11">
        <f t="shared" si="10"/>
        <v>1.9322062950461714</v>
      </c>
      <c r="AC78" s="8">
        <v>272.3</v>
      </c>
      <c r="AD78" s="8">
        <f>AVERAGE(P77:P$354)</f>
        <v>1.8845537624348494</v>
      </c>
      <c r="AE78" s="8">
        <f t="shared" si="11"/>
        <v>1.8804502283335296</v>
      </c>
      <c r="AF78" s="8"/>
      <c r="AG78" s="13"/>
      <c r="AH78" s="8"/>
      <c r="AI78" s="8"/>
      <c r="AJ78" s="13"/>
      <c r="AK78" s="11"/>
    </row>
    <row r="79" spans="1:37" x14ac:dyDescent="0.25">
      <c r="A79" s="8">
        <v>262.39999999999998</v>
      </c>
      <c r="B79" s="1">
        <v>300.49602698984648</v>
      </c>
      <c r="C79" s="1">
        <v>293.42909497167318</v>
      </c>
      <c r="D79" s="8">
        <v>262.39999999999998</v>
      </c>
      <c r="E79" s="6">
        <v>5.7685115545276167E-2</v>
      </c>
      <c r="F79" s="8">
        <v>1.0125535099297907</v>
      </c>
      <c r="G79" s="8">
        <f t="shared" si="6"/>
        <v>0.95486839438451443</v>
      </c>
      <c r="H79" s="8"/>
      <c r="I79" s="8">
        <f t="shared" si="7"/>
        <v>263.35486839438448</v>
      </c>
      <c r="L79" s="8">
        <v>272.5</v>
      </c>
      <c r="M79" s="1">
        <v>314.64716298688762</v>
      </c>
      <c r="N79" s="1">
        <v>302.73258675641074</v>
      </c>
      <c r="O79" s="8">
        <v>1.2731627561360519</v>
      </c>
      <c r="P79" s="8">
        <v>1.2230480384442954</v>
      </c>
      <c r="Q79" s="7"/>
      <c r="R79" s="7"/>
      <c r="S79" s="7"/>
      <c r="T79" s="8">
        <v>272.39999999999998</v>
      </c>
      <c r="U79" s="8">
        <f>AVERAGE(M78:M$354)</f>
        <v>303.32991161457619</v>
      </c>
      <c r="V79" s="11">
        <f t="shared" si="8"/>
        <v>303.34223567719209</v>
      </c>
      <c r="W79" s="8">
        <v>272.39999999999998</v>
      </c>
      <c r="X79" s="8">
        <f>AVERAGE(N78:N$354)</f>
        <v>298.44709729882106</v>
      </c>
      <c r="Y79" s="11">
        <f t="shared" si="9"/>
        <v>298.46911723985193</v>
      </c>
      <c r="Z79" s="8">
        <v>272.39999999999998</v>
      </c>
      <c r="AA79" s="8">
        <f>AVERAGE(O78:O$354)</f>
        <v>1.9314053227679218</v>
      </c>
      <c r="AB79" s="11">
        <f t="shared" si="10"/>
        <v>1.9347199802914474</v>
      </c>
      <c r="AC79" s="8">
        <v>272.39999999999998</v>
      </c>
      <c r="AD79" s="8">
        <f>AVERAGE(P78:P$354)</f>
        <v>1.8869689502485234</v>
      </c>
      <c r="AE79" s="8">
        <f t="shared" si="11"/>
        <v>1.8829922308532332</v>
      </c>
      <c r="AF79" s="8"/>
      <c r="AG79" s="13"/>
      <c r="AH79" s="8"/>
      <c r="AI79" s="8"/>
      <c r="AJ79" s="13"/>
      <c r="AK79" s="11"/>
    </row>
    <row r="80" spans="1:37" x14ac:dyDescent="0.25">
      <c r="A80" s="8">
        <v>262.5</v>
      </c>
      <c r="B80" s="1">
        <v>300.64419835391453</v>
      </c>
      <c r="C80" s="1">
        <v>293.55469218921081</v>
      </c>
      <c r="D80" s="8">
        <v>262.5</v>
      </c>
      <c r="E80" s="6">
        <v>5.7882443004227499E-2</v>
      </c>
      <c r="F80" s="8">
        <v>1.0151332459320743</v>
      </c>
      <c r="G80" s="8">
        <f t="shared" si="6"/>
        <v>0.95725080292784681</v>
      </c>
      <c r="H80" s="8"/>
      <c r="I80" s="8">
        <f t="shared" si="7"/>
        <v>263.45725080292783</v>
      </c>
      <c r="L80" s="8">
        <v>272.60000000000002</v>
      </c>
      <c r="M80" s="1">
        <v>314.77121512130145</v>
      </c>
      <c r="N80" s="1">
        <v>302.78542897611919</v>
      </c>
      <c r="O80" s="8">
        <v>1.2774355722943458</v>
      </c>
      <c r="P80" s="8">
        <v>1.2268334297031878</v>
      </c>
      <c r="Q80" s="7"/>
      <c r="R80" s="7"/>
      <c r="S80" s="7"/>
      <c r="T80" s="8">
        <v>272.5</v>
      </c>
      <c r="U80" s="8">
        <f>AVERAGE(M79:M$354)</f>
        <v>303.28935843045957</v>
      </c>
      <c r="V80" s="11">
        <f t="shared" si="8"/>
        <v>303.28557422197537</v>
      </c>
      <c r="W80" s="8">
        <v>272.5</v>
      </c>
      <c r="X80" s="8">
        <f>AVERAGE(N79:N$354)</f>
        <v>298.43176471254827</v>
      </c>
      <c r="Y80" s="11">
        <f t="shared" si="9"/>
        <v>298.45394959277485</v>
      </c>
      <c r="Z80" s="8">
        <v>272.5</v>
      </c>
      <c r="AA80" s="8">
        <f>AVERAGE(O79:O$354)</f>
        <v>1.9338056381898905</v>
      </c>
      <c r="AB80" s="11">
        <f t="shared" si="10"/>
        <v>1.937233514748641</v>
      </c>
      <c r="AC80" s="8">
        <v>272.5</v>
      </c>
      <c r="AD80" s="8">
        <f>AVERAGE(P79:P$354)</f>
        <v>1.8893880918966131</v>
      </c>
      <c r="AE80" s="8">
        <f t="shared" si="11"/>
        <v>1.8855415603372876</v>
      </c>
      <c r="AF80" s="8"/>
      <c r="AG80" s="13"/>
      <c r="AH80" s="8"/>
      <c r="AI80" s="8"/>
      <c r="AJ80" s="13"/>
      <c r="AK80" s="11"/>
    </row>
    <row r="81" spans="1:37" x14ac:dyDescent="0.25">
      <c r="A81" s="8">
        <v>262.60000000000002</v>
      </c>
      <c r="B81" s="1">
        <v>300.79237691217924</v>
      </c>
      <c r="C81" s="1">
        <v>293.67973523020606</v>
      </c>
      <c r="D81" s="8">
        <v>262.60000000000002</v>
      </c>
      <c r="E81" s="6">
        <v>5.8080299695319866E-2</v>
      </c>
      <c r="F81" s="8">
        <v>1.0177223307491199</v>
      </c>
      <c r="G81" s="8">
        <f t="shared" si="6"/>
        <v>0.95964203105379997</v>
      </c>
      <c r="H81" s="8"/>
      <c r="I81" s="8">
        <f t="shared" si="7"/>
        <v>263.55964203105384</v>
      </c>
      <c r="L81" s="8">
        <v>272.7</v>
      </c>
      <c r="M81" s="1">
        <v>314.89473534691513</v>
      </c>
      <c r="N81" s="1">
        <v>302.83741585357018</v>
      </c>
      <c r="O81" s="8">
        <v>1.2817368806918432</v>
      </c>
      <c r="P81" s="8">
        <v>1.2306421709581228</v>
      </c>
      <c r="Q81" s="7"/>
      <c r="R81" s="7"/>
      <c r="S81" s="7"/>
      <c r="T81" s="8">
        <v>272.60000000000002</v>
      </c>
      <c r="U81" s="8">
        <f>AVERAGE(M80:M$354)</f>
        <v>303.24805732298165</v>
      </c>
      <c r="V81" s="11">
        <f t="shared" si="8"/>
        <v>303.22803002829232</v>
      </c>
      <c r="W81" s="8">
        <v>272.60000000000002</v>
      </c>
      <c r="X81" s="8">
        <f>AVERAGE(N80:N$354)</f>
        <v>298.41612535966152</v>
      </c>
      <c r="Y81" s="11">
        <f t="shared" si="9"/>
        <v>298.43845965663229</v>
      </c>
      <c r="Z81" s="8">
        <v>272.60000000000002</v>
      </c>
      <c r="AA81" s="8">
        <f>AVERAGE(O80:O$354)</f>
        <v>1.9362079759428137</v>
      </c>
      <c r="AB81" s="11">
        <f t="shared" si="10"/>
        <v>1.9397467099258847</v>
      </c>
      <c r="AC81" s="8">
        <v>272.60000000000002</v>
      </c>
      <c r="AD81" s="8">
        <f>AVERAGE(P80:P$354)</f>
        <v>1.8918111466364396</v>
      </c>
      <c r="AE81" s="8">
        <f t="shared" si="11"/>
        <v>1.8880979996636142</v>
      </c>
      <c r="AF81" s="8"/>
      <c r="AG81" s="13"/>
      <c r="AH81" s="8"/>
      <c r="AI81" s="8"/>
      <c r="AJ81" s="13"/>
      <c r="AK81" s="11"/>
    </row>
    <row r="82" spans="1:37" x14ac:dyDescent="0.25">
      <c r="A82" s="8">
        <v>262.7</v>
      </c>
      <c r="B82" s="1">
        <v>300.94055535236606</v>
      </c>
      <c r="C82" s="1">
        <v>293.80422057540858</v>
      </c>
      <c r="D82" s="8">
        <v>262.7</v>
      </c>
      <c r="E82" s="6">
        <v>5.8278717934141709E-2</v>
      </c>
      <c r="F82" s="8">
        <v>1.0203210036219981</v>
      </c>
      <c r="G82" s="8">
        <f t="shared" si="6"/>
        <v>0.96204228568785632</v>
      </c>
      <c r="H82" s="8"/>
      <c r="I82" s="8">
        <f t="shared" si="7"/>
        <v>263.66204228568785</v>
      </c>
      <c r="L82" s="8">
        <v>272.8</v>
      </c>
      <c r="M82" s="1">
        <v>315.01771402550321</v>
      </c>
      <c r="N82" s="1">
        <v>302.88854551210659</v>
      </c>
      <c r="O82" s="8">
        <v>1.2860668456701272</v>
      </c>
      <c r="P82" s="8">
        <v>1.2344744034786805</v>
      </c>
      <c r="Q82" s="7"/>
      <c r="R82" s="7"/>
      <c r="S82" s="7"/>
      <c r="T82" s="8">
        <v>272.7</v>
      </c>
      <c r="U82" s="8">
        <f>AVERAGE(M81:M$354)</f>
        <v>303.20600200254984</v>
      </c>
      <c r="V82" s="11">
        <f t="shared" si="8"/>
        <v>303.16960309614342</v>
      </c>
      <c r="W82" s="8">
        <v>272.7</v>
      </c>
      <c r="X82" s="8">
        <f>AVERAGE(N81:N$354)</f>
        <v>298.40017899609785</v>
      </c>
      <c r="Y82" s="11">
        <f t="shared" si="9"/>
        <v>298.42264743142312</v>
      </c>
      <c r="Z82" s="8">
        <v>272.7</v>
      </c>
      <c r="AA82" s="8">
        <f>AVERAGE(O81:O$354)</f>
        <v>1.9386122547882458</v>
      </c>
      <c r="AB82" s="11">
        <f t="shared" si="10"/>
        <v>1.9422593773294921</v>
      </c>
      <c r="AC82" s="8">
        <v>272.7</v>
      </c>
      <c r="AD82" s="8">
        <f>AVERAGE(P81:P$354)</f>
        <v>1.8942380726106485</v>
      </c>
      <c r="AE82" s="8">
        <f t="shared" si="11"/>
        <v>1.8906613317062693</v>
      </c>
      <c r="AF82" s="8"/>
      <c r="AG82" s="13"/>
      <c r="AH82" s="8"/>
      <c r="AI82" s="8"/>
      <c r="AJ82" s="13"/>
      <c r="AK82" s="11"/>
    </row>
    <row r="83" spans="1:37" x14ac:dyDescent="0.25">
      <c r="A83" s="8">
        <v>262.8</v>
      </c>
      <c r="B83" s="1">
        <v>301.08872664313714</v>
      </c>
      <c r="C83" s="1">
        <v>293.9281446458848</v>
      </c>
      <c r="D83" s="8">
        <v>262.8</v>
      </c>
      <c r="E83" s="6">
        <v>5.847773405660598E-2</v>
      </c>
      <c r="F83" s="8">
        <v>1.0229295069337085</v>
      </c>
      <c r="G83" s="8">
        <f t="shared" si="6"/>
        <v>0.9644517728771026</v>
      </c>
      <c r="H83" s="8"/>
      <c r="I83" s="8">
        <f t="shared" si="7"/>
        <v>263.76445177287712</v>
      </c>
      <c r="L83" s="8">
        <v>272.89999999999998</v>
      </c>
      <c r="M83" s="1">
        <v>315.14013958085036</v>
      </c>
      <c r="N83" s="1">
        <v>302.93881611457044</v>
      </c>
      <c r="O83" s="8">
        <v>1.2904256285628279</v>
      </c>
      <c r="P83" s="8">
        <v>1.2383302666942733</v>
      </c>
      <c r="Q83" s="7"/>
      <c r="R83" s="7"/>
      <c r="S83" s="7"/>
      <c r="T83" s="8">
        <v>272.8</v>
      </c>
      <c r="U83" s="8">
        <f>AVERAGE(M82:M$354)</f>
        <v>303.16318612949357</v>
      </c>
      <c r="V83" s="11">
        <f t="shared" si="8"/>
        <v>303.1102934255282</v>
      </c>
      <c r="W83" s="8">
        <v>272.8</v>
      </c>
      <c r="X83" s="8">
        <f>AVERAGE(N82:N$354)</f>
        <v>298.38392538123526</v>
      </c>
      <c r="Y83" s="11">
        <f t="shared" si="9"/>
        <v>298.40651291714778</v>
      </c>
      <c r="Z83" s="8">
        <v>272.8</v>
      </c>
      <c r="AA83" s="8">
        <f>AVERAGE(O82:O$354)</f>
        <v>1.9410183916896979</v>
      </c>
      <c r="AB83" s="11">
        <f t="shared" si="10"/>
        <v>1.9447713284657766</v>
      </c>
      <c r="AC83" s="8">
        <v>272.8</v>
      </c>
      <c r="AD83" s="8">
        <f>AVERAGE(P82:P$354)</f>
        <v>1.8966688268291554</v>
      </c>
      <c r="AE83" s="8">
        <f t="shared" si="11"/>
        <v>1.893231339342492</v>
      </c>
      <c r="AF83" s="8"/>
      <c r="AG83" s="13"/>
      <c r="AH83" s="8"/>
      <c r="AI83" s="8"/>
      <c r="AJ83" s="13"/>
      <c r="AK83" s="11"/>
    </row>
    <row r="84" spans="1:37" x14ac:dyDescent="0.25">
      <c r="A84" s="8">
        <v>262.89999999999998</v>
      </c>
      <c r="B84" s="1">
        <v>301.23688364956695</v>
      </c>
      <c r="C84" s="1">
        <v>294.0515038072042</v>
      </c>
      <c r="D84" s="8">
        <v>262.89999999999998</v>
      </c>
      <c r="E84" s="6">
        <v>5.86773885191147E-2</v>
      </c>
      <c r="F84" s="8">
        <v>1.0255480862780835</v>
      </c>
      <c r="G84" s="8">
        <f t="shared" si="6"/>
        <v>0.96687069775896872</v>
      </c>
      <c r="H84" s="8"/>
      <c r="I84" s="8">
        <f t="shared" si="7"/>
        <v>263.86687069775894</v>
      </c>
      <c r="L84" s="8">
        <v>273</v>
      </c>
      <c r="M84" s="1">
        <v>315.26200098563055</v>
      </c>
      <c r="N84" s="1">
        <v>302.98822586371</v>
      </c>
      <c r="O84" s="8">
        <v>1.2948133886225137</v>
      </c>
      <c r="P84" s="8">
        <v>1.242209897524758</v>
      </c>
      <c r="Q84" s="7"/>
      <c r="R84" s="7"/>
      <c r="S84" s="7"/>
      <c r="T84" s="8">
        <v>272.89999999999998</v>
      </c>
      <c r="U84" s="8">
        <f>AVERAGE(M83:M$354)</f>
        <v>303.11960330634645</v>
      </c>
      <c r="V84" s="11">
        <f t="shared" si="8"/>
        <v>303.05010101644757</v>
      </c>
      <c r="W84" s="8">
        <v>272.89999999999998</v>
      </c>
      <c r="X84" s="8">
        <f>AVERAGE(N83:N$354)</f>
        <v>298.3673642778129</v>
      </c>
      <c r="Y84" s="11">
        <f t="shared" si="9"/>
        <v>298.39005611380674</v>
      </c>
      <c r="Z84" s="8">
        <v>272.89999999999998</v>
      </c>
      <c r="AA84" s="8">
        <f>AVERAGE(O83:O$354)</f>
        <v>1.9434263017853581</v>
      </c>
      <c r="AB84" s="11">
        <f t="shared" si="10"/>
        <v>1.9472823748426435</v>
      </c>
      <c r="AC84" s="8">
        <v>272.89999999999998</v>
      </c>
      <c r="AD84" s="8">
        <f>AVERAGE(P83:P$354)</f>
        <v>1.8991033651502969</v>
      </c>
      <c r="AE84" s="8">
        <f t="shared" si="11"/>
        <v>1.8958078054486123</v>
      </c>
      <c r="AF84" s="8"/>
      <c r="AG84" s="13"/>
      <c r="AH84" s="8"/>
      <c r="AI84" s="8"/>
      <c r="AJ84" s="13"/>
      <c r="AK84" s="11"/>
    </row>
    <row r="85" spans="1:37" x14ac:dyDescent="0.25">
      <c r="A85" s="8">
        <v>263</v>
      </c>
      <c r="B85" s="1">
        <v>301.38501950093382</v>
      </c>
      <c r="C85" s="1">
        <v>294.17429437384658</v>
      </c>
      <c r="D85" s="8">
        <v>263</v>
      </c>
      <c r="E85" s="6">
        <v>5.8877725839261222E-2</v>
      </c>
      <c r="F85" s="8">
        <v>1.0281769905186753</v>
      </c>
      <c r="G85" s="8">
        <f t="shared" si="6"/>
        <v>0.96929926467941407</v>
      </c>
      <c r="H85" s="8"/>
      <c r="I85" s="8">
        <f t="shared" si="7"/>
        <v>263.96929926467942</v>
      </c>
      <c r="L85" s="8">
        <v>273.10000000000002</v>
      </c>
      <c r="M85" s="1">
        <v>315.38328757201811</v>
      </c>
      <c r="N85" s="1">
        <v>303.03677300249069</v>
      </c>
      <c r="O85" s="8">
        <v>1.2992302827466933</v>
      </c>
      <c r="P85" s="8">
        <v>1.2461134333989086</v>
      </c>
      <c r="Q85" s="7"/>
      <c r="R85" s="7"/>
      <c r="S85" s="7"/>
      <c r="T85" s="8">
        <v>273</v>
      </c>
      <c r="U85" s="8">
        <f>AVERAGE(M84:M$354)</f>
        <v>303.07524708393129</v>
      </c>
      <c r="V85" s="11">
        <f t="shared" si="8"/>
        <v>302.98902586890063</v>
      </c>
      <c r="W85" s="8">
        <v>273</v>
      </c>
      <c r="X85" s="8">
        <f>AVERAGE(N84:N$354)</f>
        <v>298.350495451847</v>
      </c>
      <c r="Y85" s="11">
        <f t="shared" si="9"/>
        <v>298.37327702140021</v>
      </c>
      <c r="Z85" s="8">
        <v>273</v>
      </c>
      <c r="AA85" s="8">
        <f>AVERAGE(O84:O$354)</f>
        <v>1.9458358983655151</v>
      </c>
      <c r="AB85" s="11">
        <f t="shared" si="10"/>
        <v>1.9497923279657243</v>
      </c>
      <c r="AC85" s="8">
        <v>273</v>
      </c>
      <c r="AD85" s="8">
        <f>AVERAGE(P84:P$354)</f>
        <v>1.9015416422663713</v>
      </c>
      <c r="AE85" s="8">
        <f t="shared" si="11"/>
        <v>1.8983905129000505</v>
      </c>
      <c r="AF85" s="8"/>
      <c r="AG85" s="13"/>
      <c r="AH85" s="8"/>
      <c r="AI85" s="8"/>
      <c r="AJ85" s="13"/>
      <c r="AK85" s="11"/>
    </row>
    <row r="86" spans="1:37" x14ac:dyDescent="0.25">
      <c r="A86" s="8">
        <v>263.10000000000002</v>
      </c>
      <c r="B86" s="1">
        <v>301.53312726167644</v>
      </c>
      <c r="C86" s="1">
        <v>294.2965126137903</v>
      </c>
      <c r="D86" s="8">
        <v>263.10000000000002</v>
      </c>
      <c r="E86" s="6">
        <v>5.9078794671514293E-2</v>
      </c>
      <c r="F86" s="8">
        <v>1.0308164718381276</v>
      </c>
      <c r="G86" s="8">
        <f t="shared" si="6"/>
        <v>0.9717376771666133</v>
      </c>
      <c r="H86" s="8"/>
      <c r="I86" s="8">
        <f t="shared" si="7"/>
        <v>264.07173767716665</v>
      </c>
      <c r="L86" s="8">
        <v>273.2</v>
      </c>
      <c r="M86" s="1">
        <v>315.50398697781441</v>
      </c>
      <c r="N86" s="1">
        <v>303.08445581430897</v>
      </c>
      <c r="O86" s="8">
        <v>1.3036764646261989</v>
      </c>
      <c r="P86" s="8">
        <v>1.2500410082491173</v>
      </c>
      <c r="Q86" s="7"/>
      <c r="R86" s="7"/>
      <c r="S86" s="7"/>
      <c r="T86" s="8">
        <v>273.10000000000002</v>
      </c>
      <c r="U86" s="8">
        <f>AVERAGE(M85:M$354)</f>
        <v>303.03011095836939</v>
      </c>
      <c r="V86" s="11">
        <f t="shared" si="8"/>
        <v>302.92706798288737</v>
      </c>
      <c r="W86" s="8">
        <v>273.10000000000002</v>
      </c>
      <c r="X86" s="8">
        <f>AVERAGE(N85:N$354)</f>
        <v>298.33331867254384</v>
      </c>
      <c r="Y86" s="11">
        <f t="shared" si="9"/>
        <v>298.35617563992707</v>
      </c>
      <c r="Z86" s="8">
        <v>273.10000000000002</v>
      </c>
      <c r="AA86" s="8">
        <f>AVERAGE(O85:O$354)</f>
        <v>1.9482470928460447</v>
      </c>
      <c r="AB86" s="11">
        <f t="shared" si="10"/>
        <v>1.9523009993431515</v>
      </c>
      <c r="AC86" s="8">
        <v>273.10000000000002</v>
      </c>
      <c r="AD86" s="8">
        <f>AVERAGE(P85:P$354)</f>
        <v>1.9039836116913404</v>
      </c>
      <c r="AE86" s="8">
        <f t="shared" si="11"/>
        <v>1.9009792445738185</v>
      </c>
      <c r="AF86" s="8"/>
      <c r="AG86" s="13"/>
      <c r="AH86" s="8"/>
      <c r="AI86" s="8"/>
      <c r="AJ86" s="13"/>
      <c r="AK86" s="11"/>
    </row>
    <row r="87" spans="1:37" x14ac:dyDescent="0.25">
      <c r="A87" s="8">
        <v>263.2</v>
      </c>
      <c r="B87" s="1">
        <v>301.68120022009055</v>
      </c>
      <c r="C87" s="1">
        <v>294.41815475324341</v>
      </c>
      <c r="D87" s="8">
        <v>263.2</v>
      </c>
      <c r="E87" s="6">
        <v>5.9280647699096495E-2</v>
      </c>
      <c r="F87" s="8">
        <v>1.0334667857783788</v>
      </c>
      <c r="G87" s="8">
        <f t="shared" si="6"/>
        <v>0.97418613807928234</v>
      </c>
      <c r="H87" s="8"/>
      <c r="I87" s="8">
        <f t="shared" si="7"/>
        <v>264.17418613807928</v>
      </c>
      <c r="L87" s="8">
        <v>273.3</v>
      </c>
      <c r="M87" s="1">
        <v>315.62408751904849</v>
      </c>
      <c r="N87" s="1">
        <v>303.13127262310775</v>
      </c>
      <c r="O87" s="8">
        <v>1.308152085527037</v>
      </c>
      <c r="P87" s="8">
        <v>1.2539927550464769</v>
      </c>
      <c r="Q87" s="7"/>
      <c r="R87" s="7"/>
      <c r="S87" s="7"/>
      <c r="T87" s="8">
        <v>273.2</v>
      </c>
      <c r="U87" s="8">
        <f>AVERAGE(M86:M$354)</f>
        <v>302.98418836872759</v>
      </c>
      <c r="V87" s="11">
        <f t="shared" si="8"/>
        <v>302.86422735840824</v>
      </c>
      <c r="W87" s="8">
        <v>273.2</v>
      </c>
      <c r="X87" s="8">
        <f>AVERAGE(N86:N$354)</f>
        <v>298.31583371220944</v>
      </c>
      <c r="Y87" s="11">
        <f t="shared" si="9"/>
        <v>298.338751969388</v>
      </c>
      <c r="Z87" s="8">
        <v>273.2</v>
      </c>
      <c r="AA87" s="8">
        <f>AVERAGE(O86:O$354)</f>
        <v>1.9506597947423245</v>
      </c>
      <c r="AB87" s="11">
        <f t="shared" si="10"/>
        <v>1.9548082004805565</v>
      </c>
      <c r="AC87" s="8">
        <v>273.2</v>
      </c>
      <c r="AD87" s="8">
        <f>AVERAGE(P86:P$354)</f>
        <v>1.906429225737037</v>
      </c>
      <c r="AE87" s="8">
        <f t="shared" si="11"/>
        <v>1.9035737833457915</v>
      </c>
      <c r="AF87" s="8"/>
      <c r="AG87" s="13"/>
      <c r="AH87" s="8"/>
      <c r="AI87" s="8"/>
      <c r="AJ87" s="13"/>
      <c r="AK87" s="11"/>
    </row>
    <row r="88" spans="1:37" x14ac:dyDescent="0.25">
      <c r="A88" s="8">
        <v>263.3</v>
      </c>
      <c r="B88" s="1">
        <v>301.8292319427328</v>
      </c>
      <c r="C88" s="1">
        <v>294.53921698147764</v>
      </c>
      <c r="D88" s="8">
        <v>263.3</v>
      </c>
      <c r="E88" s="6">
        <v>5.9483341608830301E-2</v>
      </c>
      <c r="F88" s="8">
        <v>1.0361281912722005</v>
      </c>
      <c r="G88" s="8">
        <f t="shared" si="6"/>
        <v>0.97664484966337017</v>
      </c>
      <c r="H88" s="8"/>
      <c r="I88" s="8">
        <f t="shared" si="7"/>
        <v>264.2766448496634</v>
      </c>
      <c r="L88" s="8">
        <v>273.39999999999998</v>
      </c>
      <c r="M88" s="1">
        <v>315.74357690556025</v>
      </c>
      <c r="N88" s="1">
        <v>303.17722179339432</v>
      </c>
      <c r="O88" s="8">
        <v>1.312657293813527</v>
      </c>
      <c r="P88" s="8">
        <v>1.2579688065426455</v>
      </c>
      <c r="Q88" s="7"/>
      <c r="R88" s="7"/>
      <c r="S88" s="7"/>
      <c r="T88" s="8">
        <v>273.3</v>
      </c>
      <c r="U88" s="8">
        <f>AVERAGE(M87:M$354)</f>
        <v>302.93747270227578</v>
      </c>
      <c r="V88" s="11">
        <f t="shared" si="8"/>
        <v>302.80050399546326</v>
      </c>
      <c r="W88" s="8">
        <v>273.3</v>
      </c>
      <c r="X88" s="8">
        <f>AVERAGE(N87:N$354)</f>
        <v>298.29804034615682</v>
      </c>
      <c r="Y88" s="11">
        <f t="shared" si="9"/>
        <v>298.32100600978345</v>
      </c>
      <c r="Z88" s="8">
        <v>273.3</v>
      </c>
      <c r="AA88" s="8">
        <f>AVERAGE(O87:O$354)</f>
        <v>1.953073911645743</v>
      </c>
      <c r="AB88" s="11">
        <f t="shared" si="10"/>
        <v>1.9573137428853897</v>
      </c>
      <c r="AC88" s="8">
        <v>273.3</v>
      </c>
      <c r="AD88" s="8">
        <f>AVERAGE(P87:P$354)</f>
        <v>1.9088784355037827</v>
      </c>
      <c r="AE88" s="8">
        <f t="shared" si="11"/>
        <v>1.9061739120922994</v>
      </c>
      <c r="AF88" s="8"/>
      <c r="AG88" s="13"/>
      <c r="AH88" s="8"/>
      <c r="AI88" s="8"/>
      <c r="AJ88" s="13"/>
      <c r="AK88" s="11"/>
    </row>
    <row r="89" spans="1:37" x14ac:dyDescent="0.25">
      <c r="A89" s="8">
        <v>263.39999999999998</v>
      </c>
      <c r="B89" s="1">
        <v>301.97721595422814</v>
      </c>
      <c r="C89" s="1">
        <v>294.65969545572995</v>
      </c>
      <c r="D89" s="8">
        <v>263.39999999999998</v>
      </c>
      <c r="E89" s="6">
        <v>5.9686937171720536E-2</v>
      </c>
      <c r="F89" s="8">
        <v>1.0388009506664824</v>
      </c>
      <c r="G89" s="8">
        <f t="shared" si="6"/>
        <v>0.97911401349476179</v>
      </c>
      <c r="H89" s="8"/>
      <c r="I89" s="8">
        <f t="shared" si="7"/>
        <v>264.37911401349476</v>
      </c>
      <c r="L89" s="8">
        <v>273.5</v>
      </c>
      <c r="M89" s="1">
        <v>315.8624431894882</v>
      </c>
      <c r="N89" s="1">
        <v>303.22230173015959</v>
      </c>
      <c r="O89" s="8">
        <v>1.3171922351172511</v>
      </c>
      <c r="P89" s="8">
        <v>1.2619692899838544</v>
      </c>
      <c r="Q89" s="7"/>
      <c r="R89" s="7"/>
      <c r="S89" s="7"/>
      <c r="T89" s="8">
        <v>273.39999999999998</v>
      </c>
      <c r="U89" s="8">
        <f>AVERAGE(M88:M$354)</f>
        <v>302.88995729097701</v>
      </c>
      <c r="V89" s="11">
        <f t="shared" si="8"/>
        <v>302.73589789405241</v>
      </c>
      <c r="W89" s="8">
        <v>273.39999999999998</v>
      </c>
      <c r="X89" s="8">
        <f>AVERAGE(N88:N$354)</f>
        <v>298.27993835261015</v>
      </c>
      <c r="Y89" s="11">
        <f t="shared" si="9"/>
        <v>298.30293776111228</v>
      </c>
      <c r="Z89" s="8">
        <v>273.39999999999998</v>
      </c>
      <c r="AA89" s="8">
        <f>AVERAGE(O88:O$354)</f>
        <v>1.9554893491967495</v>
      </c>
      <c r="AB89" s="11">
        <f t="shared" si="10"/>
        <v>1.9598174380646469</v>
      </c>
      <c r="AC89" s="8">
        <v>273.39999999999998</v>
      </c>
      <c r="AD89" s="8">
        <f>AVERAGE(P88:P$354)</f>
        <v>1.9113311908613007</v>
      </c>
      <c r="AE89" s="8">
        <f t="shared" si="11"/>
        <v>1.9087794136887624</v>
      </c>
      <c r="AF89" s="8"/>
      <c r="AG89" s="13"/>
      <c r="AH89" s="8"/>
      <c r="AI89" s="8"/>
      <c r="AJ89" s="13"/>
      <c r="AK89" s="11"/>
    </row>
    <row r="90" spans="1:37" x14ac:dyDescent="0.25">
      <c r="A90" s="8">
        <v>263.5</v>
      </c>
      <c r="B90" s="1">
        <v>302.12514582894028</v>
      </c>
      <c r="C90" s="1">
        <v>294.77958630613546</v>
      </c>
      <c r="D90" s="8">
        <v>263.5</v>
      </c>
      <c r="E90" s="6">
        <v>5.9891499185411819E-2</v>
      </c>
      <c r="F90" s="8">
        <v>1.0414853297377169</v>
      </c>
      <c r="G90" s="8">
        <f t="shared" si="6"/>
        <v>0.98159383055230509</v>
      </c>
      <c r="H90" s="8"/>
      <c r="I90" s="8">
        <f t="shared" si="7"/>
        <v>264.4815938305523</v>
      </c>
      <c r="L90" s="8">
        <v>273.60000000000002</v>
      </c>
      <c r="M90" s="1">
        <v>315.98067317975637</v>
      </c>
      <c r="N90" s="1">
        <v>303.26651087870107</v>
      </c>
      <c r="O90" s="8">
        <v>1.3217570515624981</v>
      </c>
      <c r="P90" s="8">
        <v>1.2659943356002981</v>
      </c>
      <c r="Q90" s="7"/>
      <c r="R90" s="7"/>
      <c r="S90" s="7"/>
      <c r="T90" s="8">
        <v>273.5</v>
      </c>
      <c r="U90" s="8">
        <f>AVERAGE(M89:M$354)</f>
        <v>302.8416354127267</v>
      </c>
      <c r="V90" s="11">
        <f t="shared" si="8"/>
        <v>302.67040905417525</v>
      </c>
      <c r="W90" s="8">
        <v>273.5</v>
      </c>
      <c r="X90" s="8">
        <f>AVERAGE(N89:N$354)</f>
        <v>298.26152751260719</v>
      </c>
      <c r="Y90" s="11">
        <f t="shared" si="9"/>
        <v>298.28454722337494</v>
      </c>
      <c r="Z90" s="8">
        <v>273.5</v>
      </c>
      <c r="AA90" s="8">
        <f>AVERAGE(O89:O$354)</f>
        <v>1.9579060110590922</v>
      </c>
      <c r="AB90" s="11">
        <f t="shared" si="10"/>
        <v>1.962319097524869</v>
      </c>
      <c r="AC90" s="8">
        <v>273.5</v>
      </c>
      <c r="AD90" s="8">
        <f>AVERAGE(P89:P$354)</f>
        <v>1.9137874404264084</v>
      </c>
      <c r="AE90" s="8">
        <f t="shared" si="11"/>
        <v>1.9113900710128746</v>
      </c>
      <c r="AF90" s="8"/>
      <c r="AG90" s="13"/>
      <c r="AH90" s="8"/>
      <c r="AI90" s="8"/>
      <c r="AJ90" s="13"/>
      <c r="AK90" s="11"/>
    </row>
    <row r="91" spans="1:37" x14ac:dyDescent="0.25">
      <c r="A91" s="8">
        <v>263.60000000000002</v>
      </c>
      <c r="B91" s="1">
        <v>302.27301541234397</v>
      </c>
      <c r="C91" s="1">
        <v>294.89888564065836</v>
      </c>
      <c r="D91" s="8">
        <v>263.60000000000002</v>
      </c>
      <c r="E91" s="6">
        <v>6.0097096376714419E-2</v>
      </c>
      <c r="F91" s="8">
        <v>1.0441815977001554</v>
      </c>
      <c r="G91" s="8">
        <f t="shared" si="6"/>
        <v>0.98408450132344094</v>
      </c>
      <c r="H91" s="8"/>
      <c r="I91" s="8">
        <f t="shared" si="7"/>
        <v>264.58408450132345</v>
      </c>
      <c r="L91" s="8">
        <v>273.7</v>
      </c>
      <c r="M91" s="1">
        <v>316.09825352605407</v>
      </c>
      <c r="N91" s="1">
        <v>303.30984772434965</v>
      </c>
      <c r="O91" s="8">
        <v>1.3263518822568245</v>
      </c>
      <c r="P91" s="8">
        <v>1.2700440671579742</v>
      </c>
      <c r="Q91" s="7"/>
      <c r="R91" s="7"/>
      <c r="S91" s="7"/>
      <c r="T91" s="8">
        <v>273.60000000000002</v>
      </c>
      <c r="U91" s="8">
        <f>AVERAGE(M90:M$354)</f>
        <v>302.79250028904085</v>
      </c>
      <c r="V91" s="11">
        <f t="shared" si="8"/>
        <v>302.60403747583268</v>
      </c>
      <c r="W91" s="8">
        <v>273.60000000000002</v>
      </c>
      <c r="X91" s="8">
        <f>AVERAGE(N90:N$354)</f>
        <v>298.24280760989944</v>
      </c>
      <c r="Y91" s="11">
        <f t="shared" si="9"/>
        <v>298.2658343965719</v>
      </c>
      <c r="Z91" s="8">
        <v>273.60000000000002</v>
      </c>
      <c r="AA91" s="8">
        <f>AVERAGE(O90:O$354)</f>
        <v>1.9603237988928353</v>
      </c>
      <c r="AB91" s="11">
        <f t="shared" si="10"/>
        <v>1.9648185327725969</v>
      </c>
      <c r="AC91" s="8">
        <v>273.60000000000002</v>
      </c>
      <c r="AD91" s="8">
        <f>AVERAGE(P90:P$354)</f>
        <v>1.9162471315601537</v>
      </c>
      <c r="AE91" s="8">
        <f t="shared" si="11"/>
        <v>1.9140056669393744</v>
      </c>
      <c r="AF91" s="8"/>
      <c r="AG91" s="13"/>
      <c r="AH91" s="8"/>
      <c r="AI91" s="8"/>
      <c r="AJ91" s="13"/>
      <c r="AK91" s="11"/>
    </row>
    <row r="92" spans="1:37" x14ac:dyDescent="0.25">
      <c r="A92" s="8">
        <v>263.7</v>
      </c>
      <c r="B92" s="1">
        <v>302.42081865129558</v>
      </c>
      <c r="C92" s="1">
        <v>295.01758954998837</v>
      </c>
      <c r="D92" s="8">
        <v>263.7</v>
      </c>
      <c r="E92" s="6">
        <v>6.0303801396737008E-2</v>
      </c>
      <c r="F92" s="8">
        <v>1.0468900272070809</v>
      </c>
      <c r="G92" s="8">
        <f t="shared" si="6"/>
        <v>0.98658622581034394</v>
      </c>
      <c r="H92" s="8"/>
      <c r="I92" s="8">
        <f t="shared" si="7"/>
        <v>264.68658622581034</v>
      </c>
      <c r="L92" s="8">
        <v>273.8</v>
      </c>
      <c r="M92" s="1">
        <v>316.21517189041469</v>
      </c>
      <c r="N92" s="1">
        <v>303.35231079210303</v>
      </c>
      <c r="O92" s="8">
        <v>1.3309768635487156</v>
      </c>
      <c r="P92" s="8">
        <v>1.2741186105670217</v>
      </c>
      <c r="Q92" s="7"/>
      <c r="R92" s="7"/>
      <c r="S92" s="7"/>
      <c r="T92" s="8">
        <v>273.7</v>
      </c>
      <c r="U92" s="8">
        <f>AVERAGE(M91:M$354)</f>
        <v>302.74254508869711</v>
      </c>
      <c r="V92" s="11">
        <f t="shared" si="8"/>
        <v>302.5367831590238</v>
      </c>
      <c r="W92" s="8">
        <v>273.7</v>
      </c>
      <c r="X92" s="8">
        <f>AVERAGE(N91:N$354)</f>
        <v>298.22377843085093</v>
      </c>
      <c r="Y92" s="11">
        <f t="shared" si="9"/>
        <v>298.24679928070339</v>
      </c>
      <c r="Z92" s="8">
        <v>273.7</v>
      </c>
      <c r="AA92" s="8">
        <f>AVERAGE(O91:O$354)</f>
        <v>1.9627426123296927</v>
      </c>
      <c r="AB92" s="11">
        <f t="shared" si="10"/>
        <v>1.9673155553157358</v>
      </c>
      <c r="AC92" s="8">
        <v>273.7</v>
      </c>
      <c r="AD92" s="8">
        <f>AVERAGE(P91:P$354)</f>
        <v>1.9187102103327289</v>
      </c>
      <c r="AE92" s="8">
        <f t="shared" si="11"/>
        <v>1.9166259843452735</v>
      </c>
      <c r="AF92" s="8"/>
      <c r="AG92" s="13"/>
      <c r="AH92" s="8"/>
      <c r="AI92" s="8"/>
      <c r="AJ92" s="13"/>
      <c r="AK92" s="11"/>
    </row>
    <row r="93" spans="1:37" x14ac:dyDescent="0.25">
      <c r="A93" s="8">
        <v>263.8</v>
      </c>
      <c r="B93" s="1">
        <v>302.56854964057896</v>
      </c>
      <c r="C93" s="1">
        <v>295.1356941123729</v>
      </c>
      <c r="D93" s="8">
        <v>263.8</v>
      </c>
      <c r="E93" s="6">
        <v>6.0511690804835372E-2</v>
      </c>
      <c r="F93" s="8">
        <v>1.0496108943456171</v>
      </c>
      <c r="G93" s="8">
        <f t="shared" si="6"/>
        <v>0.98909920354078174</v>
      </c>
      <c r="H93" s="8"/>
      <c r="I93" s="8">
        <f t="shared" si="7"/>
        <v>264.78909920354079</v>
      </c>
      <c r="L93" s="8">
        <v>273.89999999999998</v>
      </c>
      <c r="M93" s="1">
        <v>316.33141396548871</v>
      </c>
      <c r="N93" s="1">
        <v>303.39389864616703</v>
      </c>
      <c r="O93" s="8">
        <v>1.3356321277700012</v>
      </c>
      <c r="P93" s="8">
        <v>1.2782180864852084</v>
      </c>
      <c r="Q93" s="7"/>
      <c r="R93" s="7"/>
      <c r="S93" s="7"/>
      <c r="T93" s="8">
        <v>273.8</v>
      </c>
      <c r="U93" s="8">
        <f>AVERAGE(M92:M$354)</f>
        <v>302.6917629273384</v>
      </c>
      <c r="V93" s="11">
        <f t="shared" si="8"/>
        <v>302.4686461037486</v>
      </c>
      <c r="W93" s="8">
        <v>273.8</v>
      </c>
      <c r="X93" s="8">
        <f>AVERAGE(N92:N$354)</f>
        <v>298.2044397643358</v>
      </c>
      <c r="Y93" s="11">
        <f t="shared" si="9"/>
        <v>298.22744187576825</v>
      </c>
      <c r="Z93" s="8">
        <v>273.8</v>
      </c>
      <c r="AA93" s="8">
        <f>AVERAGE(O92:O$354)</f>
        <v>1.9651623489459391</v>
      </c>
      <c r="AB93" s="11">
        <f t="shared" si="10"/>
        <v>1.9698099766599171</v>
      </c>
      <c r="AC93" s="8">
        <v>273.8</v>
      </c>
      <c r="AD93" s="8">
        <f>AVERAGE(P92:P$354)</f>
        <v>1.9211766215235078</v>
      </c>
      <c r="AE93" s="8">
        <f t="shared" si="11"/>
        <v>1.9192508061062199</v>
      </c>
      <c r="AF93" s="8"/>
      <c r="AG93" s="13"/>
      <c r="AH93" s="8"/>
      <c r="AI93" s="8"/>
      <c r="AJ93" s="13"/>
      <c r="AK93" s="11"/>
    </row>
    <row r="94" spans="1:37" x14ac:dyDescent="0.25">
      <c r="A94" s="8">
        <v>263.89999999999998</v>
      </c>
      <c r="B94" s="1">
        <v>302.71620235724629</v>
      </c>
      <c r="C94" s="1">
        <v>295.25319539835681</v>
      </c>
      <c r="D94" s="8">
        <v>263.89999999999998</v>
      </c>
      <c r="E94" s="6">
        <v>6.0720845050799215E-2</v>
      </c>
      <c r="F94" s="8">
        <v>1.0523444786255869</v>
      </c>
      <c r="G94" s="8">
        <f t="shared" si="6"/>
        <v>0.99162363357478767</v>
      </c>
      <c r="H94" s="8"/>
      <c r="I94" s="8">
        <f t="shared" si="7"/>
        <v>264.89162363357474</v>
      </c>
      <c r="L94" s="8">
        <v>274</v>
      </c>
      <c r="M94" s="1">
        <v>316.44696614664343</v>
      </c>
      <c r="N94" s="1">
        <v>303.43460988940853</v>
      </c>
      <c r="O94" s="8">
        <v>1.3403178042681585</v>
      </c>
      <c r="P94" s="8">
        <v>1.2823426142822294</v>
      </c>
      <c r="Q94" s="7"/>
      <c r="R94" s="7"/>
      <c r="S94" s="7"/>
      <c r="T94" s="8">
        <v>273.89999999999998</v>
      </c>
      <c r="U94" s="8">
        <f>AVERAGE(M93:M$354)</f>
        <v>302.64014686259372</v>
      </c>
      <c r="V94" s="11">
        <f t="shared" si="8"/>
        <v>302.39962631000708</v>
      </c>
      <c r="W94" s="8">
        <v>273.89999999999998</v>
      </c>
      <c r="X94" s="8">
        <f>AVERAGE(N93:N$354)</f>
        <v>298.18479140163436</v>
      </c>
      <c r="Y94" s="11">
        <f t="shared" si="9"/>
        <v>298.20776218176695</v>
      </c>
      <c r="Z94" s="8">
        <v>273.89999999999998</v>
      </c>
      <c r="AA94" s="8">
        <f>AVERAGE(O93:O$354)</f>
        <v>1.967582904233715</v>
      </c>
      <c r="AB94" s="11">
        <f t="shared" si="10"/>
        <v>1.972301608313046</v>
      </c>
      <c r="AC94" s="8">
        <v>273.89999999999998</v>
      </c>
      <c r="AD94" s="8">
        <f>AVERAGE(P93:P$354)</f>
        <v>1.9236463085882272</v>
      </c>
      <c r="AE94" s="8">
        <f t="shared" si="11"/>
        <v>1.9218799150992254</v>
      </c>
      <c r="AF94" s="8"/>
      <c r="AG94" s="13"/>
      <c r="AH94" s="8"/>
      <c r="AI94" s="8"/>
      <c r="AJ94" s="13"/>
      <c r="AK94" s="11"/>
    </row>
    <row r="95" spans="1:37" x14ac:dyDescent="0.25">
      <c r="A95" s="8">
        <v>264</v>
      </c>
      <c r="B95" s="1">
        <v>302.86377128820254</v>
      </c>
      <c r="C95" s="1">
        <v>295.37008947540335</v>
      </c>
      <c r="D95" s="8">
        <v>264</v>
      </c>
      <c r="E95" s="6">
        <v>6.0931348278077509E-2</v>
      </c>
      <c r="F95" s="8">
        <v>1.0550910629627743</v>
      </c>
      <c r="G95" s="8">
        <f t="shared" si="6"/>
        <v>0.99415971468469677</v>
      </c>
      <c r="H95" s="8"/>
      <c r="I95" s="8">
        <f t="shared" si="7"/>
        <v>264.99415971468471</v>
      </c>
      <c r="L95" s="8">
        <v>274.10000000000002</v>
      </c>
      <c r="M95" s="1">
        <v>316.56181476801549</v>
      </c>
      <c r="N95" s="1">
        <v>303.47444316272242</v>
      </c>
      <c r="O95" s="8">
        <v>1.3450340189696341</v>
      </c>
      <c r="P95" s="8">
        <v>1.286492313421183</v>
      </c>
      <c r="Q95" s="7"/>
      <c r="R95" s="7"/>
      <c r="S95" s="7"/>
      <c r="T95" s="8">
        <v>274</v>
      </c>
      <c r="U95" s="8">
        <f>AVERAGE(M94:M$354)</f>
        <v>302.58768990051368</v>
      </c>
      <c r="V95" s="11">
        <f t="shared" si="8"/>
        <v>302.32972377780015</v>
      </c>
      <c r="W95" s="8">
        <v>274</v>
      </c>
      <c r="X95" s="8">
        <f>AVERAGE(N94:N$354)</f>
        <v>298.16483313632966</v>
      </c>
      <c r="Y95" s="11">
        <f t="shared" si="9"/>
        <v>298.18776019869995</v>
      </c>
      <c r="Z95" s="8">
        <v>274</v>
      </c>
      <c r="AA95" s="8">
        <f>AVERAGE(O94:O$354)</f>
        <v>1.9700041715764876</v>
      </c>
      <c r="AB95" s="11">
        <f t="shared" si="10"/>
        <v>1.9747902617809814</v>
      </c>
      <c r="AC95" s="8">
        <v>274</v>
      </c>
      <c r="AD95" s="8">
        <f>AVERAGE(P94:P$354)</f>
        <v>1.9261192136537557</v>
      </c>
      <c r="AE95" s="8">
        <f t="shared" si="11"/>
        <v>1.9245130942003925</v>
      </c>
      <c r="AF95" s="8"/>
      <c r="AG95" s="13"/>
      <c r="AH95" s="8"/>
      <c r="AI95" s="8"/>
      <c r="AJ95" s="13"/>
      <c r="AK95" s="11"/>
    </row>
    <row r="96" spans="1:37" x14ac:dyDescent="0.25">
      <c r="A96" s="8">
        <v>264.10000000000002</v>
      </c>
      <c r="B96" s="1">
        <v>303.01125077887161</v>
      </c>
      <c r="C96" s="1">
        <v>295.48637241237191</v>
      </c>
      <c r="D96" s="8">
        <v>264.10000000000002</v>
      </c>
      <c r="E96" s="6">
        <v>6.1143288443142957E-2</v>
      </c>
      <c r="F96" s="8">
        <v>1.0578509336571016</v>
      </c>
      <c r="G96" s="8">
        <f t="shared" si="6"/>
        <v>0.9967076452139586</v>
      </c>
      <c r="H96" s="8"/>
      <c r="I96" s="8">
        <f t="shared" si="7"/>
        <v>265.096707645214</v>
      </c>
      <c r="L96" s="8">
        <v>274.2</v>
      </c>
      <c r="M96" s="1">
        <v>316.67594517329081</v>
      </c>
      <c r="N96" s="1">
        <v>303.51339714431663</v>
      </c>
      <c r="O96" s="8">
        <v>1.3497808938682518</v>
      </c>
      <c r="P96" s="8">
        <v>1.2906672982727962</v>
      </c>
      <c r="Q96" s="7"/>
      <c r="R96" s="7"/>
      <c r="S96" s="7"/>
      <c r="T96" s="8">
        <v>274.10000000000002</v>
      </c>
      <c r="U96" s="8">
        <f>AVERAGE(M95:M$354)</f>
        <v>302.53438499187473</v>
      </c>
      <c r="V96" s="11">
        <f t="shared" si="8"/>
        <v>302.25893850712691</v>
      </c>
      <c r="W96" s="8">
        <v>274.10000000000002</v>
      </c>
      <c r="X96" s="8">
        <f>AVERAGE(N95:N$354)</f>
        <v>298.14456476420241</v>
      </c>
      <c r="Y96" s="11">
        <f t="shared" si="9"/>
        <v>298.16743592656724</v>
      </c>
      <c r="Z96" s="8">
        <v>274.10000000000002</v>
      </c>
      <c r="AA96" s="8">
        <f>AVERAGE(O95:O$354)</f>
        <v>1.9724260422199813</v>
      </c>
      <c r="AB96" s="11">
        <f t="shared" si="10"/>
        <v>1.9772757485711736</v>
      </c>
      <c r="AC96" s="8">
        <v>274.10000000000002</v>
      </c>
      <c r="AD96" s="8">
        <f>AVERAGE(P95:P$354)</f>
        <v>1.9285952774974924</v>
      </c>
      <c r="AE96" s="8">
        <f t="shared" si="11"/>
        <v>1.9271501262851416</v>
      </c>
      <c r="AF96" s="8"/>
      <c r="AG96" s="13"/>
      <c r="AH96" s="8"/>
      <c r="AI96" s="8"/>
      <c r="AJ96" s="13"/>
      <c r="AK96" s="11"/>
    </row>
    <row r="97" spans="1:37" x14ac:dyDescent="0.25">
      <c r="A97" s="8">
        <v>264.2</v>
      </c>
      <c r="B97" s="1">
        <v>303.15863529627939</v>
      </c>
      <c r="C97" s="1">
        <v>295.60204028383123</v>
      </c>
      <c r="D97" s="8">
        <v>264.2</v>
      </c>
      <c r="E97" s="6">
        <v>6.1356757199211451E-2</v>
      </c>
      <c r="F97" s="8">
        <v>1.0606243803660891</v>
      </c>
      <c r="G97" s="8">
        <f t="shared" si="6"/>
        <v>0.99926762316687767</v>
      </c>
      <c r="H97" s="8"/>
      <c r="I97" s="8">
        <f t="shared" si="7"/>
        <v>265.19926762316686</v>
      </c>
      <c r="L97" s="8">
        <v>274.3</v>
      </c>
      <c r="M97" s="1">
        <v>316.78934265746545</v>
      </c>
      <c r="N97" s="1">
        <v>303.55147054891842</v>
      </c>
      <c r="O97" s="8">
        <v>1.3545585471420867</v>
      </c>
      <c r="P97" s="8">
        <v>1.2948676822711733</v>
      </c>
      <c r="Q97" s="7"/>
      <c r="R97" s="7"/>
      <c r="S97" s="7"/>
      <c r="T97" s="8">
        <v>274.2</v>
      </c>
      <c r="U97" s="8">
        <f>AVERAGE(M96:M$354)</f>
        <v>302.48022503134905</v>
      </c>
      <c r="V97" s="11">
        <f t="shared" si="8"/>
        <v>302.18727049798827</v>
      </c>
      <c r="W97" s="8">
        <v>274.2</v>
      </c>
      <c r="X97" s="8">
        <f>AVERAGE(N96:N$354)</f>
        <v>298.12398608312702</v>
      </c>
      <c r="Y97" s="11">
        <f t="shared" si="9"/>
        <v>298.14678936536791</v>
      </c>
      <c r="Z97" s="8">
        <v>274.2</v>
      </c>
      <c r="AA97" s="8">
        <f>AVERAGE(O96:O$354)</f>
        <v>1.974848405244114</v>
      </c>
      <c r="AB97" s="11">
        <f t="shared" si="10"/>
        <v>1.9797578801906184</v>
      </c>
      <c r="AC97" s="8">
        <v>274.2</v>
      </c>
      <c r="AD97" s="8">
        <f>AVERAGE(P96:P$354)</f>
        <v>1.9310744395209531</v>
      </c>
      <c r="AE97" s="8">
        <f t="shared" si="11"/>
        <v>1.9297907942300299</v>
      </c>
      <c r="AF97" s="8"/>
      <c r="AG97" s="13"/>
      <c r="AH97" s="8"/>
      <c r="AI97" s="8"/>
      <c r="AJ97" s="13"/>
      <c r="AK97" s="11"/>
    </row>
    <row r="98" spans="1:37" x14ac:dyDescent="0.25">
      <c r="A98" s="8">
        <v>264.3</v>
      </c>
      <c r="B98" s="1">
        <v>303.30591946446714</v>
      </c>
      <c r="C98" s="1">
        <v>295.71708917418817</v>
      </c>
      <c r="D98" s="8">
        <v>264.3</v>
      </c>
      <c r="E98" s="6">
        <v>6.1571849819520082E-2</v>
      </c>
      <c r="F98" s="8">
        <v>1.0634116960740378</v>
      </c>
      <c r="G98" s="8">
        <f t="shared" si="6"/>
        <v>1.0018398462545177</v>
      </c>
      <c r="H98" s="8"/>
      <c r="I98" s="8">
        <f t="shared" si="7"/>
        <v>265.30183984625455</v>
      </c>
      <c r="L98" s="8">
        <v>274.39999999999998</v>
      </c>
      <c r="M98" s="1">
        <v>316.90199120113658</v>
      </c>
      <c r="N98" s="1">
        <v>303.58866212690702</v>
      </c>
      <c r="O98" s="8">
        <v>1.3593670927378059</v>
      </c>
      <c r="P98" s="8">
        <v>1.2990935757117941</v>
      </c>
      <c r="Q98" s="7"/>
      <c r="R98" s="7"/>
      <c r="S98" s="7"/>
      <c r="T98" s="8">
        <v>274.3</v>
      </c>
      <c r="U98" s="8">
        <f>AVERAGE(M97:M$354)</f>
        <v>302.42520286025632</v>
      </c>
      <c r="V98" s="11">
        <f t="shared" si="8"/>
        <v>302.1147197503833</v>
      </c>
      <c r="W98" s="8">
        <v>274.3</v>
      </c>
      <c r="X98" s="8">
        <f>AVERAGE(N97:N$354)</f>
        <v>298.10309689296741</v>
      </c>
      <c r="Y98" s="11">
        <f t="shared" si="9"/>
        <v>298.12582051510287</v>
      </c>
      <c r="Z98" s="8">
        <v>274.3</v>
      </c>
      <c r="AA98" s="8">
        <f>AVERAGE(O97:O$354)</f>
        <v>1.9772711475362685</v>
      </c>
      <c r="AB98" s="11">
        <f t="shared" si="10"/>
        <v>1.9822364681451745</v>
      </c>
      <c r="AC98" s="8">
        <v>274.3</v>
      </c>
      <c r="AD98" s="8">
        <f>AVERAGE(P97:P$354)</f>
        <v>1.9335566377428455</v>
      </c>
      <c r="AE98" s="8">
        <f t="shared" si="11"/>
        <v>1.9324348809111598</v>
      </c>
      <c r="AF98" s="8"/>
      <c r="AG98" s="13"/>
      <c r="AH98" s="8"/>
      <c r="AI98" s="8"/>
      <c r="AJ98" s="13"/>
      <c r="AK98" s="11"/>
    </row>
    <row r="99" spans="1:37" x14ac:dyDescent="0.25">
      <c r="A99" s="8">
        <v>264.39999999999998</v>
      </c>
      <c r="B99" s="1">
        <v>303.45309804385863</v>
      </c>
      <c r="C99" s="1">
        <v>295.83151518161338</v>
      </c>
      <c r="D99" s="8">
        <v>264.39999999999998</v>
      </c>
      <c r="E99" s="6">
        <v>6.1788665135313794E-2</v>
      </c>
      <c r="F99" s="8">
        <v>1.0662131770573298</v>
      </c>
      <c r="G99" s="8">
        <f t="shared" si="6"/>
        <v>1.0044245119220159</v>
      </c>
      <c r="H99" s="8"/>
      <c r="I99" s="8">
        <f t="shared" si="7"/>
        <v>265.404424511922</v>
      </c>
      <c r="L99" s="8">
        <v>274.5</v>
      </c>
      <c r="M99" s="1">
        <v>317.01387651153175</v>
      </c>
      <c r="N99" s="1">
        <v>303.62497066337681</v>
      </c>
      <c r="O99" s="8">
        <v>1.3642066417243661</v>
      </c>
      <c r="P99" s="8">
        <v>1.3033450886258107</v>
      </c>
      <c r="Q99" s="7"/>
      <c r="R99" s="7"/>
      <c r="S99" s="7"/>
      <c r="T99" s="8">
        <v>274.39999999999998</v>
      </c>
      <c r="U99" s="8">
        <f>AVERAGE(M98:M$354)</f>
        <v>302.36931126571454</v>
      </c>
      <c r="V99" s="11">
        <f t="shared" si="8"/>
        <v>302.04128626431248</v>
      </c>
      <c r="W99" s="8">
        <v>274.39999999999998</v>
      </c>
      <c r="X99" s="8">
        <f>AVERAGE(N98:N$354)</f>
        <v>298.08189699547341</v>
      </c>
      <c r="Y99" s="11">
        <f t="shared" si="9"/>
        <v>298.1045293757719</v>
      </c>
      <c r="Z99" s="8">
        <v>274.39999999999998</v>
      </c>
      <c r="AA99" s="8">
        <f>AVERAGE(O98:O$354)</f>
        <v>1.9796941537634831</v>
      </c>
      <c r="AB99" s="11">
        <f t="shared" si="10"/>
        <v>1.9847113239427472</v>
      </c>
      <c r="AC99" s="8">
        <v>274.39999999999998</v>
      </c>
      <c r="AD99" s="8">
        <f>AVERAGE(P98:P$354)</f>
        <v>1.9360418087758091</v>
      </c>
      <c r="AE99" s="8">
        <f t="shared" si="11"/>
        <v>1.9350821692048612</v>
      </c>
      <c r="AF99" s="8"/>
      <c r="AG99" s="13"/>
      <c r="AH99" s="8"/>
      <c r="AI99" s="8"/>
      <c r="AJ99" s="13"/>
      <c r="AK99" s="11"/>
    </row>
    <row r="100" spans="1:37" x14ac:dyDescent="0.25">
      <c r="A100" s="8">
        <v>264.5</v>
      </c>
      <c r="B100" s="1">
        <v>303.60016591262462</v>
      </c>
      <c r="C100" s="1">
        <v>295.94531442175031</v>
      </c>
      <c r="D100" s="8">
        <v>264.5</v>
      </c>
      <c r="E100" s="6">
        <v>6.2007305463372568E-2</v>
      </c>
      <c r="F100" s="8">
        <v>1.0690291228462214</v>
      </c>
      <c r="G100" s="8">
        <f t="shared" si="6"/>
        <v>1.0070218173828489</v>
      </c>
      <c r="H100" s="8"/>
      <c r="I100" s="8">
        <f t="shared" si="7"/>
        <v>265.50702181738285</v>
      </c>
      <c r="L100" s="8">
        <v>274.60000000000002</v>
      </c>
      <c r="M100" s="1">
        <v>317.12498395518645</v>
      </c>
      <c r="N100" s="1">
        <v>303.66039497713558</v>
      </c>
      <c r="O100" s="8">
        <v>1.3690773009182235</v>
      </c>
      <c r="P100" s="8">
        <v>1.3076223264826659</v>
      </c>
      <c r="Q100" s="7"/>
      <c r="R100" s="7"/>
      <c r="S100" s="7"/>
      <c r="T100" s="8">
        <v>274.5</v>
      </c>
      <c r="U100" s="8">
        <f>AVERAGE(M99:M$354)</f>
        <v>302.31254298471691</v>
      </c>
      <c r="V100" s="11">
        <f t="shared" si="8"/>
        <v>301.96697003977533</v>
      </c>
      <c r="W100" s="8">
        <v>274.5</v>
      </c>
      <c r="X100" s="8">
        <f>AVERAGE(N99:N$354)</f>
        <v>298.06038619417876</v>
      </c>
      <c r="Y100" s="11">
        <f t="shared" si="9"/>
        <v>298.08291594737523</v>
      </c>
      <c r="Z100" s="8">
        <v>274.5</v>
      </c>
      <c r="AA100" s="8">
        <f>AVERAGE(O99:O$354)</f>
        <v>1.9821173063456148</v>
      </c>
      <c r="AB100" s="11">
        <f t="shared" si="10"/>
        <v>1.9871822590901047</v>
      </c>
      <c r="AC100" s="8">
        <v>274.5</v>
      </c>
      <c r="AD100" s="8">
        <f>AVERAGE(P99:P$354)</f>
        <v>1.9385298878112154</v>
      </c>
      <c r="AE100" s="8">
        <f t="shared" si="11"/>
        <v>1.937732441987464</v>
      </c>
      <c r="AF100" s="8"/>
      <c r="AG100" s="13"/>
      <c r="AH100" s="8"/>
      <c r="AI100" s="8"/>
      <c r="AJ100" s="13"/>
      <c r="AK100" s="11"/>
    </row>
    <row r="101" spans="1:37" x14ac:dyDescent="0.25">
      <c r="A101" s="8">
        <v>264.60000000000002</v>
      </c>
      <c r="B101" s="1">
        <v>303.74711812989716</v>
      </c>
      <c r="C101" s="1">
        <v>296.05848303119211</v>
      </c>
      <c r="D101" s="8">
        <v>264.60000000000002</v>
      </c>
      <c r="E101" s="6">
        <v>6.222787653441654E-2</v>
      </c>
      <c r="F101" s="8">
        <v>1.0718598361835345</v>
      </c>
      <c r="G101" s="8">
        <f t="shared" si="6"/>
        <v>1.0096319596491179</v>
      </c>
      <c r="H101" s="8"/>
      <c r="I101" s="8">
        <f t="shared" si="7"/>
        <v>265.60963195964916</v>
      </c>
      <c r="L101" s="8">
        <v>274.7</v>
      </c>
      <c r="M101" s="1">
        <v>317.23529536625267</v>
      </c>
      <c r="N101" s="1">
        <v>303.69493391964357</v>
      </c>
      <c r="O101" s="8">
        <v>1.3739791716486069</v>
      </c>
      <c r="P101" s="8">
        <v>1.3119253912661142</v>
      </c>
      <c r="Q101" s="7"/>
      <c r="R101" s="7"/>
      <c r="S101" s="7"/>
      <c r="T101" s="8">
        <v>274.60000000000002</v>
      </c>
      <c r="U101" s="8">
        <f>AVERAGE(M100:M$354)</f>
        <v>302.25489069637644</v>
      </c>
      <c r="V101" s="11">
        <f t="shared" si="8"/>
        <v>301.89177107677233</v>
      </c>
      <c r="W101" s="8">
        <v>274.60000000000002</v>
      </c>
      <c r="X101" s="8">
        <f>AVERAGE(N100:N$354)</f>
        <v>298.03856429429953</v>
      </c>
      <c r="Y101" s="11">
        <f t="shared" si="9"/>
        <v>298.06098022991193</v>
      </c>
      <c r="Z101" s="8">
        <v>274.60000000000002</v>
      </c>
      <c r="AA101" s="8">
        <f>AVERAGE(O100:O$354)</f>
        <v>1.9845404854225606</v>
      </c>
      <c r="AB101" s="11">
        <f t="shared" si="10"/>
        <v>1.9896490850931059</v>
      </c>
      <c r="AC101" s="8">
        <v>274.60000000000002</v>
      </c>
      <c r="AD101" s="8">
        <f>AVERAGE(P100:P$354)</f>
        <v>1.9410208085923348</v>
      </c>
      <c r="AE101" s="8">
        <f t="shared" si="11"/>
        <v>1.9403854821355253</v>
      </c>
      <c r="AF101" s="8"/>
      <c r="AG101" s="13"/>
      <c r="AH101" s="8"/>
      <c r="AI101" s="8"/>
      <c r="AJ101" s="13"/>
      <c r="AK101" s="11"/>
    </row>
    <row r="102" spans="1:37" x14ac:dyDescent="0.25">
      <c r="A102" s="8">
        <v>264.7</v>
      </c>
      <c r="B102" s="1">
        <v>303.89394975017194</v>
      </c>
      <c r="C102" s="1">
        <v>296.17101717071716</v>
      </c>
      <c r="D102" s="8">
        <v>264.7</v>
      </c>
      <c r="E102" s="6">
        <v>6.2450487501177827E-2</v>
      </c>
      <c r="F102" s="8">
        <v>1.0747056229805731</v>
      </c>
      <c r="G102" s="8">
        <f t="shared" si="6"/>
        <v>1.0122551354793954</v>
      </c>
      <c r="H102" s="8"/>
      <c r="I102" s="8">
        <f t="shared" si="7"/>
        <v>265.71225513547938</v>
      </c>
      <c r="L102" s="8">
        <v>274.8</v>
      </c>
      <c r="M102" s="1">
        <v>317.34479621481324</v>
      </c>
      <c r="N102" s="1">
        <v>303.72858637389783</v>
      </c>
      <c r="O102" s="8">
        <v>1.3789123527177336</v>
      </c>
      <c r="P102" s="8">
        <v>1.3162543862570428</v>
      </c>
      <c r="Q102" s="7"/>
      <c r="R102" s="7"/>
      <c r="S102" s="7"/>
      <c r="T102" s="8">
        <v>274.7</v>
      </c>
      <c r="U102" s="8">
        <f>AVERAGE(M101:M$354)</f>
        <v>302.19634702212915</v>
      </c>
      <c r="V102" s="11">
        <f t="shared" si="8"/>
        <v>301.81568937530301</v>
      </c>
      <c r="W102" s="8">
        <v>274.7</v>
      </c>
      <c r="X102" s="8">
        <f>AVERAGE(N101:N$354)</f>
        <v>298.0164311026349</v>
      </c>
      <c r="Y102" s="11">
        <f t="shared" si="9"/>
        <v>298.03872222338293</v>
      </c>
      <c r="Z102" s="8">
        <v>274.7</v>
      </c>
      <c r="AA102" s="8">
        <f>AVERAGE(O101:O$354)</f>
        <v>1.9869635688261211</v>
      </c>
      <c r="AB102" s="11">
        <f t="shared" si="10"/>
        <v>1.9921116134601107</v>
      </c>
      <c r="AC102" s="8">
        <v>274.7</v>
      </c>
      <c r="AD102" s="8">
        <f>AVERAGE(P101:P$354)</f>
        <v>1.94351450340379</v>
      </c>
      <c r="AE102" s="8">
        <f t="shared" si="11"/>
        <v>1.9430410725246929</v>
      </c>
      <c r="AF102" s="8"/>
      <c r="AG102" s="13"/>
      <c r="AH102" s="8"/>
      <c r="AI102" s="8"/>
      <c r="AJ102" s="13"/>
      <c r="AK102" s="11"/>
    </row>
    <row r="103" spans="1:37" x14ac:dyDescent="0.25">
      <c r="A103" s="8">
        <v>264.8</v>
      </c>
      <c r="B103" s="1">
        <v>304.04065581952074</v>
      </c>
      <c r="C103" s="1">
        <v>296.28291302827279</v>
      </c>
      <c r="D103" s="8">
        <v>264.8</v>
      </c>
      <c r="E103" s="6">
        <v>6.2675250852306921E-2</v>
      </c>
      <c r="F103" s="8">
        <v>1.0775667922706298</v>
      </c>
      <c r="G103" s="8">
        <f t="shared" si="6"/>
        <v>1.0148915414183228</v>
      </c>
      <c r="H103" s="8"/>
      <c r="I103" s="8">
        <f t="shared" si="7"/>
        <v>265.81489154141832</v>
      </c>
      <c r="L103" s="8">
        <v>274.89999999999998</v>
      </c>
      <c r="M103" s="1">
        <v>317.45346963493404</v>
      </c>
      <c r="N103" s="1">
        <v>303.76135125326863</v>
      </c>
      <c r="O103" s="8">
        <v>1.3838769377917921</v>
      </c>
      <c r="P103" s="8">
        <v>1.3206094080845114</v>
      </c>
      <c r="Q103" s="7"/>
      <c r="R103" s="7"/>
      <c r="S103" s="7"/>
      <c r="T103" s="8">
        <v>274.8</v>
      </c>
      <c r="U103" s="8">
        <f>AVERAGE(M102:M$354)</f>
        <v>302.13690453855554</v>
      </c>
      <c r="V103" s="11">
        <f t="shared" si="8"/>
        <v>301.73872493536874</v>
      </c>
      <c r="W103" s="8">
        <v>274.8</v>
      </c>
      <c r="X103" s="8">
        <f>AVERAGE(N102:N$354)</f>
        <v>297.99398642746877</v>
      </c>
      <c r="Y103" s="11">
        <f t="shared" si="9"/>
        <v>298.01614192778823</v>
      </c>
      <c r="Z103" s="8">
        <v>274.8</v>
      </c>
      <c r="AA103" s="8">
        <f>AVERAGE(O102:O$354)</f>
        <v>1.9893864320560715</v>
      </c>
      <c r="AB103" s="11">
        <f t="shared" si="10"/>
        <v>1.9945696556962957</v>
      </c>
      <c r="AC103" s="8">
        <v>274.8</v>
      </c>
      <c r="AD103" s="8">
        <f>AVERAGE(P102:P$354)</f>
        <v>1.9460109030565083</v>
      </c>
      <c r="AE103" s="8">
        <f t="shared" si="11"/>
        <v>1.9456989960306146</v>
      </c>
      <c r="AF103" s="8"/>
      <c r="AG103" s="13"/>
      <c r="AH103" s="8"/>
      <c r="AI103" s="8"/>
      <c r="AJ103" s="13"/>
      <c r="AK103" s="11"/>
    </row>
    <row r="104" spans="1:37" x14ac:dyDescent="0.25">
      <c r="A104" s="8">
        <v>264.89999999999998</v>
      </c>
      <c r="B104" s="1">
        <v>304.18723171492638</v>
      </c>
      <c r="C104" s="1">
        <v>296.39416682170116</v>
      </c>
      <c r="D104" s="8">
        <v>264.89999999999998</v>
      </c>
      <c r="E104" s="6">
        <v>6.2902282245132238E-2</v>
      </c>
      <c r="F104" s="8">
        <v>1.0804436561604265</v>
      </c>
      <c r="G104" s="8">
        <f t="shared" si="6"/>
        <v>1.0175413739152943</v>
      </c>
      <c r="H104" s="8"/>
      <c r="I104" s="8">
        <f t="shared" si="7"/>
        <v>265.9175413739153</v>
      </c>
      <c r="L104" s="8">
        <v>275</v>
      </c>
      <c r="M104" s="1">
        <v>317.56129915676172</v>
      </c>
      <c r="N104" s="1">
        <v>303.79322750029206</v>
      </c>
      <c r="O104" s="8">
        <v>1.3888730162799598</v>
      </c>
      <c r="P104" s="8">
        <v>1.324990552072886</v>
      </c>
      <c r="Q104" s="7"/>
      <c r="R104" s="7"/>
      <c r="S104" s="7"/>
      <c r="T104" s="8">
        <v>274.89999999999998</v>
      </c>
      <c r="U104" s="8">
        <f>AVERAGE(M103:M$354)</f>
        <v>302.07655576206236</v>
      </c>
      <c r="V104" s="11">
        <f t="shared" si="8"/>
        <v>301.66087775696678</v>
      </c>
      <c r="W104" s="8">
        <v>274.89999999999998</v>
      </c>
      <c r="X104" s="8">
        <f>AVERAGE(N103:N$354)</f>
        <v>297.971230078475</v>
      </c>
      <c r="Y104" s="11">
        <f t="shared" si="9"/>
        <v>297.99323934312713</v>
      </c>
      <c r="Z104" s="8">
        <v>274.89999999999998</v>
      </c>
      <c r="AA104" s="8">
        <f>AVERAGE(O103:O$354)</f>
        <v>1.9918089482439225</v>
      </c>
      <c r="AB104" s="11">
        <f t="shared" si="10"/>
        <v>1.997023023310021</v>
      </c>
      <c r="AC104" s="8">
        <v>274.89999999999998</v>
      </c>
      <c r="AD104" s="8">
        <f>AVERAGE(P103:P$354)</f>
        <v>1.9485099368533316</v>
      </c>
      <c r="AE104" s="8">
        <f t="shared" si="11"/>
        <v>1.9483590355309843</v>
      </c>
      <c r="AF104" s="9"/>
      <c r="AG104" s="10"/>
      <c r="AH104" s="8"/>
      <c r="AI104" s="9"/>
      <c r="AJ104" s="10"/>
      <c r="AK104" s="11"/>
    </row>
    <row r="105" spans="1:37" x14ac:dyDescent="0.25">
      <c r="A105" s="8">
        <v>265</v>
      </c>
      <c r="B105" s="1">
        <v>304.33367285535883</v>
      </c>
      <c r="C105" s="1">
        <v>296.50477480120145</v>
      </c>
      <c r="D105" s="8">
        <v>265</v>
      </c>
      <c r="E105" s="6">
        <v>6.3131700527786369E-2</v>
      </c>
      <c r="F105" s="8">
        <v>1.0833365297797604</v>
      </c>
      <c r="G105" s="8">
        <f t="shared" si="6"/>
        <v>1.0202048292519741</v>
      </c>
      <c r="H105" s="8">
        <f>G95+(G96-G95)*(A105-I95)/(I96-I95)</f>
        <v>0.9943048238173493</v>
      </c>
      <c r="I105" s="8">
        <f t="shared" si="7"/>
        <v>266.02020482925195</v>
      </c>
      <c r="L105" s="8">
        <v>275.10000000000002</v>
      </c>
      <c r="M105" s="1">
        <v>317.66826680200103</v>
      </c>
      <c r="N105" s="1">
        <v>303.82421408542587</v>
      </c>
      <c r="O105" s="8">
        <v>1.393900672501972</v>
      </c>
      <c r="P105" s="8">
        <v>1.3293979121607022</v>
      </c>
      <c r="Q105" s="7"/>
      <c r="R105" s="7"/>
      <c r="S105" s="7"/>
      <c r="T105" s="8">
        <v>275</v>
      </c>
      <c r="U105" s="8">
        <f>AVERAGE(M104:M$354)</f>
        <v>302.01529315699116</v>
      </c>
      <c r="V105" s="11">
        <f t="shared" si="8"/>
        <v>301.58214784010033</v>
      </c>
      <c r="W105" s="8">
        <v>275</v>
      </c>
      <c r="X105" s="8">
        <f>AVERAGE(N104:N$354)</f>
        <v>297.9481618666232</v>
      </c>
      <c r="Y105" s="11">
        <f t="shared" si="9"/>
        <v>297.9700144694001</v>
      </c>
      <c r="Z105" s="8">
        <v>275</v>
      </c>
      <c r="AA105" s="8">
        <f>AVERAGE(O104:O$354)</f>
        <v>1.9942309881262017</v>
      </c>
      <c r="AB105" s="11">
        <f t="shared" si="10"/>
        <v>1.9994715278071453</v>
      </c>
      <c r="AC105" s="8">
        <v>275</v>
      </c>
      <c r="AD105" s="8">
        <f>AVERAGE(P104:P$354)</f>
        <v>1.9510115325854782</v>
      </c>
      <c r="AE105" s="8">
        <f t="shared" si="11"/>
        <v>1.951020973900313</v>
      </c>
      <c r="AF105" s="8"/>
      <c r="AI105" s="8"/>
    </row>
    <row r="106" spans="1:37" x14ac:dyDescent="0.25">
      <c r="A106" s="8">
        <v>265.10000000000002</v>
      </c>
      <c r="B106" s="1">
        <v>304.47997461299326</v>
      </c>
      <c r="C106" s="1">
        <v>296.61473325152633</v>
      </c>
      <c r="D106" s="8">
        <v>265.10000000000002</v>
      </c>
      <c r="E106" s="6">
        <v>6.3363627677841733E-2</v>
      </c>
      <c r="F106" s="8">
        <v>1.0862457312296978</v>
      </c>
      <c r="G106" s="8">
        <f t="shared" si="6"/>
        <v>1.022882103551856</v>
      </c>
      <c r="H106" s="8">
        <f t="shared" ref="H106:H169" si="12">G96+(G97-G96)*(A106-I96)/(I97-I96)</f>
        <v>0.99678982498655266</v>
      </c>
      <c r="I106" s="8">
        <f t="shared" si="7"/>
        <v>266.12288210355189</v>
      </c>
      <c r="L106" s="8">
        <v>275.2</v>
      </c>
      <c r="M106" s="1">
        <v>317.77435566960008</v>
      </c>
      <c r="N106" s="1">
        <v>303.85431000577393</v>
      </c>
      <c r="O106" s="8">
        <v>1.3989599869131986</v>
      </c>
      <c r="P106" s="8">
        <v>1.3338315785276362</v>
      </c>
      <c r="Q106" s="7"/>
      <c r="R106" s="7"/>
      <c r="S106" s="7"/>
      <c r="T106" s="8">
        <v>275.10000000000002</v>
      </c>
      <c r="U106" s="8">
        <f>AVERAGE(M105:M$354)</f>
        <v>301.9531091329921</v>
      </c>
      <c r="V106" s="11">
        <f t="shared" si="8"/>
        <v>301.50253518476711</v>
      </c>
      <c r="W106" s="8">
        <v>275.10000000000002</v>
      </c>
      <c r="X106" s="8">
        <f>AVERAGE(N105:N$354)</f>
        <v>297.92478160408854</v>
      </c>
      <c r="Y106" s="11">
        <f t="shared" si="9"/>
        <v>297.94646730660691</v>
      </c>
      <c r="Z106" s="8">
        <v>275.10000000000002</v>
      </c>
      <c r="AA106" s="8">
        <f>AVERAGE(O105:O$354)</f>
        <v>1.9966524200135864</v>
      </c>
      <c r="AB106" s="11">
        <f t="shared" si="10"/>
        <v>2.0019149806946643</v>
      </c>
      <c r="AC106" s="8">
        <v>275.10000000000002</v>
      </c>
      <c r="AD106" s="8">
        <f>AVERAGE(P105:P$354)</f>
        <v>1.9535156165075285</v>
      </c>
      <c r="AE106" s="8">
        <f t="shared" si="11"/>
        <v>1.95368459401584</v>
      </c>
      <c r="AF106" s="8"/>
      <c r="AI106" s="8"/>
    </row>
    <row r="107" spans="1:37" x14ac:dyDescent="0.25">
      <c r="A107" s="8">
        <v>265.2</v>
      </c>
      <c r="B107" s="1">
        <v>304.62613265359056</v>
      </c>
      <c r="C107" s="1">
        <v>296.72403849391077</v>
      </c>
      <c r="D107" s="8">
        <v>265.2</v>
      </c>
      <c r="E107" s="6">
        <v>6.3598188637633737E-2</v>
      </c>
      <c r="F107" s="8">
        <v>1.0891715815295964</v>
      </c>
      <c r="G107" s="8">
        <f t="shared" si="6"/>
        <v>1.0255733928919626</v>
      </c>
      <c r="H107" s="8">
        <f t="shared" si="12"/>
        <v>0.99928598911959188</v>
      </c>
      <c r="I107" s="8">
        <f t="shared" si="7"/>
        <v>266.22557339289193</v>
      </c>
      <c r="L107" s="8">
        <v>275.3</v>
      </c>
      <c r="M107" s="1">
        <v>317.87954898831492</v>
      </c>
      <c r="N107" s="1">
        <v>303.88351428378525</v>
      </c>
      <c r="O107" s="8">
        <v>1.4040510352018318</v>
      </c>
      <c r="P107" s="8">
        <v>1.3382916394143383</v>
      </c>
      <c r="Q107" s="7"/>
      <c r="R107" s="7"/>
      <c r="S107" s="7"/>
      <c r="T107" s="8">
        <v>275.2</v>
      </c>
      <c r="U107" s="8">
        <f>AVERAGE(M106:M$354)</f>
        <v>301.88999604998401</v>
      </c>
      <c r="V107" s="11">
        <f t="shared" si="8"/>
        <v>301.42203979096848</v>
      </c>
      <c r="W107" s="8">
        <v>275.2</v>
      </c>
      <c r="X107" s="8">
        <f>AVERAGE(N106:N$354)</f>
        <v>297.90108910416347</v>
      </c>
      <c r="Y107" s="11">
        <f t="shared" si="9"/>
        <v>297.92259785474823</v>
      </c>
      <c r="Z107" s="8">
        <v>275.2</v>
      </c>
      <c r="AA107" s="8">
        <f>AVERAGE(O106:O$354)</f>
        <v>1.9990731097626293</v>
      </c>
      <c r="AB107" s="11">
        <f t="shared" si="10"/>
        <v>2.0043531934795737</v>
      </c>
      <c r="AC107" s="8">
        <v>275.2</v>
      </c>
      <c r="AD107" s="8">
        <f>AVERAGE(P106:P$354)</f>
        <v>1.956022113312134</v>
      </c>
      <c r="AE107" s="8">
        <f t="shared" si="11"/>
        <v>1.9563496787538952</v>
      </c>
      <c r="AF107" s="8"/>
      <c r="AI107" s="8"/>
    </row>
    <row r="108" spans="1:37" x14ac:dyDescent="0.25">
      <c r="A108" s="8">
        <v>265.3</v>
      </c>
      <c r="B108" s="1">
        <v>304.77214267336547</v>
      </c>
      <c r="C108" s="1">
        <v>296.83268688773387</v>
      </c>
      <c r="D108" s="8">
        <v>265.3</v>
      </c>
      <c r="E108" s="6">
        <v>6.3835511328815459E-2</v>
      </c>
      <c r="F108" s="8">
        <v>1.0921144045631754</v>
      </c>
      <c r="G108" s="8">
        <f t="shared" si="6"/>
        <v>1.0282788932343601</v>
      </c>
      <c r="H108" s="8">
        <f t="shared" si="12"/>
        <v>1.0017934905207768</v>
      </c>
      <c r="I108" s="8">
        <f t="shared" si="7"/>
        <v>266.32827889323437</v>
      </c>
      <c r="L108" s="8">
        <v>275.39999999999998</v>
      </c>
      <c r="M108" s="1">
        <v>317.98382644862272</v>
      </c>
      <c r="N108" s="1">
        <v>303.91182596593376</v>
      </c>
      <c r="O108" s="8">
        <v>1.4091738868947536</v>
      </c>
      <c r="P108" s="8">
        <v>1.342778175041446</v>
      </c>
      <c r="Q108" s="7"/>
      <c r="R108" s="7"/>
      <c r="S108" s="7"/>
      <c r="T108" s="8">
        <v>275.3</v>
      </c>
      <c r="U108" s="8">
        <f>AVERAGE(M107:M$354)</f>
        <v>301.82594621280811</v>
      </c>
      <c r="V108" s="11">
        <f t="shared" si="8"/>
        <v>301.34066165870308</v>
      </c>
      <c r="W108" s="8">
        <v>275.3</v>
      </c>
      <c r="X108" s="8">
        <f>AVERAGE(N107:N$354)</f>
        <v>297.87708418117313</v>
      </c>
      <c r="Y108" s="11">
        <f t="shared" si="9"/>
        <v>297.89840611382294</v>
      </c>
      <c r="Z108" s="8">
        <v>275.3</v>
      </c>
      <c r="AA108" s="8">
        <f>AVERAGE(O107:O$354)</f>
        <v>2.0014929207418608</v>
      </c>
      <c r="AB108" s="11">
        <f t="shared" si="10"/>
        <v>2.0067859776690966</v>
      </c>
      <c r="AC108" s="8">
        <v>275.3</v>
      </c>
      <c r="AD108" s="8">
        <f>AVERAGE(P107:P$354)</f>
        <v>1.9585309461136846</v>
      </c>
      <c r="AE108" s="8">
        <f t="shared" si="11"/>
        <v>1.959016010990581</v>
      </c>
      <c r="AF108" s="8"/>
      <c r="AI108" s="8"/>
    </row>
    <row r="109" spans="1:37" x14ac:dyDescent="0.25">
      <c r="A109" s="8">
        <v>265.39999999999998</v>
      </c>
      <c r="B109" s="1">
        <v>304.91800032444212</v>
      </c>
      <c r="C109" s="1">
        <v>296.94067483191634</v>
      </c>
      <c r="D109" s="8">
        <v>265.39999999999998</v>
      </c>
      <c r="E109" s="6">
        <v>6.4075726550151132E-2</v>
      </c>
      <c r="F109" s="8">
        <v>1.0950745270239464</v>
      </c>
      <c r="G109" s="8">
        <f t="shared" si="6"/>
        <v>1.0309988004737953</v>
      </c>
      <c r="H109" s="8">
        <f t="shared" si="12"/>
        <v>1.0043125030449311</v>
      </c>
      <c r="I109" s="8">
        <f t="shared" si="7"/>
        <v>266.43099880047379</v>
      </c>
      <c r="L109" s="8">
        <v>275.5</v>
      </c>
      <c r="M109" s="1">
        <v>318.08717218945662</v>
      </c>
      <c r="N109" s="1">
        <v>303.93924412138438</v>
      </c>
      <c r="O109" s="8">
        <v>1.4143286087984606</v>
      </c>
      <c r="P109" s="8">
        <v>1.347291267666314</v>
      </c>
      <c r="Q109" s="7"/>
      <c r="R109" s="7"/>
      <c r="S109" s="7"/>
      <c r="T109" s="8">
        <v>275.39999999999998</v>
      </c>
      <c r="U109" s="8">
        <f>AVERAGE(M108:M$354)</f>
        <v>301.76095186958742</v>
      </c>
      <c r="V109" s="11">
        <f t="shared" si="8"/>
        <v>301.25840078797273</v>
      </c>
      <c r="W109" s="8">
        <v>275.39999999999998</v>
      </c>
      <c r="X109" s="8">
        <f>AVERAGE(N108:N$354)</f>
        <v>297.85276665039328</v>
      </c>
      <c r="Y109" s="11">
        <f t="shared" si="9"/>
        <v>297.87389208383195</v>
      </c>
      <c r="Z109" s="8">
        <v>275.39999999999998</v>
      </c>
      <c r="AA109" s="8">
        <f>AVERAGE(O108:O$354)</f>
        <v>2.0039117138007274</v>
      </c>
      <c r="AB109" s="11">
        <f t="shared" si="10"/>
        <v>2.0092131447695465</v>
      </c>
      <c r="AC109" s="8">
        <v>275.39999999999998</v>
      </c>
      <c r="AD109" s="8">
        <f>AVERAGE(P108:P$354)</f>
        <v>1.9610420364242083</v>
      </c>
      <c r="AE109" s="8">
        <f t="shared" si="11"/>
        <v>1.9616833736013177</v>
      </c>
      <c r="AF109" s="8"/>
      <c r="AI109" s="8"/>
    </row>
    <row r="110" spans="1:37" x14ac:dyDescent="0.25">
      <c r="A110" s="8">
        <v>265.5</v>
      </c>
      <c r="B110" s="1">
        <v>305.06370175925849</v>
      </c>
      <c r="C110" s="1">
        <v>297.0479987660579</v>
      </c>
      <c r="D110" s="8">
        <v>265.5</v>
      </c>
      <c r="E110" s="6">
        <v>6.4318967838037158E-2</v>
      </c>
      <c r="F110" s="8">
        <v>1.0980522783601996</v>
      </c>
      <c r="G110" s="8">
        <f t="shared" si="6"/>
        <v>1.0337333105221624</v>
      </c>
      <c r="H110" s="8">
        <f t="shared" si="12"/>
        <v>1.0068432001240459</v>
      </c>
      <c r="I110" s="8">
        <f t="shared" si="7"/>
        <v>266.53373331052217</v>
      </c>
      <c r="L110" s="8">
        <v>275.60000000000002</v>
      </c>
      <c r="M110" s="1">
        <v>318.18956664264999</v>
      </c>
      <c r="N110" s="1">
        <v>303.96576784065218</v>
      </c>
      <c r="O110" s="8">
        <v>1.4195152610812747</v>
      </c>
      <c r="P110" s="8">
        <v>1.351831000103723</v>
      </c>
      <c r="Q110" s="7"/>
      <c r="R110" s="7"/>
      <c r="S110" s="7"/>
      <c r="T110" s="8">
        <v>275.5</v>
      </c>
      <c r="U110" s="8">
        <f>AVERAGE(M109:M$354)</f>
        <v>301.69500522495719</v>
      </c>
      <c r="V110" s="11">
        <f t="shared" si="8"/>
        <v>301.17525717877561</v>
      </c>
      <c r="W110" s="8">
        <v>275.5</v>
      </c>
      <c r="X110" s="8">
        <f>AVERAGE(N109:N$354)</f>
        <v>297.82813632797246</v>
      </c>
      <c r="Y110" s="11">
        <f t="shared" si="9"/>
        <v>297.84905576477479</v>
      </c>
      <c r="Z110" s="8">
        <v>275.5</v>
      </c>
      <c r="AA110" s="8">
        <f>AVERAGE(O109:O$354)</f>
        <v>2.0063293472434345</v>
      </c>
      <c r="AB110" s="11">
        <f t="shared" si="10"/>
        <v>2.0116345062876917</v>
      </c>
      <c r="AC110" s="8">
        <v>275.5</v>
      </c>
      <c r="AD110" s="8">
        <f>AVERAGE(P109:P$354)</f>
        <v>1.9635553041534066</v>
      </c>
      <c r="AE110" s="8">
        <f t="shared" si="11"/>
        <v>1.96435154946289</v>
      </c>
      <c r="AF110" s="8"/>
      <c r="AI110" s="8"/>
    </row>
    <row r="111" spans="1:37" x14ac:dyDescent="0.25">
      <c r="A111" s="8">
        <v>265.60000000000002</v>
      </c>
      <c r="B111" s="1">
        <v>305.20924251374691</v>
      </c>
      <c r="C111" s="1">
        <v>297.15465517131878</v>
      </c>
      <c r="D111" s="8">
        <v>265.60000000000002</v>
      </c>
      <c r="E111" s="6">
        <v>6.4565371654013992E-2</v>
      </c>
      <c r="F111" s="8">
        <v>1.1010479907197648</v>
      </c>
      <c r="G111" s="8">
        <f t="shared" si="6"/>
        <v>1.0364826190657508</v>
      </c>
      <c r="H111" s="8">
        <f t="shared" si="12"/>
        <v>1.0093857547977729</v>
      </c>
      <c r="I111" s="8">
        <f t="shared" si="7"/>
        <v>266.63648261906576</v>
      </c>
      <c r="L111" s="8">
        <v>275.7</v>
      </c>
      <c r="M111" s="1">
        <v>318.29099067150088</v>
      </c>
      <c r="N111" s="1">
        <v>303.99139623425953</v>
      </c>
      <c r="O111" s="8">
        <v>1.4247338991887013</v>
      </c>
      <c r="P111" s="8">
        <v>1.3563974405791113</v>
      </c>
      <c r="Q111" s="7"/>
      <c r="R111" s="7"/>
      <c r="S111" s="7"/>
      <c r="T111" s="8">
        <v>275.60000000000002</v>
      </c>
      <c r="U111" s="8">
        <f>AVERAGE(M110:M$354)</f>
        <v>301.62809842102052</v>
      </c>
      <c r="V111" s="11">
        <f t="shared" si="8"/>
        <v>301.09123083111263</v>
      </c>
      <c r="W111" s="8">
        <v>275.60000000000002</v>
      </c>
      <c r="X111" s="8">
        <f>AVERAGE(N110:N$354)</f>
        <v>297.80319303085651</v>
      </c>
      <c r="Y111" s="11">
        <f t="shared" si="9"/>
        <v>297.82389715665215</v>
      </c>
      <c r="Z111" s="8">
        <v>275.60000000000002</v>
      </c>
      <c r="AA111" s="8">
        <f>AVERAGE(O110:O$354)</f>
        <v>2.008745676788108</v>
      </c>
      <c r="AB111" s="11">
        <f t="shared" si="10"/>
        <v>2.0140498737309827</v>
      </c>
      <c r="AC111" s="8">
        <v>275.60000000000002</v>
      </c>
      <c r="AD111" s="8">
        <f>AVERAGE(P110:P$354)</f>
        <v>1.9660706675676398</v>
      </c>
      <c r="AE111" s="8">
        <f t="shared" si="11"/>
        <v>1.9670203214514004</v>
      </c>
      <c r="AF111" s="8"/>
      <c r="AI111" s="8"/>
    </row>
    <row r="112" spans="1:37" x14ac:dyDescent="0.25">
      <c r="A112" s="8">
        <v>265.7</v>
      </c>
      <c r="B112" s="1">
        <v>305.35461875411397</v>
      </c>
      <c r="C112" s="1">
        <v>297.26064057105378</v>
      </c>
      <c r="D112" s="8">
        <v>265.7</v>
      </c>
      <c r="E112" s="6">
        <v>6.4815077011007138E-2</v>
      </c>
      <c r="F112" s="8">
        <v>1.1040619988947693</v>
      </c>
      <c r="G112" s="8">
        <f t="shared" si="6"/>
        <v>1.0392469218837621</v>
      </c>
      <c r="H112" s="8">
        <f t="shared" si="12"/>
        <v>1.0119403396555875</v>
      </c>
      <c r="I112" s="8">
        <f t="shared" si="7"/>
        <v>266.73924692188376</v>
      </c>
      <c r="L112" s="8">
        <v>275.8</v>
      </c>
      <c r="M112" s="1">
        <v>318.39142594932019</v>
      </c>
      <c r="N112" s="1">
        <v>304.01612843139765</v>
      </c>
      <c r="O112" s="8">
        <v>1.4299845738977488</v>
      </c>
      <c r="P112" s="8">
        <v>1.3609906640895886</v>
      </c>
      <c r="Q112" s="7"/>
      <c r="R112" s="7"/>
      <c r="S112" s="7"/>
      <c r="T112" s="8">
        <v>275.7</v>
      </c>
      <c r="U112" s="8">
        <f>AVERAGE(M111:M$354)</f>
        <v>301.56022355125975</v>
      </c>
      <c r="V112" s="11">
        <f t="shared" si="8"/>
        <v>301.00632174498332</v>
      </c>
      <c r="W112" s="8">
        <v>275.7</v>
      </c>
      <c r="X112" s="8">
        <f>AVERAGE(N111:N$354)</f>
        <v>297.77793657671799</v>
      </c>
      <c r="Y112" s="11">
        <f t="shared" si="9"/>
        <v>297.79841625946312</v>
      </c>
      <c r="Z112" s="8">
        <v>275.7</v>
      </c>
      <c r="AA112" s="8">
        <f>AVERAGE(O111:O$354)</f>
        <v>2.0111605555410046</v>
      </c>
      <c r="AB112" s="11">
        <f t="shared" si="10"/>
        <v>2.0164590586050508</v>
      </c>
      <c r="AC112" s="8">
        <v>275.7</v>
      </c>
      <c r="AD112" s="8">
        <f>AVERAGE(P111:P$354)</f>
        <v>1.9685880432539673</v>
      </c>
      <c r="AE112" s="8">
        <f t="shared" si="11"/>
        <v>1.9696894724431786</v>
      </c>
      <c r="AF112" s="8"/>
      <c r="AI112" s="8"/>
    </row>
    <row r="113" spans="1:35" x14ac:dyDescent="0.25">
      <c r="A113" s="8">
        <v>265.8</v>
      </c>
      <c r="B113" s="1">
        <v>305.49982641782196</v>
      </c>
      <c r="C113" s="1">
        <v>297.36595153120612</v>
      </c>
      <c r="D113" s="8">
        <v>265.8</v>
      </c>
      <c r="E113" s="6">
        <v>6.5068225551724382E-2</v>
      </c>
      <c r="F113" s="8">
        <v>1.1070946402665482</v>
      </c>
      <c r="G113" s="8">
        <f t="shared" si="6"/>
        <v>1.0420264147148239</v>
      </c>
      <c r="H113" s="8">
        <f t="shared" si="12"/>
        <v>1.0145071268565027</v>
      </c>
      <c r="I113" s="8">
        <f t="shared" si="7"/>
        <v>266.84202641471484</v>
      </c>
      <c r="L113" s="8">
        <v>275.89999999999998</v>
      </c>
      <c r="M113" s="1">
        <v>318.49085251935242</v>
      </c>
      <c r="N113" s="1">
        <v>304.0399635785983</v>
      </c>
      <c r="O113" s="8">
        <v>1.4352673298951637</v>
      </c>
      <c r="P113" s="8">
        <v>1.3656107383430063</v>
      </c>
      <c r="Q113" s="7"/>
      <c r="R113" s="7"/>
      <c r="S113" s="7"/>
      <c r="T113" s="8">
        <v>275.8</v>
      </c>
      <c r="U113" s="8">
        <f>AVERAGE(M112:M$354)</f>
        <v>301.49137265776073</v>
      </c>
      <c r="V113" s="11">
        <f t="shared" si="8"/>
        <v>300.92052992038816</v>
      </c>
      <c r="W113" s="8">
        <v>275.8</v>
      </c>
      <c r="X113" s="8">
        <f>AVERAGE(N112:N$354)</f>
        <v>297.75236678388865</v>
      </c>
      <c r="Y113" s="11">
        <f t="shared" si="9"/>
        <v>297.77261307320816</v>
      </c>
      <c r="Z113" s="8">
        <v>275.8</v>
      </c>
      <c r="AA113" s="8">
        <f>AVERAGE(O112:O$354)</f>
        <v>2.0135738339622078</v>
      </c>
      <c r="AB113" s="11">
        <f t="shared" si="10"/>
        <v>2.0188618724184835</v>
      </c>
      <c r="AC113" s="8">
        <v>275.8</v>
      </c>
      <c r="AD113" s="8">
        <f>AVERAGE(P112:P$354)</f>
        <v>1.9711073461456332</v>
      </c>
      <c r="AE113" s="8">
        <f t="shared" si="11"/>
        <v>1.9723587853143272</v>
      </c>
      <c r="AF113" s="8"/>
      <c r="AI113" s="8"/>
    </row>
    <row r="114" spans="1:35" x14ac:dyDescent="0.25">
      <c r="A114" s="8">
        <v>265.89999999999998</v>
      </c>
      <c r="B114" s="1">
        <v>305.64486201514956</v>
      </c>
      <c r="C114" s="1">
        <v>297.47058466047031</v>
      </c>
      <c r="D114" s="8">
        <v>265.89999999999998</v>
      </c>
      <c r="E114" s="6">
        <v>6.532496135675811E-2</v>
      </c>
      <c r="F114" s="8">
        <v>1.1101462547508933</v>
      </c>
      <c r="G114" s="8">
        <f t="shared" si="6"/>
        <v>1.0448212933941352</v>
      </c>
      <c r="H114" s="8">
        <f t="shared" si="12"/>
        <v>1.0170862882588234</v>
      </c>
      <c r="I114" s="8">
        <f t="shared" si="7"/>
        <v>266.94482129339411</v>
      </c>
      <c r="L114" s="8">
        <v>276</v>
      </c>
      <c r="M114" s="1">
        <v>318.58924975791524</v>
      </c>
      <c r="N114" s="1">
        <v>304.06290083842049</v>
      </c>
      <c r="O114" s="8">
        <v>1.4405822063057909</v>
      </c>
      <c r="P114" s="8">
        <v>1.3702577304571546</v>
      </c>
      <c r="Q114" s="7"/>
      <c r="R114" s="7"/>
      <c r="S114" s="7"/>
      <c r="T114" s="8">
        <v>275.89999999999998</v>
      </c>
      <c r="U114" s="8">
        <f>AVERAGE(M113:M$354)</f>
        <v>301.42153772680388</v>
      </c>
      <c r="V114" s="11">
        <f t="shared" si="8"/>
        <v>300.83385535732759</v>
      </c>
      <c r="W114" s="8">
        <v>275.89999999999998</v>
      </c>
      <c r="X114" s="8">
        <f>AVERAGE(N113:N$354)</f>
        <v>297.72648347129558</v>
      </c>
      <c r="Y114" s="11">
        <f t="shared" si="9"/>
        <v>297.74648759788704</v>
      </c>
      <c r="Z114" s="8">
        <v>275.89999999999998</v>
      </c>
      <c r="AA114" s="8">
        <f>AVERAGE(O113:O$354)</f>
        <v>2.0159853598302426</v>
      </c>
      <c r="AB114" s="11">
        <f t="shared" si="10"/>
        <v>2.0212581266764573</v>
      </c>
      <c r="AC114" s="8">
        <v>275.89999999999998</v>
      </c>
      <c r="AD114" s="8">
        <f>AVERAGE(P113:P$354)</f>
        <v>1.9736284894599141</v>
      </c>
      <c r="AE114" s="8">
        <f t="shared" si="11"/>
        <v>1.9750280429414033</v>
      </c>
      <c r="AF114" s="8"/>
      <c r="AI114" s="8"/>
    </row>
    <row r="115" spans="1:35" x14ac:dyDescent="0.25">
      <c r="A115" s="8">
        <v>266</v>
      </c>
      <c r="B115" s="1">
        <v>305.78972133029737</v>
      </c>
      <c r="C115" s="1">
        <v>297.57453661023555</v>
      </c>
      <c r="D115" s="8">
        <v>266</v>
      </c>
      <c r="E115" s="6">
        <v>6.5585431200630581E-2</v>
      </c>
      <c r="F115" s="8">
        <v>1.1132171847438113</v>
      </c>
      <c r="G115" s="8">
        <f t="shared" si="6"/>
        <v>1.0476317535431807</v>
      </c>
      <c r="H115" s="8">
        <f t="shared" si="12"/>
        <v>1.019677995340005</v>
      </c>
      <c r="I115" s="8">
        <f t="shared" si="7"/>
        <v>267.04763175354316</v>
      </c>
      <c r="L115" s="8">
        <v>276.10000000000002</v>
      </c>
      <c r="M115" s="1">
        <v>318.68659852646118</v>
      </c>
      <c r="N115" s="1">
        <v>304.08493938815809</v>
      </c>
      <c r="O115" s="8">
        <v>1.4459292375860431</v>
      </c>
      <c r="P115" s="8">
        <v>1.3749316990211389</v>
      </c>
      <c r="Q115" s="7"/>
      <c r="R115" s="7"/>
      <c r="S115" s="7"/>
      <c r="T115" s="8">
        <v>276</v>
      </c>
      <c r="U115" s="8">
        <f>AVERAGE(M114:M$354)</f>
        <v>301.35071069446968</v>
      </c>
      <c r="V115" s="11">
        <f t="shared" si="8"/>
        <v>300.74629805580025</v>
      </c>
      <c r="W115" s="8">
        <v>276</v>
      </c>
      <c r="X115" s="8">
        <f>AVERAGE(N114:N$354)</f>
        <v>297.70028645840222</v>
      </c>
      <c r="Y115" s="11">
        <f t="shared" si="9"/>
        <v>297.72003983350021</v>
      </c>
      <c r="Z115" s="8">
        <v>276</v>
      </c>
      <c r="AA115" s="8">
        <f>AVERAGE(O114:O$354)</f>
        <v>2.0183949782117159</v>
      </c>
      <c r="AB115" s="11">
        <f t="shared" si="10"/>
        <v>2.0236476328873323</v>
      </c>
      <c r="AC115" s="8">
        <v>276</v>
      </c>
      <c r="AD115" s="8">
        <f>AVERAGE(P114:P$354)</f>
        <v>1.9761513846927641</v>
      </c>
      <c r="AE115" s="8">
        <f t="shared" si="11"/>
        <v>1.9776970282002821</v>
      </c>
      <c r="AF115" s="8"/>
      <c r="AI115" s="8"/>
    </row>
    <row r="116" spans="1:35" x14ac:dyDescent="0.25">
      <c r="A116" s="8">
        <v>266.10000000000002</v>
      </c>
      <c r="B116" s="1">
        <v>305.93440071164906</v>
      </c>
      <c r="C116" s="1">
        <v>297.67780407432014</v>
      </c>
      <c r="D116" s="8">
        <v>266.10000000000002</v>
      </c>
      <c r="E116" s="6">
        <v>6.5849784060681704E-2</v>
      </c>
      <c r="F116" s="8">
        <v>1.1163077750678811</v>
      </c>
      <c r="G116" s="8">
        <f t="shared" si="6"/>
        <v>1.0504579910071994</v>
      </c>
      <c r="H116" s="8">
        <f t="shared" si="12"/>
        <v>1.0222824191797528</v>
      </c>
      <c r="I116" s="8">
        <f t="shared" si="7"/>
        <v>267.15045799100722</v>
      </c>
      <c r="L116" s="8">
        <v>276.2</v>
      </c>
      <c r="M116" s="1">
        <v>318.78287770508007</v>
      </c>
      <c r="N116" s="1">
        <v>304.10607841857365</v>
      </c>
      <c r="O116" s="8">
        <v>1.4513084520556216</v>
      </c>
      <c r="P116" s="8">
        <v>1.3796327026993382</v>
      </c>
      <c r="Q116" s="7"/>
      <c r="R116" s="7"/>
      <c r="S116" s="7"/>
      <c r="T116" s="8">
        <v>276.10000000000002</v>
      </c>
      <c r="U116" s="8">
        <f>AVERAGE(M115:M$354)</f>
        <v>301.27888344837197</v>
      </c>
      <c r="V116" s="11">
        <f t="shared" si="8"/>
        <v>300.65785801580751</v>
      </c>
      <c r="W116" s="8">
        <v>276.10000000000002</v>
      </c>
      <c r="X116" s="8">
        <f>AVERAGE(N115:N$354)</f>
        <v>297.67377556515214</v>
      </c>
      <c r="Y116" s="11">
        <f t="shared" si="9"/>
        <v>297.69326978004722</v>
      </c>
      <c r="Z116" s="8">
        <v>276.10000000000002</v>
      </c>
      <c r="AA116" s="8">
        <f>AVERAGE(O115:O$354)</f>
        <v>2.0208025314279907</v>
      </c>
      <c r="AB116" s="11">
        <f t="shared" si="10"/>
        <v>2.0260302025565124</v>
      </c>
      <c r="AC116" s="8">
        <v>276.10000000000002</v>
      </c>
      <c r="AD116" s="8">
        <f>AVERAGE(P115:P$354)</f>
        <v>1.9786759415854127</v>
      </c>
      <c r="AE116" s="8">
        <f t="shared" si="11"/>
        <v>1.9803655239670661</v>
      </c>
      <c r="AF116" s="8"/>
      <c r="AI116" s="8"/>
    </row>
    <row r="117" spans="1:35" x14ac:dyDescent="0.25">
      <c r="A117" s="8">
        <v>266.2</v>
      </c>
      <c r="B117" s="1">
        <v>306.07889697680105</v>
      </c>
      <c r="C117" s="1">
        <v>297.78038378850965</v>
      </c>
      <c r="D117" s="8">
        <v>266.2</v>
      </c>
      <c r="E117" s="6">
        <v>6.6118171207781379E-2</v>
      </c>
      <c r="F117" s="8">
        <v>1.1194183729193861</v>
      </c>
      <c r="G117" s="8">
        <f t="shared" si="6"/>
        <v>1.0533002017116047</v>
      </c>
      <c r="H117" s="8">
        <f t="shared" si="12"/>
        <v>1.0248997305954475</v>
      </c>
      <c r="I117" s="8">
        <f t="shared" si="7"/>
        <v>267.25330020171157</v>
      </c>
      <c r="L117" s="8">
        <v>276.3</v>
      </c>
      <c r="M117" s="1">
        <v>318.878068705423</v>
      </c>
      <c r="N117" s="1">
        <v>304.12631713266234</v>
      </c>
      <c r="O117" s="8">
        <v>1.4567198736439493</v>
      </c>
      <c r="P117" s="8">
        <v>1.3843608013813233</v>
      </c>
      <c r="Q117" s="7"/>
      <c r="R117" s="7"/>
      <c r="S117" s="7"/>
      <c r="T117" s="8">
        <v>276.2</v>
      </c>
      <c r="U117" s="8">
        <f>AVERAGE(M116:M$354)</f>
        <v>301.20604782043011</v>
      </c>
      <c r="V117" s="11">
        <f t="shared" si="8"/>
        <v>300.5685352373489</v>
      </c>
      <c r="W117" s="8">
        <v>276.2</v>
      </c>
      <c r="X117" s="8">
        <f>AVERAGE(N116:N$354)</f>
        <v>297.64695061191776</v>
      </c>
      <c r="Y117" s="11">
        <f t="shared" si="9"/>
        <v>297.66617743752806</v>
      </c>
      <c r="Z117" s="8">
        <v>276.2</v>
      </c>
      <c r="AA117" s="8">
        <f>AVERAGE(O116:O$354)</f>
        <v>2.0232078590172877</v>
      </c>
      <c r="AB117" s="11">
        <f t="shared" si="10"/>
        <v>2.028405647191903</v>
      </c>
      <c r="AC117" s="8">
        <v>276.2</v>
      </c>
      <c r="AD117" s="8">
        <f>AVERAGE(P116:P$354)</f>
        <v>1.9812020681233389</v>
      </c>
      <c r="AE117" s="8">
        <f t="shared" si="11"/>
        <v>1.9830333131174029</v>
      </c>
      <c r="AF117" s="8"/>
      <c r="AI117" s="8"/>
    </row>
    <row r="118" spans="1:35" x14ac:dyDescent="0.25">
      <c r="A118" s="8">
        <v>266.3</v>
      </c>
      <c r="B118" s="1">
        <v>306.22320574217196</v>
      </c>
      <c r="C118" s="1">
        <v>297.88227252991192</v>
      </c>
      <c r="D118" s="8">
        <v>266.3</v>
      </c>
      <c r="E118" s="6">
        <v>6.6390746512291085E-2</v>
      </c>
      <c r="F118" s="8">
        <v>1.1225493278162932</v>
      </c>
      <c r="G118" s="8">
        <f t="shared" si="6"/>
        <v>1.0561585813040022</v>
      </c>
      <c r="H118" s="8">
        <f t="shared" si="12"/>
        <v>1.0275301000500743</v>
      </c>
      <c r="I118" s="8">
        <f t="shared" si="7"/>
        <v>267.35615858130399</v>
      </c>
      <c r="L118" s="8">
        <v>276.39999999999998</v>
      </c>
      <c r="M118" s="1">
        <v>318.97214838956631</v>
      </c>
      <c r="N118" s="1">
        <v>304.14565474445203</v>
      </c>
      <c r="O118" s="8">
        <v>1.4621635182234107</v>
      </c>
      <c r="P118" s="8">
        <v>1.3891160372897564</v>
      </c>
      <c r="Q118" s="7"/>
      <c r="R118" s="7"/>
      <c r="S118" s="7"/>
      <c r="T118" s="8">
        <v>276.3</v>
      </c>
      <c r="U118" s="8">
        <f>AVERAGE(M117:M$354)</f>
        <v>301.13219559402398</v>
      </c>
      <c r="V118" s="11">
        <f t="shared" si="8"/>
        <v>300.47832972042397</v>
      </c>
      <c r="W118" s="8">
        <v>276.3</v>
      </c>
      <c r="X118" s="8">
        <f>AVERAGE(N117:N$354)</f>
        <v>297.61981141945284</v>
      </c>
      <c r="Y118" s="11">
        <f t="shared" si="9"/>
        <v>297.63876280594297</v>
      </c>
      <c r="Z118" s="8">
        <v>276.3</v>
      </c>
      <c r="AA118" s="8">
        <f>AVERAGE(O117:O$354)</f>
        <v>2.0256107977020004</v>
      </c>
      <c r="AB118" s="11">
        <f t="shared" si="10"/>
        <v>2.0307737783000448</v>
      </c>
      <c r="AC118" s="8">
        <v>276.3</v>
      </c>
      <c r="AD118" s="8">
        <f>AVERAGE(P117:P$354)</f>
        <v>1.9837296704990697</v>
      </c>
      <c r="AE118" s="8">
        <f t="shared" si="11"/>
        <v>1.9857001785289867</v>
      </c>
      <c r="AF118" s="8"/>
      <c r="AI118" s="8"/>
    </row>
    <row r="119" spans="1:35" x14ac:dyDescent="0.25">
      <c r="A119" s="8">
        <v>266.39999999999998</v>
      </c>
      <c r="B119" s="1">
        <v>306.36732386753715</v>
      </c>
      <c r="C119" s="1">
        <v>297.98346711614266</v>
      </c>
      <c r="D119" s="8">
        <v>266.39999999999998</v>
      </c>
      <c r="E119" s="6">
        <v>6.6667665696951886E-2</v>
      </c>
      <c r="F119" s="8">
        <v>1.1257009915472029</v>
      </c>
      <c r="G119" s="8">
        <f t="shared" si="6"/>
        <v>1.0590333258502511</v>
      </c>
      <c r="H119" s="8">
        <f t="shared" si="12"/>
        <v>1.0301736976788043</v>
      </c>
      <c r="I119" s="8">
        <f t="shared" si="7"/>
        <v>267.45903332585021</v>
      </c>
      <c r="L119" s="8">
        <v>276.5</v>
      </c>
      <c r="M119" s="1">
        <v>319.06509564610946</v>
      </c>
      <c r="N119" s="1">
        <v>304.16409047784259</v>
      </c>
      <c r="O119" s="8">
        <v>1.4676393970188404</v>
      </c>
      <c r="P119" s="8">
        <v>1.393898465068043</v>
      </c>
      <c r="Q119" s="7"/>
      <c r="R119" s="7"/>
      <c r="S119" s="7"/>
      <c r="T119" s="8">
        <v>276.39999999999998</v>
      </c>
      <c r="U119" s="8">
        <f>AVERAGE(M118:M$354)</f>
        <v>301.05731849228818</v>
      </c>
      <c r="V119" s="11">
        <f t="shared" si="8"/>
        <v>300.38724146503182</v>
      </c>
      <c r="W119" s="8">
        <v>276.39999999999998</v>
      </c>
      <c r="X119" s="8">
        <f>AVERAGE(N118:N$354)</f>
        <v>297.59235780884865</v>
      </c>
      <c r="Y119" s="11">
        <f t="shared" si="9"/>
        <v>297.61102588529218</v>
      </c>
      <c r="Z119" s="8">
        <v>276.39999999999998</v>
      </c>
      <c r="AA119" s="8">
        <f>AVERAGE(O118:O$354)</f>
        <v>2.0280111813478152</v>
      </c>
      <c r="AB119" s="11">
        <f t="shared" si="10"/>
        <v>2.0331344073874789</v>
      </c>
      <c r="AC119" s="8">
        <v>276.39999999999998</v>
      </c>
      <c r="AD119" s="8">
        <f>AVERAGE(P118:P$354)</f>
        <v>1.9862586530691866</v>
      </c>
      <c r="AE119" s="8">
        <f t="shared" si="11"/>
        <v>1.9883659030772378</v>
      </c>
      <c r="AF119" s="8"/>
      <c r="AI119" s="8"/>
    </row>
    <row r="120" spans="1:35" x14ac:dyDescent="0.25">
      <c r="A120" s="8">
        <v>266.5</v>
      </c>
      <c r="B120" s="1">
        <v>306.5112480253581</v>
      </c>
      <c r="C120" s="1">
        <v>298.08396440435604</v>
      </c>
      <c r="D120" s="8">
        <v>266.5</v>
      </c>
      <c r="E120" s="6">
        <v>6.6949086697090029E-2</v>
      </c>
      <c r="F120" s="8">
        <v>1.1288737181213353</v>
      </c>
      <c r="G120" s="8">
        <f t="shared" si="6"/>
        <v>1.0619246314242452</v>
      </c>
      <c r="H120" s="8">
        <f t="shared" si="12"/>
        <v>1.0328306934618952</v>
      </c>
      <c r="I120" s="8">
        <f t="shared" si="7"/>
        <v>267.56192463142423</v>
      </c>
      <c r="L120" s="8">
        <v>276.60000000000002</v>
      </c>
      <c r="M120" s="1">
        <v>319.15688977300783</v>
      </c>
      <c r="N120" s="1">
        <v>304.18162356548913</v>
      </c>
      <c r="O120" s="8">
        <v>1.4731475157852425</v>
      </c>
      <c r="P120" s="8">
        <v>1.3987081268367527</v>
      </c>
      <c r="Q120" s="7"/>
      <c r="R120" s="7"/>
      <c r="S120" s="7"/>
      <c r="T120" s="8">
        <v>276.5</v>
      </c>
      <c r="U120" s="8">
        <f>AVERAGE(M119:M$354)</f>
        <v>300.98140819611331</v>
      </c>
      <c r="V120" s="11">
        <f t="shared" si="8"/>
        <v>300.29527047117517</v>
      </c>
      <c r="W120" s="8">
        <v>276.5</v>
      </c>
      <c r="X120" s="8">
        <f>AVERAGE(N119:N$354)</f>
        <v>297.56458960149433</v>
      </c>
      <c r="Y120" s="11">
        <f t="shared" si="9"/>
        <v>297.58296667557499</v>
      </c>
      <c r="Z120" s="8">
        <v>276.5</v>
      </c>
      <c r="AA120" s="8">
        <f>AVERAGE(O119:O$354)</f>
        <v>2.0304088409373255</v>
      </c>
      <c r="AB120" s="11">
        <f t="shared" si="10"/>
        <v>2.0354873459612008</v>
      </c>
      <c r="AC120" s="8">
        <v>276.5</v>
      </c>
      <c r="AD120" s="8">
        <f>AVERAGE(P119:P$354)</f>
        <v>1.9887889183902858</v>
      </c>
      <c r="AE120" s="8">
        <f t="shared" si="11"/>
        <v>1.9910302696375766</v>
      </c>
      <c r="AF120" s="8"/>
      <c r="AI120" s="8"/>
    </row>
    <row r="121" spans="1:35" x14ac:dyDescent="0.25">
      <c r="A121" s="8">
        <v>266.60000000000002</v>
      </c>
      <c r="B121" s="1">
        <v>306.65497446307319</v>
      </c>
      <c r="C121" s="1">
        <v>298.18376129013444</v>
      </c>
      <c r="D121" s="8">
        <v>266.60000000000002</v>
      </c>
      <c r="E121" s="6">
        <v>6.7235169700954056E-2</v>
      </c>
      <c r="F121" s="8">
        <v>1.1320678637196269</v>
      </c>
      <c r="G121" s="8">
        <f t="shared" si="6"/>
        <v>1.0648326940186728</v>
      </c>
      <c r="H121" s="8">
        <f t="shared" si="12"/>
        <v>1.0355012568229645</v>
      </c>
      <c r="I121" s="8">
        <f t="shared" si="7"/>
        <v>267.66483269401868</v>
      </c>
      <c r="L121" s="8">
        <v>276.7</v>
      </c>
      <c r="M121" s="1">
        <v>319.24750900300967</v>
      </c>
      <c r="N121" s="1">
        <v>304.19825324773342</v>
      </c>
      <c r="O121" s="8">
        <v>1.4786878738423597</v>
      </c>
      <c r="P121" s="8">
        <v>1.4035450607445765</v>
      </c>
      <c r="Q121" s="7"/>
      <c r="R121" s="7"/>
      <c r="S121" s="7"/>
      <c r="T121" s="8">
        <v>276.60000000000002</v>
      </c>
      <c r="U121" s="8">
        <f>AVERAGE(M120:M$354)</f>
        <v>300.90445633462389</v>
      </c>
      <c r="V121" s="11">
        <f t="shared" si="8"/>
        <v>300.20241673885175</v>
      </c>
      <c r="W121" s="8">
        <v>276.60000000000002</v>
      </c>
      <c r="X121" s="8">
        <f>AVERAGE(N120:N$354)</f>
        <v>297.5365066190418</v>
      </c>
      <c r="Y121" s="11">
        <f t="shared" si="9"/>
        <v>297.55458517679187</v>
      </c>
      <c r="Z121" s="8">
        <v>276.60000000000002</v>
      </c>
      <c r="AA121" s="8">
        <f>AVERAGE(O120:O$354)</f>
        <v>2.0328036045284676</v>
      </c>
      <c r="AB121" s="11">
        <f t="shared" si="10"/>
        <v>2.0378324055282064</v>
      </c>
      <c r="AC121" s="8">
        <v>276.60000000000002</v>
      </c>
      <c r="AD121" s="8">
        <f>AVERAGE(P120:P$354)</f>
        <v>1.9913203671278275</v>
      </c>
      <c r="AE121" s="8">
        <f t="shared" si="11"/>
        <v>1.9936930610874697</v>
      </c>
      <c r="AF121" s="8"/>
      <c r="AI121" s="8"/>
    </row>
    <row r="122" spans="1:35" x14ac:dyDescent="0.25">
      <c r="A122" s="8">
        <v>266.7</v>
      </c>
      <c r="B122" s="1">
        <v>306.79849963988585</v>
      </c>
      <c r="C122" s="1">
        <v>298.28285470625366</v>
      </c>
      <c r="D122" s="8">
        <v>266.7</v>
      </c>
      <c r="E122" s="6">
        <v>6.752607690234104E-2</v>
      </c>
      <c r="F122" s="8">
        <v>1.1352837866469869</v>
      </c>
      <c r="G122" s="8">
        <f t="shared" si="6"/>
        <v>1.0677577097446458</v>
      </c>
      <c r="H122" s="8">
        <f t="shared" si="12"/>
        <v>1.038185557062703</v>
      </c>
      <c r="I122" s="8">
        <f t="shared" si="7"/>
        <v>267.76775770974461</v>
      </c>
      <c r="L122" s="8">
        <v>276.8</v>
      </c>
      <c r="M122" s="1">
        <v>319.33693096147385</v>
      </c>
      <c r="N122" s="1">
        <v>304.21397877158552</v>
      </c>
      <c r="O122" s="8">
        <v>1.4842604641182464</v>
      </c>
      <c r="P122" s="8">
        <v>1.4084093067513377</v>
      </c>
      <c r="Q122" s="7"/>
      <c r="R122" s="7"/>
      <c r="S122" s="7"/>
      <c r="T122" s="8">
        <v>276.7</v>
      </c>
      <c r="U122" s="8">
        <f>AVERAGE(M121:M$354)</f>
        <v>300.82645448232313</v>
      </c>
      <c r="V122" s="11">
        <f t="shared" si="8"/>
        <v>300.10868026806293</v>
      </c>
      <c r="W122" s="8">
        <v>276.7</v>
      </c>
      <c r="X122" s="8">
        <f>AVERAGE(N121:N$354)</f>
        <v>297.50810868337317</v>
      </c>
      <c r="Y122" s="11">
        <f t="shared" si="9"/>
        <v>297.52588138894282</v>
      </c>
      <c r="Z122" s="8">
        <v>276.7</v>
      </c>
      <c r="AA122" s="8">
        <f>AVERAGE(O121:O$354)</f>
        <v>2.0351952972154046</v>
      </c>
      <c r="AB122" s="11">
        <f t="shared" si="10"/>
        <v>2.0401693975952639</v>
      </c>
      <c r="AC122" s="8">
        <v>276.7</v>
      </c>
      <c r="AD122" s="8">
        <f>AVERAGE(P121:P$354)</f>
        <v>1.9938528980692425</v>
      </c>
      <c r="AE122" s="8">
        <f t="shared" si="11"/>
        <v>1.9963540603027923</v>
      </c>
      <c r="AF122" s="8"/>
      <c r="AI122" s="8"/>
    </row>
    <row r="123" spans="1:35" x14ac:dyDescent="0.25">
      <c r="A123" s="8">
        <v>266.8</v>
      </c>
      <c r="B123" s="1">
        <v>306.94182018246391</v>
      </c>
      <c r="C123" s="1">
        <v>298.3812416213371</v>
      </c>
      <c r="D123" s="8">
        <v>266.8</v>
      </c>
      <c r="E123" s="6">
        <v>6.7821972422945354E-2</v>
      </c>
      <c r="F123" s="8">
        <v>1.1385218472858072</v>
      </c>
      <c r="G123" s="8">
        <f t="shared" si="6"/>
        <v>1.0706998748628618</v>
      </c>
      <c r="H123" s="8">
        <f t="shared" si="12"/>
        <v>1.0408837631356451</v>
      </c>
      <c r="I123" s="8">
        <f t="shared" si="7"/>
        <v>267.87069987486285</v>
      </c>
      <c r="L123" s="8">
        <v>276.89999999999998</v>
      </c>
      <c r="M123" s="1">
        <v>319.42513286023058</v>
      </c>
      <c r="N123" s="1">
        <v>304.22879938976018</v>
      </c>
      <c r="O123" s="8">
        <v>1.4898652735033393</v>
      </c>
      <c r="P123" s="8">
        <v>1.4133008979643527</v>
      </c>
      <c r="Q123" s="7"/>
      <c r="R123" s="7"/>
      <c r="S123" s="7"/>
      <c r="T123" s="8">
        <v>276.8</v>
      </c>
      <c r="U123" s="8">
        <f>AVERAGE(M122:M$354)</f>
        <v>300.74739416249173</v>
      </c>
      <c r="V123" s="11">
        <f t="shared" si="8"/>
        <v>300.01406105880824</v>
      </c>
      <c r="W123" s="8">
        <v>276.8</v>
      </c>
      <c r="X123" s="8">
        <f>AVERAGE(N122:N$354)</f>
        <v>297.4793956165733</v>
      </c>
      <c r="Y123" s="11">
        <f t="shared" si="9"/>
        <v>297.49685531202806</v>
      </c>
      <c r="Z123" s="8">
        <v>276.8</v>
      </c>
      <c r="AA123" s="8">
        <f>AVERAGE(O122:O$354)</f>
        <v>2.0375837410925417</v>
      </c>
      <c r="AB123" s="11">
        <f t="shared" si="10"/>
        <v>2.0424981336693691</v>
      </c>
      <c r="AC123" s="8">
        <v>276.8</v>
      </c>
      <c r="AD123" s="8">
        <f>AVERAGE(P122:P$354)</f>
        <v>1.9963864081006788</v>
      </c>
      <c r="AE123" s="8">
        <f t="shared" si="11"/>
        <v>1.9990130501589647</v>
      </c>
      <c r="AF123" s="8"/>
      <c r="AI123" s="8"/>
    </row>
    <row r="124" spans="1:35" x14ac:dyDescent="0.25">
      <c r="A124" s="8">
        <v>266.89999999999998</v>
      </c>
      <c r="B124" s="1">
        <v>307.08493279412761</v>
      </c>
      <c r="C124" s="1">
        <v>298.47891903841582</v>
      </c>
      <c r="D124" s="8">
        <v>266.89999999999998</v>
      </c>
      <c r="E124" s="6">
        <v>6.812302226873726E-2</v>
      </c>
      <c r="F124" s="8">
        <v>1.1417824080506793</v>
      </c>
      <c r="G124" s="8">
        <f t="shared" si="6"/>
        <v>1.0736593857819421</v>
      </c>
      <c r="H124" s="8">
        <f t="shared" si="12"/>
        <v>1.0435960439522955</v>
      </c>
      <c r="I124" s="8">
        <f t="shared" si="7"/>
        <v>267.9736593857819</v>
      </c>
      <c r="L124" s="8">
        <v>277</v>
      </c>
      <c r="M124" s="1">
        <v>319.51209403778216</v>
      </c>
      <c r="N124" s="1">
        <v>304.24271435977005</v>
      </c>
      <c r="O124" s="8">
        <v>1.4955022835372693</v>
      </c>
      <c r="P124" s="8">
        <v>1.4182198595931181</v>
      </c>
      <c r="Q124" s="7"/>
      <c r="R124" s="7"/>
      <c r="S124" s="7"/>
      <c r="T124" s="8">
        <v>276.89999999999998</v>
      </c>
      <c r="U124" s="8">
        <f>AVERAGE(M123:M$354)</f>
        <v>300.66726684870315</v>
      </c>
      <c r="V124" s="11">
        <f t="shared" si="8"/>
        <v>299.91855911108769</v>
      </c>
      <c r="W124" s="8">
        <v>276.89999999999998</v>
      </c>
      <c r="X124" s="8">
        <f>AVERAGE(N123:N$354)</f>
        <v>297.45036724090511</v>
      </c>
      <c r="Y124" s="11">
        <f t="shared" si="9"/>
        <v>297.46750694604714</v>
      </c>
      <c r="Z124" s="8">
        <v>276.89999999999998</v>
      </c>
      <c r="AA124" s="8">
        <f>AVERAGE(O123:O$354)</f>
        <v>2.0399687552174313</v>
      </c>
      <c r="AB124" s="11">
        <f t="shared" si="10"/>
        <v>2.044818425256608</v>
      </c>
      <c r="AC124" s="8">
        <v>276.89999999999998</v>
      </c>
      <c r="AD124" s="8">
        <f>AVERAGE(P123:P$354)</f>
        <v>1.9989207921582191</v>
      </c>
      <c r="AE124" s="8">
        <f t="shared" si="11"/>
        <v>2.0016698135325441</v>
      </c>
      <c r="AF124" s="8"/>
      <c r="AI124" s="8"/>
    </row>
    <row r="125" spans="1:35" x14ac:dyDescent="0.25">
      <c r="A125" s="8">
        <v>267</v>
      </c>
      <c r="B125" s="1">
        <v>307.22783420337436</v>
      </c>
      <c r="C125" s="1">
        <v>298.57588399340921</v>
      </c>
      <c r="D125" s="8">
        <v>267</v>
      </c>
      <c r="E125" s="6">
        <v>6.8429394314971567E-2</v>
      </c>
      <c r="F125" s="8">
        <v>1.1450658333444259</v>
      </c>
      <c r="G125" s="8">
        <f t="shared" si="6"/>
        <v>1.0766364390294543</v>
      </c>
      <c r="H125" s="8">
        <f t="shared" si="12"/>
        <v>1.0463225677783352</v>
      </c>
      <c r="I125" s="8">
        <f t="shared" si="7"/>
        <v>268.07663643902947</v>
      </c>
      <c r="L125" s="8">
        <v>277.10000000000002</v>
      </c>
      <c r="M125" s="1">
        <v>319.59778788106115</v>
      </c>
      <c r="N125" s="1">
        <v>304.25572294307796</v>
      </c>
      <c r="O125" s="8">
        <v>1.5011714664345923</v>
      </c>
      <c r="P125" s="8">
        <v>1.423166219097955</v>
      </c>
      <c r="Q125" s="7"/>
      <c r="R125" s="7"/>
      <c r="S125" s="7"/>
      <c r="T125" s="8">
        <v>277</v>
      </c>
      <c r="U125" s="8">
        <f>AVERAGE(M124:M$354)</f>
        <v>300.58606396553631</v>
      </c>
      <c r="V125" s="11">
        <f t="shared" si="8"/>
        <v>299.82217442490037</v>
      </c>
      <c r="W125" s="8">
        <v>277</v>
      </c>
      <c r="X125" s="8">
        <f>AVERAGE(N124:N$354)</f>
        <v>297.4210233787889</v>
      </c>
      <c r="Y125" s="11">
        <f t="shared" si="9"/>
        <v>297.43783629099983</v>
      </c>
      <c r="Z125" s="8">
        <v>277</v>
      </c>
      <c r="AA125" s="8">
        <f>AVERAGE(O124:O$354)</f>
        <v>2.0423501555711718</v>
      </c>
      <c r="AB125" s="11">
        <f t="shared" si="10"/>
        <v>2.0471300838651132</v>
      </c>
      <c r="AC125" s="8">
        <v>277</v>
      </c>
      <c r="AD125" s="8">
        <f>AVERAGE(P124:P$354)</f>
        <v>2.0014559432153352</v>
      </c>
      <c r="AE125" s="8">
        <f t="shared" si="11"/>
        <v>2.0043241333003152</v>
      </c>
      <c r="AF125" s="8"/>
      <c r="AI125" s="8"/>
    </row>
    <row r="126" spans="1:35" x14ac:dyDescent="0.25">
      <c r="A126" s="8">
        <v>267.10000000000002</v>
      </c>
      <c r="B126" s="1">
        <v>307.37052099084877</v>
      </c>
      <c r="C126" s="1">
        <v>298.67213355354141</v>
      </c>
      <c r="D126" s="8">
        <v>267.10000000000002</v>
      </c>
      <c r="E126" s="6">
        <v>6.8741258362608235E-2</v>
      </c>
      <c r="F126" s="8">
        <v>1.1483724895154275</v>
      </c>
      <c r="G126" s="8">
        <f t="shared" si="6"/>
        <v>1.0796312311528193</v>
      </c>
      <c r="H126" s="8">
        <f t="shared" si="12"/>
        <v>1.0490635028764872</v>
      </c>
      <c r="I126" s="8">
        <f t="shared" si="7"/>
        <v>268.17963123115283</v>
      </c>
      <c r="L126" s="8">
        <v>277.2</v>
      </c>
      <c r="M126" s="1">
        <v>319.68219444219739</v>
      </c>
      <c r="N126" s="1">
        <v>304.26782440431083</v>
      </c>
      <c r="O126" s="8">
        <v>1.5068727917141544</v>
      </c>
      <c r="P126" s="8">
        <v>1.4281399920951312</v>
      </c>
      <c r="Q126" s="7"/>
      <c r="R126" s="7"/>
      <c r="S126" s="7"/>
      <c r="T126" s="8">
        <v>277.10000000000002</v>
      </c>
      <c r="U126" s="8">
        <f>AVERAGE(M125:M$354)</f>
        <v>300.50377687826568</v>
      </c>
      <c r="V126" s="11">
        <f t="shared" si="8"/>
        <v>299.72490700024719</v>
      </c>
      <c r="W126" s="8">
        <v>277.10000000000002</v>
      </c>
      <c r="X126" s="8">
        <f>AVERAGE(N125:N$354)</f>
        <v>297.39136385278465</v>
      </c>
      <c r="Y126" s="11">
        <f t="shared" si="9"/>
        <v>297.40784334688726</v>
      </c>
      <c r="Z126" s="8">
        <v>277.10000000000002</v>
      </c>
      <c r="AA126" s="8">
        <f>AVERAGE(O125:O$354)</f>
        <v>2.0447277550147978</v>
      </c>
      <c r="AB126" s="11">
        <f t="shared" si="10"/>
        <v>2.0494329210007436</v>
      </c>
      <c r="AC126" s="8">
        <v>277.10000000000002</v>
      </c>
      <c r="AD126" s="8">
        <f>AVERAGE(P125:P$354)</f>
        <v>2.0039917522745627</v>
      </c>
      <c r="AE126" s="8">
        <f t="shared" si="11"/>
        <v>2.006975792338153</v>
      </c>
      <c r="AF126" s="8"/>
      <c r="AI126" s="8"/>
    </row>
    <row r="127" spans="1:35" x14ac:dyDescent="0.25">
      <c r="A127" s="8">
        <v>267.2</v>
      </c>
      <c r="B127" s="1">
        <v>307.51298949417514</v>
      </c>
      <c r="C127" s="1">
        <v>298.76766481570917</v>
      </c>
      <c r="D127" s="8">
        <v>267.2</v>
      </c>
      <c r="E127" s="6">
        <v>6.9058786005412445E-2</v>
      </c>
      <c r="F127" s="8">
        <v>1.1517027448162336</v>
      </c>
      <c r="G127" s="8">
        <f t="shared" si="6"/>
        <v>1.0826439588108212</v>
      </c>
      <c r="H127" s="8">
        <f t="shared" si="12"/>
        <v>1.0518190174906714</v>
      </c>
      <c r="I127" s="8">
        <f t="shared" si="7"/>
        <v>268.28264395881081</v>
      </c>
      <c r="L127" s="8">
        <v>277.3</v>
      </c>
      <c r="M127" s="1">
        <v>319.76528861462538</v>
      </c>
      <c r="N127" s="1">
        <v>304.27901801053628</v>
      </c>
      <c r="O127" s="8">
        <v>1.5126062198017529</v>
      </c>
      <c r="P127" s="8">
        <v>1.4331412058692186</v>
      </c>
      <c r="Q127" s="7"/>
      <c r="R127" s="7"/>
      <c r="S127" s="7"/>
      <c r="T127" s="8">
        <v>277.2</v>
      </c>
      <c r="U127" s="8">
        <f>AVERAGE(M126:M$354)</f>
        <v>300.42039691755468</v>
      </c>
      <c r="V127" s="11">
        <f t="shared" si="8"/>
        <v>299.62675683712769</v>
      </c>
      <c r="W127" s="8">
        <v>277.2</v>
      </c>
      <c r="X127" s="8">
        <f>AVERAGE(N126:N$354)</f>
        <v>297.36138848557806</v>
      </c>
      <c r="Y127" s="11">
        <f t="shared" si="9"/>
        <v>297.37752811370808</v>
      </c>
      <c r="Z127" s="8">
        <v>277.2</v>
      </c>
      <c r="AA127" s="8">
        <f>AVERAGE(O126:O$354)</f>
        <v>2.0471013632618722</v>
      </c>
      <c r="AB127" s="11">
        <f t="shared" si="10"/>
        <v>2.0517267481707222</v>
      </c>
      <c r="AC127" s="8">
        <v>277.2</v>
      </c>
      <c r="AD127" s="8">
        <f>AVERAGE(P126:P$354)</f>
        <v>2.0065281083146349</v>
      </c>
      <c r="AE127" s="8">
        <f t="shared" si="11"/>
        <v>2.0096245735219327</v>
      </c>
      <c r="AF127" s="8"/>
      <c r="AI127" s="8"/>
    </row>
    <row r="128" spans="1:35" x14ac:dyDescent="0.25">
      <c r="A128" s="8">
        <v>267.3</v>
      </c>
      <c r="B128" s="1">
        <v>307.65523696806929</v>
      </c>
      <c r="C128" s="1">
        <v>298.86247490481554</v>
      </c>
      <c r="D128" s="8">
        <v>267.3</v>
      </c>
      <c r="E128" s="6">
        <v>6.938215036191217E-2</v>
      </c>
      <c r="F128" s="8">
        <v>1.1550569693635162</v>
      </c>
      <c r="G128" s="8">
        <f t="shared" si="6"/>
        <v>1.0856748190016041</v>
      </c>
      <c r="H128" s="8">
        <f t="shared" si="12"/>
        <v>1.0545892789835853</v>
      </c>
      <c r="I128" s="8">
        <f t="shared" si="7"/>
        <v>268.38567481900162</v>
      </c>
      <c r="L128" s="8">
        <v>277.39999999999998</v>
      </c>
      <c r="M128" s="1">
        <v>319.84704804797195</v>
      </c>
      <c r="N128" s="1">
        <v>304.28930303060361</v>
      </c>
      <c r="O128" s="8">
        <v>1.5183717062486974</v>
      </c>
      <c r="P128" s="8">
        <v>1.4381698673682386</v>
      </c>
      <c r="Q128" s="7"/>
      <c r="R128" s="7"/>
      <c r="S128" s="7"/>
      <c r="T128" s="8">
        <v>277.3</v>
      </c>
      <c r="U128" s="8">
        <f>AVERAGE(M127:M$354)</f>
        <v>300.33591534946413</v>
      </c>
      <c r="V128" s="11">
        <f t="shared" si="8"/>
        <v>299.52772393554369</v>
      </c>
      <c r="W128" s="8">
        <v>277.3</v>
      </c>
      <c r="X128" s="8">
        <f>AVERAGE(N127:N$354)</f>
        <v>297.33109709996961</v>
      </c>
      <c r="Y128" s="11">
        <f t="shared" si="9"/>
        <v>297.34689059146297</v>
      </c>
      <c r="Z128" s="8">
        <v>277.3</v>
      </c>
      <c r="AA128" s="8">
        <f>AVERAGE(O127:O$354)</f>
        <v>2.049470786821292</v>
      </c>
      <c r="AB128" s="11">
        <f t="shared" si="10"/>
        <v>2.05401137688159</v>
      </c>
      <c r="AC128" s="8">
        <v>277.3</v>
      </c>
      <c r="AD128" s="8">
        <f>AVERAGE(P127:P$354)</f>
        <v>2.0090648982980541</v>
      </c>
      <c r="AE128" s="8">
        <f t="shared" si="11"/>
        <v>2.012270259727984</v>
      </c>
      <c r="AF128" s="8"/>
      <c r="AI128" s="8"/>
    </row>
    <row r="129" spans="1:35" x14ac:dyDescent="0.25">
      <c r="A129" s="8">
        <v>267.39999999999998</v>
      </c>
      <c r="B129" s="1">
        <v>307.79725952152569</v>
      </c>
      <c r="C129" s="1">
        <v>298.95656097208445</v>
      </c>
      <c r="D129" s="8">
        <v>267.39999999999998</v>
      </c>
      <c r="E129" s="6">
        <v>6.9711526532656609E-2</v>
      </c>
      <c r="F129" s="8">
        <v>1.1584355350992928</v>
      </c>
      <c r="G129" s="8">
        <f t="shared" si="6"/>
        <v>1.0887240085666361</v>
      </c>
      <c r="H129" s="8">
        <f t="shared" si="12"/>
        <v>1.0573744550338107</v>
      </c>
      <c r="I129" s="8">
        <f t="shared" si="7"/>
        <v>268.48872400856663</v>
      </c>
      <c r="L129" s="8">
        <v>277.5</v>
      </c>
      <c r="M129" s="1">
        <v>319.92744860432367</v>
      </c>
      <c r="N129" s="1">
        <v>304.29867873454992</v>
      </c>
      <c r="O129" s="8">
        <v>1.5241691990205408</v>
      </c>
      <c r="P129" s="8">
        <v>1.4432259834470258</v>
      </c>
      <c r="Q129" s="7"/>
      <c r="R129" s="7"/>
      <c r="S129" s="7"/>
      <c r="T129" s="8">
        <v>277.39999999999998</v>
      </c>
      <c r="U129" s="8">
        <f>AVERAGE(M128:M$354)</f>
        <v>300.25032339675414</v>
      </c>
      <c r="V129" s="11">
        <f t="shared" si="8"/>
        <v>299.42780829549247</v>
      </c>
      <c r="W129" s="8">
        <v>277.39999999999998</v>
      </c>
      <c r="X129" s="8">
        <f>AVERAGE(N128:N$354)</f>
        <v>297.30048951886585</v>
      </c>
      <c r="Y129" s="11">
        <f t="shared" si="9"/>
        <v>297.31593078015214</v>
      </c>
      <c r="Z129" s="8">
        <v>277.39999999999998</v>
      </c>
      <c r="AA129" s="8">
        <f>AVERAGE(O128:O$354)</f>
        <v>2.0518358289667531</v>
      </c>
      <c r="AB129" s="11">
        <f t="shared" si="10"/>
        <v>2.0562866186403426</v>
      </c>
      <c r="AC129" s="8">
        <v>277.39999999999998</v>
      </c>
      <c r="AD129" s="8">
        <f>AVERAGE(P128:P$354)</f>
        <v>2.0116020070752736</v>
      </c>
      <c r="AE129" s="8">
        <f t="shared" si="11"/>
        <v>2.0149126338330916</v>
      </c>
      <c r="AF129" s="8"/>
      <c r="AI129" s="8"/>
    </row>
    <row r="130" spans="1:35" x14ac:dyDescent="0.25">
      <c r="A130" s="8">
        <v>267.5</v>
      </c>
      <c r="B130" s="1">
        <v>307.93905417162784</v>
      </c>
      <c r="C130" s="1">
        <v>299.04992019336964</v>
      </c>
      <c r="D130" s="8">
        <v>267.5</v>
      </c>
      <c r="E130" s="6">
        <v>7.0047091035111725E-2</v>
      </c>
      <c r="F130" s="8">
        <v>1.1618388157534523</v>
      </c>
      <c r="G130" s="8">
        <f t="shared" si="6"/>
        <v>1.0917917247183406</v>
      </c>
      <c r="H130" s="8">
        <f t="shared" si="12"/>
        <v>1.0601747131012447</v>
      </c>
      <c r="I130" s="8">
        <f t="shared" si="7"/>
        <v>268.59179172471835</v>
      </c>
      <c r="L130" s="8">
        <v>277.60000000000002</v>
      </c>
      <c r="M130" s="1">
        <v>320.0064657086445</v>
      </c>
      <c r="N130" s="1">
        <v>304.30714439307178</v>
      </c>
      <c r="O130" s="8">
        <v>1.5299986388949545</v>
      </c>
      <c r="P130" s="8">
        <v>1.44830956090672</v>
      </c>
      <c r="Q130" s="7"/>
      <c r="R130" s="7"/>
      <c r="S130" s="7"/>
      <c r="T130" s="8">
        <v>277.5</v>
      </c>
      <c r="U130" s="8">
        <f>AVERAGE(M129:M$354)</f>
        <v>300.16361222573113</v>
      </c>
      <c r="V130" s="11">
        <f t="shared" si="8"/>
        <v>299.32700991697538</v>
      </c>
      <c r="W130" s="8">
        <v>277.5</v>
      </c>
      <c r="X130" s="8">
        <f>AVERAGE(N129:N$354)</f>
        <v>297.26956556527409</v>
      </c>
      <c r="Y130" s="11">
        <f t="shared" si="9"/>
        <v>297.28464867977516</v>
      </c>
      <c r="Z130" s="8">
        <v>277.5</v>
      </c>
      <c r="AA130" s="8">
        <f>AVERAGE(O129:O$354)</f>
        <v>2.0541962896867441</v>
      </c>
      <c r="AB130" s="11">
        <f t="shared" si="10"/>
        <v>2.0585522849539757</v>
      </c>
      <c r="AC130" s="8">
        <v>277.5</v>
      </c>
      <c r="AD130" s="8">
        <f>AVERAGE(P129:P$354)</f>
        <v>2.0141393174279592</v>
      </c>
      <c r="AE130" s="8">
        <f t="shared" si="11"/>
        <v>2.0175514787126758</v>
      </c>
      <c r="AF130" s="8"/>
      <c r="AI130" s="8"/>
    </row>
    <row r="131" spans="1:35" x14ac:dyDescent="0.25">
      <c r="A131" s="8">
        <v>267.60000000000002</v>
      </c>
      <c r="B131" s="1">
        <v>308.08061739524584</v>
      </c>
      <c r="C131" s="1">
        <v>299.14254976747247</v>
      </c>
      <c r="D131" s="8">
        <v>267.60000000000002</v>
      </c>
      <c r="E131" s="6">
        <v>7.0389022135197432E-2</v>
      </c>
      <c r="F131" s="8">
        <v>1.1652671868075588</v>
      </c>
      <c r="G131" s="8">
        <f t="shared" si="6"/>
        <v>1.0948781646723613</v>
      </c>
      <c r="H131" s="8">
        <f t="shared" si="12"/>
        <v>1.062990220172793</v>
      </c>
      <c r="I131" s="8">
        <f t="shared" si="7"/>
        <v>268.69487816467239</v>
      </c>
      <c r="L131" s="8">
        <v>277.7</v>
      </c>
      <c r="M131" s="1">
        <v>320.08407339231968</v>
      </c>
      <c r="N131" s="1">
        <v>304.31469927706269</v>
      </c>
      <c r="O131" s="8">
        <v>1.5358599591537982</v>
      </c>
      <c r="P131" s="8">
        <v>1.4534206014945992</v>
      </c>
      <c r="Q131" s="7"/>
      <c r="R131" s="7"/>
      <c r="S131" s="7"/>
      <c r="T131" s="8">
        <v>277.60000000000002</v>
      </c>
      <c r="U131" s="8">
        <f>AVERAGE(M130:M$354)</f>
        <v>300.07577295293731</v>
      </c>
      <c r="V131" s="11">
        <f t="shared" si="8"/>
        <v>299.22532879999244</v>
      </c>
      <c r="W131" s="8">
        <v>277.60000000000002</v>
      </c>
      <c r="X131" s="8">
        <f>AVERAGE(N130:N$354)</f>
        <v>297.23832506229951</v>
      </c>
      <c r="Y131" s="11">
        <f t="shared" si="9"/>
        <v>297.25304429033224</v>
      </c>
      <c r="Z131" s="8">
        <v>277.60000000000002</v>
      </c>
      <c r="AA131" s="8">
        <f>AVERAGE(O130:O$354)</f>
        <v>2.0565519656452604</v>
      </c>
      <c r="AB131" s="11">
        <f t="shared" si="10"/>
        <v>2.0608081873292576</v>
      </c>
      <c r="AC131" s="8">
        <v>277.60000000000002</v>
      </c>
      <c r="AD131" s="8">
        <f>AVERAGE(P130:P$354)</f>
        <v>2.0166767100234297</v>
      </c>
      <c r="AE131" s="8">
        <f t="shared" si="11"/>
        <v>2.0201865772430665</v>
      </c>
      <c r="AF131" s="8"/>
      <c r="AI131" s="8"/>
    </row>
    <row r="132" spans="1:35" x14ac:dyDescent="0.25">
      <c r="A132" s="8">
        <v>267.7</v>
      </c>
      <c r="B132" s="1">
        <v>308.22194591336449</v>
      </c>
      <c r="C132" s="1">
        <v>299.23444691448128</v>
      </c>
      <c r="D132" s="8">
        <v>267.7</v>
      </c>
      <c r="E132" s="6">
        <v>7.0737499617105279E-2</v>
      </c>
      <c r="F132" s="8">
        <v>1.168721025459889</v>
      </c>
      <c r="G132" s="8">
        <f t="shared" si="6"/>
        <v>1.0979835258427837</v>
      </c>
      <c r="H132" s="8">
        <f t="shared" si="12"/>
        <v>1.0658211430338924</v>
      </c>
      <c r="I132" s="8">
        <f t="shared" si="7"/>
        <v>268.79798352584277</v>
      </c>
      <c r="L132" s="8">
        <v>277.8</v>
      </c>
      <c r="M132" s="1">
        <v>320.1602485889569</v>
      </c>
      <c r="N132" s="1">
        <v>304.32134265721595</v>
      </c>
      <c r="O132" s="8">
        <v>1.5417530883251993</v>
      </c>
      <c r="P132" s="8">
        <v>1.4585591006109957</v>
      </c>
      <c r="Q132" s="7"/>
      <c r="R132" s="7"/>
      <c r="S132" s="7"/>
      <c r="T132" s="8">
        <v>277.7</v>
      </c>
      <c r="U132" s="8">
        <f>AVERAGE(M131:M$354)</f>
        <v>299.98679664599229</v>
      </c>
      <c r="V132" s="11">
        <f t="shared" si="8"/>
        <v>299.12276494454363</v>
      </c>
      <c r="W132" s="8">
        <v>277.7</v>
      </c>
      <c r="X132" s="8">
        <f>AVERAGE(N131:N$354)</f>
        <v>297.20676783314428</v>
      </c>
      <c r="Y132" s="11">
        <f t="shared" si="9"/>
        <v>297.22111761182293</v>
      </c>
      <c r="Z132" s="8">
        <v>277.7</v>
      </c>
      <c r="AA132" s="8">
        <f>AVERAGE(O131:O$354)</f>
        <v>2.0589026501396819</v>
      </c>
      <c r="AB132" s="11">
        <f t="shared" si="10"/>
        <v>2.0630541372731841</v>
      </c>
      <c r="AC132" s="8">
        <v>277.7</v>
      </c>
      <c r="AD132" s="8">
        <f>AVERAGE(P131:P$354)</f>
        <v>2.0192140633677007</v>
      </c>
      <c r="AE132" s="8">
        <f t="shared" si="11"/>
        <v>2.0228177123012756</v>
      </c>
      <c r="AF132" s="8"/>
      <c r="AI132" s="8"/>
    </row>
    <row r="133" spans="1:35" x14ac:dyDescent="0.25">
      <c r="A133" s="8">
        <v>267.8</v>
      </c>
      <c r="B133" s="1">
        <v>308.36303626733621</v>
      </c>
      <c r="C133" s="1">
        <v>299.32560887414428</v>
      </c>
      <c r="D133" s="8">
        <v>267.8</v>
      </c>
      <c r="E133" s="6">
        <v>7.1092704828453507E-2</v>
      </c>
      <c r="F133" s="8">
        <v>1.1722007105916821</v>
      </c>
      <c r="G133" s="8">
        <f t="shared" si="6"/>
        <v>1.1011080057632285</v>
      </c>
      <c r="H133" s="8">
        <f t="shared" si="12"/>
        <v>1.0686676483131583</v>
      </c>
      <c r="I133" s="8">
        <f t="shared" si="7"/>
        <v>268.90110800576326</v>
      </c>
      <c r="L133" s="8">
        <v>277.89999999999998</v>
      </c>
      <c r="M133" s="1">
        <v>320.23496773083031</v>
      </c>
      <c r="N133" s="1">
        <v>304.32707380369271</v>
      </c>
      <c r="O133" s="8">
        <v>1.5476779478070415</v>
      </c>
      <c r="P133" s="8">
        <v>1.4637250461235296</v>
      </c>
      <c r="Q133" s="7"/>
      <c r="R133" s="7"/>
      <c r="S133" s="7"/>
      <c r="T133" s="8">
        <v>277.8</v>
      </c>
      <c r="U133" s="8">
        <f>AVERAGE(M132:M$354)</f>
        <v>299.89667432874415</v>
      </c>
      <c r="V133" s="11">
        <f t="shared" si="8"/>
        <v>299.01931835062805</v>
      </c>
      <c r="W133" s="8">
        <v>277.8</v>
      </c>
      <c r="X133" s="8">
        <f>AVERAGE(N132:N$354)</f>
        <v>297.17489370110877</v>
      </c>
      <c r="Y133" s="11">
        <f t="shared" si="9"/>
        <v>297.18886864424769</v>
      </c>
      <c r="Z133" s="8">
        <v>277.8</v>
      </c>
      <c r="AA133" s="8">
        <f>AVERAGE(O132:O$354)</f>
        <v>2.0612481330589012</v>
      </c>
      <c r="AB133" s="11">
        <f t="shared" si="10"/>
        <v>2.065289946292296</v>
      </c>
      <c r="AC133" s="8">
        <v>277.8</v>
      </c>
      <c r="AD133" s="8">
        <f>AVERAGE(P132:P$354)</f>
        <v>2.0217512537796885</v>
      </c>
      <c r="AE133" s="8">
        <f t="shared" si="11"/>
        <v>2.0254446667624961</v>
      </c>
      <c r="AF133" s="8"/>
      <c r="AI133" s="8"/>
    </row>
    <row r="134" spans="1:35" x14ac:dyDescent="0.25">
      <c r="A134" s="8">
        <v>267.89999999999998</v>
      </c>
      <c r="B134" s="1">
        <v>308.50388523746579</v>
      </c>
      <c r="C134" s="1">
        <v>299.41603290428941</v>
      </c>
      <c r="D134" s="8">
        <v>267.89999999999998</v>
      </c>
      <c r="E134" s="6">
        <v>7.1454820583911394E-2</v>
      </c>
      <c r="F134" s="8">
        <v>1.1757066227345956</v>
      </c>
      <c r="G134" s="8">
        <f t="shared" ref="G134:G197" si="13">F134-E134</f>
        <v>1.1042518021506842</v>
      </c>
      <c r="H134" s="8">
        <f t="shared" si="12"/>
        <v>1.0715299024967229</v>
      </c>
      <c r="I134" s="8">
        <f t="shared" ref="I134:I197" si="14">A134+G134</f>
        <v>269.00425180215063</v>
      </c>
      <c r="L134" s="8">
        <v>278</v>
      </c>
      <c r="M134" s="1">
        <v>320.30820427701491</v>
      </c>
      <c r="N134" s="1">
        <v>304.33189198585364</v>
      </c>
      <c r="O134" s="8">
        <v>1.5536344501070682</v>
      </c>
      <c r="P134" s="8">
        <v>1.4689184395593724</v>
      </c>
      <c r="Q134" s="7"/>
      <c r="R134" s="7"/>
      <c r="S134" s="7"/>
      <c r="T134" s="8">
        <v>277.89999999999998</v>
      </c>
      <c r="U134" s="8">
        <f>AVERAGE(M133:M$354)</f>
        <v>299.80539696721172</v>
      </c>
      <c r="V134" s="11">
        <f t="shared" ref="V134:V197" si="15">-0.0441369233*T134^2 + 23.483594954*T134 - 2818.5516399474</f>
        <v>298.91498901824752</v>
      </c>
      <c r="W134" s="8">
        <v>277.89999999999998</v>
      </c>
      <c r="X134" s="8">
        <f>AVERAGE(N133:N$354)</f>
        <v>297.1427024895948</v>
      </c>
      <c r="Y134" s="11">
        <f t="shared" ref="Y134:Y197" si="16" xml:space="preserve"> -0.0161144533*W134^2 + 8.6290891324*W134 - 856.3739661281</f>
        <v>297.1562973876072</v>
      </c>
      <c r="Z134" s="8">
        <v>277.89999999999998</v>
      </c>
      <c r="AA134" s="8">
        <f>AVERAGE(O133:O$354)</f>
        <v>2.0635882008279718</v>
      </c>
      <c r="AB134" s="11">
        <f t="shared" ref="AB134:AB197" si="17" xml:space="preserve"> -0.000031415526114*Z134^3 + 0.02566522857118*Z134^2 - 6.964018125956*Z134 + 629.516315122313</f>
        <v>2.0675154258935891</v>
      </c>
      <c r="AC134" s="8">
        <v>277.89999999999998</v>
      </c>
      <c r="AD134" s="8">
        <f>AVERAGE(P133:P$354)</f>
        <v>2.0242881553705381</v>
      </c>
      <c r="AE134" s="8">
        <f t="shared" ref="AE134:AE197" si="18" xml:space="preserve"> -0.0000361873*Z134^3 + 0.0299386098*Z134^2 - 8.2296135482*Z134+ 753.5701352914</f>
        <v>2.02806722350374</v>
      </c>
      <c r="AF134" s="8"/>
      <c r="AI134" s="8"/>
    </row>
    <row r="135" spans="1:35" x14ac:dyDescent="0.25">
      <c r="A135" s="8">
        <v>268</v>
      </c>
      <c r="B135" s="1">
        <v>308.64448911453661</v>
      </c>
      <c r="C135" s="1">
        <v>299.50571627930026</v>
      </c>
      <c r="D135" s="8">
        <v>268</v>
      </c>
      <c r="E135" s="6">
        <v>7.1824031297493859E-2</v>
      </c>
      <c r="F135" s="8">
        <v>1.1792391440392922</v>
      </c>
      <c r="G135" s="8">
        <f t="shared" si="13"/>
        <v>1.1074151127417984</v>
      </c>
      <c r="H135" s="8">
        <f t="shared" si="12"/>
        <v>1.0744080719515021</v>
      </c>
      <c r="I135" s="8">
        <f t="shared" si="14"/>
        <v>269.10741511274182</v>
      </c>
      <c r="L135" s="8">
        <v>278.10000000000002</v>
      </c>
      <c r="M135" s="1">
        <v>320.37993262738252</v>
      </c>
      <c r="N135" s="1">
        <v>304.33579647205346</v>
      </c>
      <c r="O135" s="8">
        <v>1.5596225011006943</v>
      </c>
      <c r="P135" s="8">
        <v>1.4741392457559761</v>
      </c>
      <c r="Q135" s="7"/>
      <c r="R135" s="7"/>
      <c r="S135" s="7"/>
      <c r="T135" s="8">
        <v>278</v>
      </c>
      <c r="U135" s="8">
        <f>AVERAGE(M134:M$354)</f>
        <v>299.71295547054376</v>
      </c>
      <c r="V135" s="11">
        <f t="shared" si="15"/>
        <v>298.80977694740068</v>
      </c>
      <c r="W135" s="8">
        <v>278</v>
      </c>
      <c r="X135" s="8">
        <f>AVERAGE(N134:N$354)</f>
        <v>297.11019402211025</v>
      </c>
      <c r="Y135" s="11">
        <f t="shared" si="16"/>
        <v>297.12340384190009</v>
      </c>
      <c r="Z135" s="8">
        <v>278</v>
      </c>
      <c r="AA135" s="8">
        <f>AVERAGE(O134:O$354)</f>
        <v>2.0659226363620031</v>
      </c>
      <c r="AB135" s="11">
        <f t="shared" si="17"/>
        <v>2.0697303875836042</v>
      </c>
      <c r="AC135" s="8">
        <v>278</v>
      </c>
      <c r="AD135" s="8">
        <f>AVERAGE(P134:P$354)</f>
        <v>2.0268246400277645</v>
      </c>
      <c r="AE135" s="8">
        <f t="shared" si="18"/>
        <v>2.030685165400655</v>
      </c>
      <c r="AF135" s="8"/>
      <c r="AI135" s="8"/>
    </row>
    <row r="136" spans="1:35" x14ac:dyDescent="0.25">
      <c r="A136" s="8">
        <v>268.10000000000002</v>
      </c>
      <c r="B136" s="1">
        <v>308.78484465227621</v>
      </c>
      <c r="C136" s="1">
        <v>299.59465628866025</v>
      </c>
      <c r="D136" s="8">
        <v>268.10000000000002</v>
      </c>
      <c r="E136" s="6">
        <v>7.2200522705248751E-2</v>
      </c>
      <c r="F136" s="8">
        <v>1.1827986582451377</v>
      </c>
      <c r="G136" s="8">
        <f t="shared" si="13"/>
        <v>1.1105981355398891</v>
      </c>
      <c r="H136" s="8">
        <f t="shared" si="12"/>
        <v>1.0773023226966594</v>
      </c>
      <c r="I136" s="8">
        <f t="shared" si="14"/>
        <v>269.2105981355399</v>
      </c>
      <c r="L136" s="8">
        <v>278.2</v>
      </c>
      <c r="M136" s="1">
        <v>320.45012676115357</v>
      </c>
      <c r="N136" s="1">
        <v>304.3387865294963</v>
      </c>
      <c r="O136" s="8">
        <v>1.5656419996470496</v>
      </c>
      <c r="P136" s="8">
        <v>1.4793874566274532</v>
      </c>
      <c r="Q136" s="7"/>
      <c r="R136" s="7"/>
      <c r="S136" s="7"/>
      <c r="T136" s="8">
        <v>278.10000000000002</v>
      </c>
      <c r="U136" s="8">
        <f>AVERAGE(M135:M$354)</f>
        <v>299.61934070324168</v>
      </c>
      <c r="V136" s="11">
        <f t="shared" si="15"/>
        <v>298.70368213808752</v>
      </c>
      <c r="W136" s="8">
        <v>278.10000000000002</v>
      </c>
      <c r="X136" s="8">
        <f>AVERAGE(N135:N$354)</f>
        <v>297.077368122275</v>
      </c>
      <c r="Y136" s="11">
        <f t="shared" si="16"/>
        <v>297.09018800712681</v>
      </c>
      <c r="Z136" s="8">
        <v>278.10000000000002</v>
      </c>
      <c r="AA136" s="8">
        <f>AVERAGE(O135:O$354)</f>
        <v>2.0682512190267985</v>
      </c>
      <c r="AB136" s="11">
        <f t="shared" si="17"/>
        <v>2.0719346428697918</v>
      </c>
      <c r="AC136" s="8">
        <v>278.10000000000002</v>
      </c>
      <c r="AD136" s="8">
        <f>AVERAGE(P135:P$354)</f>
        <v>2.0293605773026204</v>
      </c>
      <c r="AE136" s="8">
        <f t="shared" si="18"/>
        <v>2.0332982753286615</v>
      </c>
      <c r="AF136" s="8"/>
      <c r="AI136" s="8"/>
    </row>
    <row r="137" spans="1:35" x14ac:dyDescent="0.25">
      <c r="A137" s="8">
        <v>268.2</v>
      </c>
      <c r="B137" s="1">
        <v>308.92494825127062</v>
      </c>
      <c r="C137" s="1">
        <v>299.6828502355736</v>
      </c>
      <c r="D137" s="8">
        <v>268.2</v>
      </c>
      <c r="E137" s="6">
        <v>7.2584482060739156E-2</v>
      </c>
      <c r="F137" s="8">
        <v>1.1863855506509846</v>
      </c>
      <c r="G137" s="8">
        <f t="shared" si="13"/>
        <v>1.1138010685902455</v>
      </c>
      <c r="H137" s="8">
        <f t="shared" si="12"/>
        <v>1.0802128203703139</v>
      </c>
      <c r="I137" s="8">
        <f t="shared" si="14"/>
        <v>269.31380106859024</v>
      </c>
      <c r="L137" s="8">
        <v>278.3</v>
      </c>
      <c r="M137" s="1">
        <v>320.5187635793904</v>
      </c>
      <c r="N137" s="1">
        <v>304.34086142415015</v>
      </c>
      <c r="O137" s="8">
        <v>1.5716928393496137</v>
      </c>
      <c r="P137" s="8">
        <v>1.4846630380307295</v>
      </c>
      <c r="Q137" s="7"/>
      <c r="R137" s="7"/>
      <c r="S137" s="7"/>
      <c r="T137" s="8">
        <v>278.2</v>
      </c>
      <c r="U137" s="8">
        <f>AVERAGE(M136:M$354)</f>
        <v>299.52454347984377</v>
      </c>
      <c r="V137" s="11">
        <f t="shared" si="15"/>
        <v>298.59670459030849</v>
      </c>
      <c r="W137" s="8">
        <v>278.2</v>
      </c>
      <c r="X137" s="8">
        <f>AVERAGE(N136:N$354)</f>
        <v>297.04422461382859</v>
      </c>
      <c r="Y137" s="11">
        <f t="shared" si="16"/>
        <v>297.05664988328783</v>
      </c>
      <c r="Z137" s="8">
        <v>278.2</v>
      </c>
      <c r="AA137" s="8">
        <f>AVERAGE(O136:O$354)</f>
        <v>2.0705737245881046</v>
      </c>
      <c r="AB137" s="11">
        <f t="shared" si="17"/>
        <v>2.0741280032586928</v>
      </c>
      <c r="AC137" s="8">
        <v>278.2</v>
      </c>
      <c r="AD137" s="8">
        <f>AVERAGE(P136:P$354)</f>
        <v>2.031895834524295</v>
      </c>
      <c r="AE137" s="8">
        <f t="shared" si="18"/>
        <v>2.0359063361654535</v>
      </c>
      <c r="AF137" s="8"/>
      <c r="AI137" s="8"/>
    </row>
    <row r="138" spans="1:35" x14ac:dyDescent="0.25">
      <c r="A138" s="8">
        <v>268.3</v>
      </c>
      <c r="B138" s="1">
        <v>309.06479638766376</v>
      </c>
      <c r="C138" s="1">
        <v>299.77029543567204</v>
      </c>
      <c r="D138" s="8">
        <v>268.3</v>
      </c>
      <c r="E138" s="6">
        <v>7.2976097968735512E-2</v>
      </c>
      <c r="F138" s="8">
        <v>1.19000020808698</v>
      </c>
      <c r="G138" s="8">
        <f t="shared" si="13"/>
        <v>1.1170241101182445</v>
      </c>
      <c r="H138" s="8">
        <f t="shared" si="12"/>
        <v>1.083139730999569</v>
      </c>
      <c r="I138" s="8">
        <f t="shared" si="14"/>
        <v>269.41702411011823</v>
      </c>
      <c r="L138" s="8">
        <v>278.39999999999998</v>
      </c>
      <c r="M138" s="1">
        <v>320.58581562187015</v>
      </c>
      <c r="N138" s="1">
        <v>304.34202042071809</v>
      </c>
      <c r="O138" s="8">
        <v>1.5777749039569899</v>
      </c>
      <c r="P138" s="8">
        <v>1.4899659648519312</v>
      </c>
      <c r="Q138" s="7"/>
      <c r="R138" s="7"/>
      <c r="S138" s="7"/>
      <c r="T138" s="8">
        <v>278.3</v>
      </c>
      <c r="U138" s="8">
        <f>AVERAGE(M137:M$354)</f>
        <v>299.42855456570936</v>
      </c>
      <c r="V138" s="11">
        <f t="shared" si="15"/>
        <v>298.48884430406315</v>
      </c>
      <c r="W138" s="8">
        <v>278.3</v>
      </c>
      <c r="X138" s="8">
        <f>AVERAGE(N137:N$354)</f>
        <v>297.01076332063747</v>
      </c>
      <c r="Y138" s="11">
        <f t="shared" si="16"/>
        <v>297.02278947038337</v>
      </c>
      <c r="Z138" s="8">
        <v>278.3</v>
      </c>
      <c r="AA138" s="8">
        <f>AVERAGE(O137:O$354)</f>
        <v>2.0728899251612289</v>
      </c>
      <c r="AB138" s="11">
        <f t="shared" si="17"/>
        <v>2.0763102802570756</v>
      </c>
      <c r="AC138" s="8">
        <v>278.3</v>
      </c>
      <c r="AD138" s="8">
        <f>AVERAGE(P137:P$354)</f>
        <v>2.0344302766247391</v>
      </c>
      <c r="AE138" s="8">
        <f t="shared" si="18"/>
        <v>2.0385091307869061</v>
      </c>
      <c r="AF138" s="8"/>
      <c r="AI138" s="8"/>
    </row>
    <row r="139" spans="1:35" x14ac:dyDescent="0.25">
      <c r="A139" s="8">
        <v>268.39999999999998</v>
      </c>
      <c r="B139" s="1">
        <v>309.20438564265402</v>
      </c>
      <c r="C139" s="1">
        <v>299.85698921581593</v>
      </c>
      <c r="D139" s="8">
        <v>268.39999999999998</v>
      </c>
      <c r="E139" s="6">
        <v>7.3375560446623203E-2</v>
      </c>
      <c r="F139" s="8">
        <v>1.1936430188873579</v>
      </c>
      <c r="G139" s="8">
        <f t="shared" si="13"/>
        <v>1.1202674584407346</v>
      </c>
      <c r="H139" s="8">
        <f t="shared" si="12"/>
        <v>1.0860832197310393</v>
      </c>
      <c r="I139" s="8">
        <f t="shared" si="14"/>
        <v>269.52026745844069</v>
      </c>
      <c r="L139" s="8">
        <v>278.5</v>
      </c>
      <c r="M139" s="1">
        <v>320.65125798059171</v>
      </c>
      <c r="N139" s="1">
        <v>304.34226278266351</v>
      </c>
      <c r="O139" s="8">
        <v>1.5838880709087899</v>
      </c>
      <c r="P139" s="8">
        <v>1.4952962045746103</v>
      </c>
      <c r="Q139" s="7"/>
      <c r="R139" s="7"/>
      <c r="S139" s="7"/>
      <c r="T139" s="8">
        <v>278.39999999999998</v>
      </c>
      <c r="U139" s="8">
        <f>AVERAGE(M138:M$354)</f>
        <v>299.33136466242053</v>
      </c>
      <c r="V139" s="11">
        <f t="shared" si="15"/>
        <v>298.38010127935286</v>
      </c>
      <c r="W139" s="8">
        <v>278.39999999999998</v>
      </c>
      <c r="X139" s="8">
        <f>AVERAGE(N138:N$354)</f>
        <v>296.97698406670423</v>
      </c>
      <c r="Y139" s="11">
        <f t="shared" si="16"/>
        <v>296.98860676841207</v>
      </c>
      <c r="Z139" s="8">
        <v>278.39999999999998</v>
      </c>
      <c r="AA139" s="8">
        <f>AVERAGE(O138:O$354)</f>
        <v>2.0751995891511443</v>
      </c>
      <c r="AB139" s="11">
        <f t="shared" si="17"/>
        <v>2.0784812853717085</v>
      </c>
      <c r="AC139" s="8">
        <v>278.39999999999998</v>
      </c>
      <c r="AD139" s="8">
        <f>AVERAGE(P138:P$354)</f>
        <v>2.0369637662035132</v>
      </c>
      <c r="AE139" s="8">
        <f t="shared" si="18"/>
        <v>2.0411064420688945</v>
      </c>
      <c r="AF139" s="8"/>
      <c r="AI139" s="8"/>
    </row>
    <row r="140" spans="1:35" x14ac:dyDescent="0.25">
      <c r="A140" s="8">
        <v>268.5</v>
      </c>
      <c r="B140" s="1">
        <v>309.34371183794764</v>
      </c>
      <c r="C140" s="1">
        <v>299.9429289129954</v>
      </c>
      <c r="D140" s="8">
        <v>268.5</v>
      </c>
      <c r="E140" s="6">
        <v>7.378306106797454E-2</v>
      </c>
      <c r="F140" s="8">
        <v>1.1973143728641913</v>
      </c>
      <c r="G140" s="8">
        <f t="shared" si="13"/>
        <v>1.1235313117962167</v>
      </c>
      <c r="H140" s="8">
        <f t="shared" si="12"/>
        <v>1.0890434520381949</v>
      </c>
      <c r="I140" s="8">
        <f t="shared" si="14"/>
        <v>269.62353131179623</v>
      </c>
      <c r="L140" s="8">
        <v>278.60000000000002</v>
      </c>
      <c r="M140" s="1">
        <v>320.7150597678509</v>
      </c>
      <c r="N140" s="1">
        <v>304.34158777228674</v>
      </c>
      <c r="O140" s="8">
        <v>1.5900322067331454</v>
      </c>
      <c r="P140" s="8">
        <v>1.5006537209237925</v>
      </c>
      <c r="Q140" s="7"/>
      <c r="R140" s="7"/>
      <c r="S140" s="7"/>
      <c r="T140" s="8">
        <v>278.5</v>
      </c>
      <c r="U140" s="8">
        <f>AVERAGE(M139:M$354)</f>
        <v>299.23296442649712</v>
      </c>
      <c r="V140" s="11">
        <f t="shared" si="15"/>
        <v>298.27047551617534</v>
      </c>
      <c r="W140" s="8">
        <v>278.5</v>
      </c>
      <c r="X140" s="8">
        <f>AVERAGE(N139:N$354)</f>
        <v>296.94288667617633</v>
      </c>
      <c r="Y140" s="11">
        <f t="shared" si="16"/>
        <v>296.95410177737506</v>
      </c>
      <c r="Z140" s="8">
        <v>278.5</v>
      </c>
      <c r="AA140" s="8">
        <f>AVERAGE(O139:O$354)</f>
        <v>2.0775024812122287</v>
      </c>
      <c r="AB140" s="11">
        <f t="shared" si="17"/>
        <v>2.0806408301093597</v>
      </c>
      <c r="AC140" s="8">
        <v>278.5</v>
      </c>
      <c r="AD140" s="8">
        <f>AVERAGE(P139:P$354)</f>
        <v>2.039496163431993</v>
      </c>
      <c r="AE140" s="8">
        <f t="shared" si="18"/>
        <v>2.0436980528877484</v>
      </c>
      <c r="AF140" s="8"/>
      <c r="AI140" s="8"/>
    </row>
    <row r="141" spans="1:35" x14ac:dyDescent="0.25">
      <c r="A141" s="8">
        <v>268.60000000000002</v>
      </c>
      <c r="B141" s="1">
        <v>309.48277171460961</v>
      </c>
      <c r="C141" s="1">
        <v>300.02811187333918</v>
      </c>
      <c r="D141" s="8">
        <v>268.60000000000002</v>
      </c>
      <c r="E141" s="6">
        <v>7.4198792431042215E-2</v>
      </c>
      <c r="F141" s="8">
        <v>1.2010146612820418</v>
      </c>
      <c r="G141" s="8">
        <f t="shared" si="13"/>
        <v>1.1268158688509997</v>
      </c>
      <c r="H141" s="8">
        <f t="shared" si="12"/>
        <v>1.0920205929113</v>
      </c>
      <c r="I141" s="8">
        <f t="shared" si="14"/>
        <v>269.72681586885102</v>
      </c>
      <c r="L141" s="8">
        <v>278.7</v>
      </c>
      <c r="M141" s="1">
        <v>320.77720010760095</v>
      </c>
      <c r="N141" s="1">
        <v>304.3399946508498</v>
      </c>
      <c r="O141" s="8">
        <v>1.5962071772141224</v>
      </c>
      <c r="P141" s="8">
        <v>1.5060384591019573</v>
      </c>
      <c r="Q141" s="7"/>
      <c r="R141" s="7"/>
      <c r="S141" s="7"/>
      <c r="T141" s="8">
        <v>278.60000000000002</v>
      </c>
      <c r="U141" s="8">
        <f>AVERAGE(M140:M$354)</f>
        <v>299.13334445647803</v>
      </c>
      <c r="V141" s="11">
        <f t="shared" si="15"/>
        <v>298.15996701453241</v>
      </c>
      <c r="W141" s="8">
        <v>278.60000000000002</v>
      </c>
      <c r="X141" s="8">
        <f>AVERAGE(N140:N$354)</f>
        <v>296.90847097335546</v>
      </c>
      <c r="Y141" s="11">
        <f t="shared" si="16"/>
        <v>296.91927449727234</v>
      </c>
      <c r="Z141" s="8">
        <v>278.60000000000002</v>
      </c>
      <c r="AA141" s="8">
        <f>AVERAGE(O140:O$354)</f>
        <v>2.0797983621903837</v>
      </c>
      <c r="AB141" s="11">
        <f t="shared" si="17"/>
        <v>2.0827887259774798</v>
      </c>
      <c r="AC141" s="8">
        <v>278.60000000000002</v>
      </c>
      <c r="AD141" s="8">
        <f>AVERAGE(P140:P$354)</f>
        <v>2.0420273260313295</v>
      </c>
      <c r="AE141" s="8">
        <f t="shared" si="18"/>
        <v>2.0462837461195704</v>
      </c>
      <c r="AF141" s="8"/>
      <c r="AI141" s="8"/>
    </row>
    <row r="142" spans="1:35" x14ac:dyDescent="0.25">
      <c r="A142" s="8">
        <v>268.7</v>
      </c>
      <c r="B142" s="1">
        <v>309.62156170327029</v>
      </c>
      <c r="C142" s="1">
        <v>300.1125354512356</v>
      </c>
      <c r="D142" s="8">
        <v>268.7</v>
      </c>
      <c r="E142" s="6">
        <v>7.4622948603085312E-2</v>
      </c>
      <c r="F142" s="8">
        <v>1.204744276833484</v>
      </c>
      <c r="G142" s="8">
        <f t="shared" si="13"/>
        <v>1.1301213282303986</v>
      </c>
      <c r="H142" s="8">
        <f t="shared" si="12"/>
        <v>1.0950148072682397</v>
      </c>
      <c r="I142" s="8">
        <f t="shared" si="14"/>
        <v>269.8301213282304</v>
      </c>
      <c r="L142" s="8">
        <v>278.8</v>
      </c>
      <c r="M142" s="1">
        <v>320.83765008998807</v>
      </c>
      <c r="N142" s="1">
        <v>304.33748267874626</v>
      </c>
      <c r="O142" s="8">
        <v>1.6024128353210512</v>
      </c>
      <c r="P142" s="8">
        <v>1.5114503724388197</v>
      </c>
      <c r="Q142" s="7"/>
      <c r="R142" s="7"/>
      <c r="S142" s="7"/>
      <c r="T142" s="8">
        <v>278.7</v>
      </c>
      <c r="U142" s="8">
        <f>AVERAGE(M141:M$354)</f>
        <v>299.03249531950905</v>
      </c>
      <c r="V142" s="11">
        <f t="shared" si="15"/>
        <v>298.04857577442408</v>
      </c>
      <c r="W142" s="8">
        <v>278.7</v>
      </c>
      <c r="X142" s="8">
        <f>AVERAGE(N141:N$354)</f>
        <v>296.87373678270626</v>
      </c>
      <c r="Y142" s="11">
        <f t="shared" si="16"/>
        <v>296.88412492810323</v>
      </c>
      <c r="Z142" s="8">
        <v>278.7</v>
      </c>
      <c r="AA142" s="8">
        <f>AVERAGE(O141:O$354)</f>
        <v>2.082086989085044</v>
      </c>
      <c r="AB142" s="11">
        <f t="shared" si="17"/>
        <v>2.0849247844823822</v>
      </c>
      <c r="AC142" s="8">
        <v>278.7</v>
      </c>
      <c r="AD142" s="8">
        <f>AVERAGE(P141:P$354)</f>
        <v>2.044557109232767</v>
      </c>
      <c r="AE142" s="8">
        <f t="shared" si="18"/>
        <v>2.0488633046400082</v>
      </c>
      <c r="AF142" s="8"/>
      <c r="AI142" s="8"/>
    </row>
    <row r="143" spans="1:35" x14ac:dyDescent="0.25">
      <c r="A143" s="8">
        <v>268.8</v>
      </c>
      <c r="B143" s="1">
        <v>309.76007738250979</v>
      </c>
      <c r="C143" s="1">
        <v>300.19619700856998</v>
      </c>
      <c r="D143" s="8">
        <v>268.8</v>
      </c>
      <c r="E143" s="6">
        <v>7.5055725239049298E-2</v>
      </c>
      <c r="F143" s="8">
        <v>1.2085036136154605</v>
      </c>
      <c r="G143" s="8">
        <f t="shared" si="13"/>
        <v>1.1334478883764112</v>
      </c>
      <c r="H143" s="8">
        <f t="shared" si="12"/>
        <v>1.0980262597504331</v>
      </c>
      <c r="I143" s="8">
        <f t="shared" si="14"/>
        <v>269.93344788837641</v>
      </c>
      <c r="L143" s="8">
        <v>278.89999999999998</v>
      </c>
      <c r="M143" s="1">
        <v>320.89638300505976</v>
      </c>
      <c r="N143" s="1">
        <v>304.3340511157121</v>
      </c>
      <c r="O143" s="8">
        <v>1.6086490279532932</v>
      </c>
      <c r="P143" s="8">
        <v>1.5168894177501653</v>
      </c>
      <c r="Q143" s="7"/>
      <c r="R143" s="7"/>
      <c r="S143" s="7"/>
      <c r="T143" s="8">
        <v>278.8</v>
      </c>
      <c r="U143" s="8">
        <f>AVERAGE(M142:M$354)</f>
        <v>298.93040750360245</v>
      </c>
      <c r="V143" s="11">
        <f t="shared" si="15"/>
        <v>297.93630179584898</v>
      </c>
      <c r="W143" s="8">
        <v>278.8</v>
      </c>
      <c r="X143" s="8">
        <f>AVERAGE(N142:N$354)</f>
        <v>296.83868392886518</v>
      </c>
      <c r="Y143" s="11">
        <f t="shared" si="16"/>
        <v>296.84865306986819</v>
      </c>
      <c r="Z143" s="8">
        <v>278.8</v>
      </c>
      <c r="AA143" s="8">
        <f>AVERAGE(O142:O$354)</f>
        <v>2.0843681149623725</v>
      </c>
      <c r="AB143" s="11">
        <f t="shared" si="17"/>
        <v>2.0870488171310626</v>
      </c>
      <c r="AC143" s="8">
        <v>278.8</v>
      </c>
      <c r="AD143" s="8">
        <f>AVERAGE(P142:P$354)</f>
        <v>2.0470853658061507</v>
      </c>
      <c r="AE143" s="8">
        <f t="shared" si="18"/>
        <v>2.0514365113263011</v>
      </c>
      <c r="AF143" s="8"/>
      <c r="AI143" s="8"/>
    </row>
    <row r="144" spans="1:35" x14ac:dyDescent="0.25">
      <c r="A144" s="8">
        <v>268.89999999999998</v>
      </c>
      <c r="B144" s="1">
        <v>309.89831506535609</v>
      </c>
      <c r="C144" s="1">
        <v>300.27909391408281</v>
      </c>
      <c r="D144" s="8">
        <v>268.89999999999998</v>
      </c>
      <c r="E144" s="6">
        <v>7.5497319048011116E-2</v>
      </c>
      <c r="F144" s="8">
        <v>1.2122930671064205</v>
      </c>
      <c r="G144" s="8">
        <f t="shared" si="13"/>
        <v>1.1367957480584094</v>
      </c>
      <c r="H144" s="8">
        <f t="shared" si="12"/>
        <v>1.1010551149951822</v>
      </c>
      <c r="I144" s="8">
        <f t="shared" si="14"/>
        <v>270.03679574805841</v>
      </c>
      <c r="L144" s="8">
        <v>279</v>
      </c>
      <c r="M144" s="1">
        <v>320.95337281358809</v>
      </c>
      <c r="N144" s="1">
        <v>304.32969922107412</v>
      </c>
      <c r="O144" s="8">
        <v>1.6149155948123435</v>
      </c>
      <c r="P144" s="8">
        <v>1.5223555343426247</v>
      </c>
      <c r="Q144" s="7"/>
      <c r="R144" s="7"/>
      <c r="S144" s="7"/>
      <c r="T144" s="8">
        <v>278.89999999999998</v>
      </c>
      <c r="U144" s="8">
        <f>AVERAGE(M143:M$354)</f>
        <v>298.82707145366669</v>
      </c>
      <c r="V144" s="11">
        <f t="shared" si="15"/>
        <v>297.8231450788071</v>
      </c>
      <c r="W144" s="8">
        <v>278.89999999999998</v>
      </c>
      <c r="X144" s="8">
        <f>AVERAGE(N143:N$354)</f>
        <v>296.80331223664882</v>
      </c>
      <c r="Y144" s="11">
        <f t="shared" si="16"/>
        <v>296.81285892256676</v>
      </c>
      <c r="Z144" s="8">
        <v>278.89999999999998</v>
      </c>
      <c r="AA144" s="8">
        <f>AVERAGE(O143:O$354)</f>
        <v>2.0866414889229445</v>
      </c>
      <c r="AB144" s="11">
        <f t="shared" si="17"/>
        <v>2.0891606354302894</v>
      </c>
      <c r="AC144" s="8">
        <v>278.89999999999998</v>
      </c>
      <c r="AD144" s="8">
        <f>AVERAGE(P143:P$354)</f>
        <v>2.0496119459635436</v>
      </c>
      <c r="AE144" s="8">
        <f t="shared" si="18"/>
        <v>2.054003149054779</v>
      </c>
      <c r="AF144" s="8"/>
      <c r="AI144" s="8"/>
    </row>
    <row r="145" spans="1:35" x14ac:dyDescent="0.25">
      <c r="A145" s="8">
        <v>269</v>
      </c>
      <c r="B145" s="1">
        <v>310.03627107513086</v>
      </c>
      <c r="C145" s="1">
        <v>300.36122354285004</v>
      </c>
      <c r="D145" s="8">
        <v>269</v>
      </c>
      <c r="E145" s="6">
        <v>7.5947928089062436E-2</v>
      </c>
      <c r="F145" s="8">
        <v>1.2161130341442381</v>
      </c>
      <c r="G145" s="8">
        <f t="shared" si="13"/>
        <v>1.1401651060551756</v>
      </c>
      <c r="H145" s="8">
        <f t="shared" si="12"/>
        <v>1.1041015370832739</v>
      </c>
      <c r="I145" s="8">
        <f t="shared" si="14"/>
        <v>270.14016510605518</v>
      </c>
      <c r="L145" s="8">
        <v>279.10000000000002</v>
      </c>
      <c r="M145" s="1">
        <v>321.00859152333283</v>
      </c>
      <c r="N145" s="1">
        <v>304.32442625403263</v>
      </c>
      <c r="O145" s="8">
        <v>1.6212123668145744</v>
      </c>
      <c r="P145" s="8">
        <v>1.5278486587596778</v>
      </c>
      <c r="Q145" s="7"/>
      <c r="R145" s="7"/>
      <c r="S145" s="7"/>
      <c r="T145" s="8">
        <v>279</v>
      </c>
      <c r="U145" s="8">
        <f>AVERAGE(M144:M$354)</f>
        <v>298.72247756005817</v>
      </c>
      <c r="V145" s="11">
        <f t="shared" si="15"/>
        <v>297.70910562329982</v>
      </c>
      <c r="W145" s="8">
        <v>279</v>
      </c>
      <c r="X145" s="8">
        <f>AVERAGE(N144:N$354)</f>
        <v>296.7676215310608</v>
      </c>
      <c r="Y145" s="11">
        <f t="shared" si="16"/>
        <v>296.77674248620031</v>
      </c>
      <c r="Z145" s="8">
        <v>279</v>
      </c>
      <c r="AA145" s="8">
        <f>AVERAGE(O144:O$354)</f>
        <v>2.0889068560365449</v>
      </c>
      <c r="AB145" s="11">
        <f t="shared" si="17"/>
        <v>2.0912600508868309</v>
      </c>
      <c r="AC145" s="8">
        <v>279</v>
      </c>
      <c r="AD145" s="8">
        <f>AVERAGE(P144:P$354)</f>
        <v>2.0521366972820907</v>
      </c>
      <c r="AE145" s="8">
        <f t="shared" si="18"/>
        <v>2.0565630007004074</v>
      </c>
      <c r="AF145" s="8"/>
      <c r="AI145" s="8"/>
    </row>
    <row r="146" spans="1:35" x14ac:dyDescent="0.25">
      <c r="A146" s="8">
        <v>269.10000000000002</v>
      </c>
      <c r="B146" s="1">
        <v>310.17394076673139</v>
      </c>
      <c r="C146" s="1">
        <v>300.44258327588818</v>
      </c>
      <c r="D146" s="8">
        <v>269.10000000000002</v>
      </c>
      <c r="E146" s="6">
        <v>7.6407752004463911E-2</v>
      </c>
      <c r="F146" s="8">
        <v>1.2199639129048454</v>
      </c>
      <c r="G146" s="8">
        <f t="shared" si="13"/>
        <v>1.1435561609003815</v>
      </c>
      <c r="H146" s="8">
        <f t="shared" si="12"/>
        <v>1.1071656902289049</v>
      </c>
      <c r="I146" s="8">
        <f t="shared" si="14"/>
        <v>270.24355616090043</v>
      </c>
      <c r="L146" s="8">
        <v>279.2</v>
      </c>
      <c r="M146" s="1">
        <v>321.06201406708152</v>
      </c>
      <c r="N146" s="1">
        <v>304.31823147397262</v>
      </c>
      <c r="O146" s="8">
        <v>1.6275391690928491</v>
      </c>
      <c r="P146" s="8">
        <v>1.5333687137541756</v>
      </c>
      <c r="Q146" s="7"/>
      <c r="R146" s="7"/>
      <c r="S146" s="7"/>
      <c r="T146" s="8">
        <v>279.10000000000002</v>
      </c>
      <c r="U146" s="8">
        <f>AVERAGE(M145:M$354)</f>
        <v>298.616616154089</v>
      </c>
      <c r="V146" s="11">
        <f t="shared" si="15"/>
        <v>297.59418342932713</v>
      </c>
      <c r="W146" s="8">
        <v>279.10000000000002</v>
      </c>
      <c r="X146" s="8">
        <f>AVERAGE(N145:N$354)</f>
        <v>296.73161163729884</v>
      </c>
      <c r="Y146" s="11">
        <f t="shared" si="16"/>
        <v>296.74030376076723</v>
      </c>
      <c r="Z146" s="8">
        <v>279.10000000000002</v>
      </c>
      <c r="AA146" s="8">
        <f>AVERAGE(O145:O$354)</f>
        <v>2.0911639572804694</v>
      </c>
      <c r="AB146" s="11">
        <f t="shared" si="17"/>
        <v>2.0933468750076827</v>
      </c>
      <c r="AC146" s="8">
        <v>279.10000000000002</v>
      </c>
      <c r="AD146" s="8">
        <f>AVERAGE(P145:P$354)</f>
        <v>2.0546594647246601</v>
      </c>
      <c r="AE146" s="8">
        <f t="shared" si="18"/>
        <v>2.059115849139971</v>
      </c>
      <c r="AF146" s="8"/>
      <c r="AI146" s="8"/>
    </row>
    <row r="147" spans="1:35" x14ac:dyDescent="0.25">
      <c r="A147" s="8">
        <v>269.2</v>
      </c>
      <c r="B147" s="1">
        <v>310.31132032368907</v>
      </c>
      <c r="C147" s="1">
        <v>300.52317049988483</v>
      </c>
      <c r="D147" s="8">
        <v>269.2</v>
      </c>
      <c r="E147" s="6">
        <v>7.6876991509701939E-2</v>
      </c>
      <c r="F147" s="8">
        <v>1.2238461028815766</v>
      </c>
      <c r="G147" s="8">
        <f t="shared" si="13"/>
        <v>1.1469691113718747</v>
      </c>
      <c r="H147" s="8">
        <f t="shared" si="12"/>
        <v>1.1102477382042431</v>
      </c>
      <c r="I147" s="8">
        <f t="shared" si="14"/>
        <v>270.34696911137189</v>
      </c>
      <c r="L147" s="8">
        <v>279.3</v>
      </c>
      <c r="M147" s="1">
        <v>321.11361120835488</v>
      </c>
      <c r="N147" s="1">
        <v>304.31111414080158</v>
      </c>
      <c r="O147" s="8">
        <v>1.6338958158295938</v>
      </c>
      <c r="P147" s="8">
        <v>1.5389156418339993</v>
      </c>
      <c r="Q147" s="7"/>
      <c r="R147" s="7"/>
      <c r="S147" s="7"/>
      <c r="T147" s="8">
        <v>279.2</v>
      </c>
      <c r="U147" s="8">
        <f>AVERAGE(M146:M$354)</f>
        <v>298.50947751595862</v>
      </c>
      <c r="V147" s="11">
        <f t="shared" si="15"/>
        <v>297.47837849688813</v>
      </c>
      <c r="W147" s="8">
        <v>279.2</v>
      </c>
      <c r="X147" s="8">
        <f>AVERAGE(N146:N$354)</f>
        <v>296.69528238075947</v>
      </c>
      <c r="Y147" s="11">
        <f t="shared" si="16"/>
        <v>296.703542746268</v>
      </c>
      <c r="Z147" s="8">
        <v>279.2</v>
      </c>
      <c r="AA147" s="8">
        <f>AVERAGE(O146:O$354)</f>
        <v>2.0934125294836554</v>
      </c>
      <c r="AB147" s="11">
        <f t="shared" si="17"/>
        <v>2.0954209192998405</v>
      </c>
      <c r="AC147" s="8">
        <v>279.2</v>
      </c>
      <c r="AD147" s="8">
        <f>AVERAGE(P146:P$354)</f>
        <v>2.0571800905905206</v>
      </c>
      <c r="AE147" s="8">
        <f t="shared" si="18"/>
        <v>2.0616614772504818</v>
      </c>
      <c r="AF147" s="8"/>
      <c r="AI147" s="8"/>
    </row>
    <row r="148" spans="1:35" x14ac:dyDescent="0.25">
      <c r="A148" s="8">
        <v>269.3</v>
      </c>
      <c r="B148" s="1">
        <v>310.44840536202861</v>
      </c>
      <c r="C148" s="1">
        <v>300.60298260705417</v>
      </c>
      <c r="D148" s="8">
        <v>269.3</v>
      </c>
      <c r="E148" s="6">
        <v>7.7355848804623928E-2</v>
      </c>
      <c r="F148" s="8">
        <v>1.2277600048651918</v>
      </c>
      <c r="G148" s="8">
        <f t="shared" si="13"/>
        <v>1.1504041560605678</v>
      </c>
      <c r="H148" s="8">
        <f t="shared" si="12"/>
        <v>1.113347844698632</v>
      </c>
      <c r="I148" s="8">
        <f t="shared" si="14"/>
        <v>270.45040415606059</v>
      </c>
      <c r="L148" s="8">
        <v>279.39999999999998</v>
      </c>
      <c r="M148" s="1">
        <v>321.16335523598235</v>
      </c>
      <c r="N148" s="1">
        <v>304.3030735153074</v>
      </c>
      <c r="O148" s="8">
        <v>1.6402821145769262</v>
      </c>
      <c r="P148" s="8">
        <v>1.5444893603255174</v>
      </c>
      <c r="Q148" s="7"/>
      <c r="R148" s="7"/>
      <c r="S148" s="7"/>
      <c r="T148" s="8">
        <v>279.3</v>
      </c>
      <c r="U148" s="8">
        <f>AVERAGE(M147:M$354)</f>
        <v>298.40105185946283</v>
      </c>
      <c r="V148" s="11">
        <f t="shared" si="15"/>
        <v>297.36169082598326</v>
      </c>
      <c r="W148" s="8">
        <v>279.3</v>
      </c>
      <c r="X148" s="8">
        <f>AVERAGE(N147:N$354)</f>
        <v>296.65863358704206</v>
      </c>
      <c r="Y148" s="11">
        <f t="shared" si="16"/>
        <v>296.66645944270283</v>
      </c>
      <c r="Z148" s="8">
        <v>279.3</v>
      </c>
      <c r="AA148" s="8">
        <f>AVERAGE(O147:O$354)</f>
        <v>2.0956523052547649</v>
      </c>
      <c r="AB148" s="11">
        <f t="shared" si="17"/>
        <v>2.097481995269618</v>
      </c>
      <c r="AC148" s="8">
        <v>279.3</v>
      </c>
      <c r="AD148" s="8">
        <f>AVERAGE(P147:P$354)</f>
        <v>2.0596984145176185</v>
      </c>
      <c r="AE148" s="8">
        <f t="shared" si="18"/>
        <v>2.0641996679057684</v>
      </c>
      <c r="AF148" s="8"/>
      <c r="AI148" s="8"/>
    </row>
    <row r="149" spans="1:35" x14ac:dyDescent="0.25">
      <c r="A149" s="8">
        <v>269.39999999999998</v>
      </c>
      <c r="B149" s="1">
        <v>310.58519146226593</v>
      </c>
      <c r="C149" s="1">
        <v>300.68201699511735</v>
      </c>
      <c r="D149" s="8">
        <v>269.39999999999998</v>
      </c>
      <c r="E149" s="6">
        <v>7.784452743486045E-2</v>
      </c>
      <c r="F149" s="8">
        <v>1.2317060209245705</v>
      </c>
      <c r="G149" s="8">
        <f t="shared" si="13"/>
        <v>1.15386149348971</v>
      </c>
      <c r="H149" s="8">
        <f t="shared" si="12"/>
        <v>1.1164661733343626</v>
      </c>
      <c r="I149" s="8">
        <f t="shared" si="14"/>
        <v>270.55386149348971</v>
      </c>
      <c r="L149" s="8">
        <v>279.5</v>
      </c>
      <c r="M149" s="1">
        <v>321.21122061345284</v>
      </c>
      <c r="N149" s="1">
        <v>304.29410885953388</v>
      </c>
      <c r="O149" s="8">
        <v>1.6466978664838348</v>
      </c>
      <c r="P149" s="8">
        <v>1.5500898060680381</v>
      </c>
      <c r="Q149" s="7"/>
      <c r="R149" s="7"/>
      <c r="S149" s="7"/>
      <c r="T149" s="8">
        <v>279.39999999999998</v>
      </c>
      <c r="U149" s="8">
        <f>AVERAGE(M148:M$354)</f>
        <v>298.29132935053093</v>
      </c>
      <c r="V149" s="11">
        <f t="shared" si="15"/>
        <v>297.24412041661253</v>
      </c>
      <c r="W149" s="8">
        <v>279.39999999999998</v>
      </c>
      <c r="X149" s="8">
        <f>AVERAGE(N148:N$354)</f>
        <v>296.62166508195139</v>
      </c>
      <c r="Y149" s="11">
        <f t="shared" si="16"/>
        <v>296.62905385007218</v>
      </c>
      <c r="Z149" s="8">
        <v>279.39999999999998</v>
      </c>
      <c r="AA149" s="8">
        <f>AVERAGE(O148:O$354)</f>
        <v>2.0978830129331478</v>
      </c>
      <c r="AB149" s="11">
        <f t="shared" si="17"/>
        <v>2.0995299144244655</v>
      </c>
      <c r="AC149" s="8">
        <v>279.39999999999998</v>
      </c>
      <c r="AD149" s="8">
        <f>AVERAGE(P148:P$354)</f>
        <v>2.0622142733228532</v>
      </c>
      <c r="AE149" s="8">
        <f t="shared" si="18"/>
        <v>2.0667302039851165</v>
      </c>
      <c r="AF149" s="8"/>
      <c r="AI149" s="8"/>
    </row>
    <row r="150" spans="1:35" x14ac:dyDescent="0.25">
      <c r="A150" s="8">
        <v>269.5</v>
      </c>
      <c r="B150" s="1">
        <v>310.72167412965604</v>
      </c>
      <c r="C150" s="1">
        <v>300.76027106740537</v>
      </c>
      <c r="D150" s="8">
        <v>269.5</v>
      </c>
      <c r="E150" s="6">
        <v>7.8343232289752179E-2</v>
      </c>
      <c r="F150" s="8">
        <v>1.2356845543880419</v>
      </c>
      <c r="G150" s="8">
        <f t="shared" si="13"/>
        <v>1.1573413220982898</v>
      </c>
      <c r="H150" s="8">
        <f t="shared" si="12"/>
        <v>1.1196028867420078</v>
      </c>
      <c r="I150" s="8">
        <f t="shared" si="14"/>
        <v>270.65734132209826</v>
      </c>
      <c r="L150" s="8">
        <v>279.60000000000002</v>
      </c>
      <c r="M150" s="1">
        <v>321.25717785893607</v>
      </c>
      <c r="N150" s="1">
        <v>304.28421943716802</v>
      </c>
      <c r="O150" s="8">
        <v>1.6531428618749122</v>
      </c>
      <c r="P150" s="8">
        <v>1.555716854980284</v>
      </c>
      <c r="Q150" s="7"/>
      <c r="R150" s="7"/>
      <c r="S150" s="7"/>
      <c r="T150" s="8">
        <v>279.5</v>
      </c>
      <c r="U150" s="8">
        <f>AVERAGE(M149:M$354)</f>
        <v>298.18030009865987</v>
      </c>
      <c r="V150" s="11">
        <f t="shared" si="15"/>
        <v>297.12566726877549</v>
      </c>
      <c r="W150" s="8">
        <v>279.5</v>
      </c>
      <c r="X150" s="8">
        <f>AVERAGE(N149:N$354)</f>
        <v>296.58437669149828</v>
      </c>
      <c r="Y150" s="11">
        <f t="shared" si="16"/>
        <v>296.59132596837514</v>
      </c>
      <c r="Z150" s="8">
        <v>279.5</v>
      </c>
      <c r="AA150" s="8">
        <f>AVERAGE(O149:O$354)</f>
        <v>2.1001043765174012</v>
      </c>
      <c r="AB150" s="11">
        <f t="shared" si="17"/>
        <v>2.1015644882709239</v>
      </c>
      <c r="AC150" s="8">
        <v>279.5</v>
      </c>
      <c r="AD150" s="8">
        <f>AVERAGE(P149:P$354)</f>
        <v>2.0647275010558506</v>
      </c>
      <c r="AE150" s="8">
        <f t="shared" si="18"/>
        <v>2.0692528683625824</v>
      </c>
      <c r="AF150" s="8"/>
      <c r="AI150" s="8"/>
    </row>
    <row r="151" spans="1:35" x14ac:dyDescent="0.25">
      <c r="A151" s="8">
        <v>269.60000000000002</v>
      </c>
      <c r="B151" s="1">
        <v>310.8578488605765</v>
      </c>
      <c r="C151" s="1">
        <v>300.83774223308274</v>
      </c>
      <c r="D151" s="8">
        <v>269.60000000000002</v>
      </c>
      <c r="E151" s="6">
        <v>7.8852169579779141E-2</v>
      </c>
      <c r="F151" s="8">
        <v>1.2396960098253695</v>
      </c>
      <c r="G151" s="8">
        <f t="shared" si="13"/>
        <v>1.1608438402455903</v>
      </c>
      <c r="H151" s="8">
        <f t="shared" si="12"/>
        <v>1.1227581481296707</v>
      </c>
      <c r="I151" s="8">
        <f t="shared" si="14"/>
        <v>270.76084384024563</v>
      </c>
      <c r="L151" s="8">
        <v>279.7</v>
      </c>
      <c r="M151" s="1">
        <v>321.3012006648778</v>
      </c>
      <c r="N151" s="1">
        <v>304.27340451393553</v>
      </c>
      <c r="O151" s="8">
        <v>1.6596168857643308</v>
      </c>
      <c r="P151" s="8">
        <v>1.5613704465856812</v>
      </c>
      <c r="Q151" s="7"/>
      <c r="R151" s="7"/>
      <c r="S151" s="7"/>
      <c r="T151" s="8">
        <v>279.60000000000002</v>
      </c>
      <c r="U151" s="8">
        <f>AVERAGE(M150:M$354)</f>
        <v>298.06795414492916</v>
      </c>
      <c r="V151" s="11">
        <f t="shared" si="15"/>
        <v>297.00633138247213</v>
      </c>
      <c r="W151" s="8">
        <v>279.60000000000002</v>
      </c>
      <c r="X151" s="8">
        <f>AVERAGE(N150:N$354)</f>
        <v>296.54676824189806</v>
      </c>
      <c r="Y151" s="11">
        <f t="shared" si="16"/>
        <v>296.55327579761195</v>
      </c>
      <c r="Z151" s="8">
        <v>279.60000000000002</v>
      </c>
      <c r="AA151" s="8">
        <f>AVERAGE(O150:O$354)</f>
        <v>2.1023161155907357</v>
      </c>
      <c r="AB151" s="11">
        <f t="shared" si="17"/>
        <v>2.1035855283157616</v>
      </c>
      <c r="AC151" s="8">
        <v>279.60000000000002</v>
      </c>
      <c r="AD151" s="8">
        <f>AVERAGE(P150:P$354)</f>
        <v>2.0672379288362781</v>
      </c>
      <c r="AE151" s="8">
        <f t="shared" si="18"/>
        <v>2.07176744391586</v>
      </c>
      <c r="AF151" s="8"/>
      <c r="AI151" s="8"/>
    </row>
    <row r="152" spans="1:35" x14ac:dyDescent="0.25">
      <c r="A152" s="8">
        <v>269.7</v>
      </c>
      <c r="B152" s="1">
        <v>310.99371104595451</v>
      </c>
      <c r="C152" s="1">
        <v>300.91442790748835</v>
      </c>
      <c r="D152" s="8">
        <v>269.7</v>
      </c>
      <c r="E152" s="6">
        <v>7.9371546903052467E-2</v>
      </c>
      <c r="F152" s="8">
        <v>1.2437407930303559</v>
      </c>
      <c r="G152" s="8">
        <f t="shared" si="13"/>
        <v>1.1643692461273034</v>
      </c>
      <c r="H152" s="8">
        <f t="shared" si="12"/>
        <v>1.1259321204988542</v>
      </c>
      <c r="I152" s="8">
        <f t="shared" si="14"/>
        <v>270.8643692461273</v>
      </c>
      <c r="L152" s="8">
        <v>279.8</v>
      </c>
      <c r="M152" s="1">
        <v>321.34326324554507</v>
      </c>
      <c r="N152" s="1">
        <v>304.26166335800019</v>
      </c>
      <c r="O152" s="8">
        <v>1.6661197151969638</v>
      </c>
      <c r="P152" s="8">
        <v>1.5670504753558028</v>
      </c>
      <c r="Q152" s="7"/>
      <c r="R152" s="7"/>
      <c r="S152" s="7"/>
      <c r="T152" s="8">
        <v>279.7</v>
      </c>
      <c r="U152" s="8">
        <f>AVERAGE(M151:M$354)</f>
        <v>297.95428147966442</v>
      </c>
      <c r="V152" s="11">
        <f t="shared" si="15"/>
        <v>296.8861127577029</v>
      </c>
      <c r="W152" s="8">
        <v>279.7</v>
      </c>
      <c r="X152" s="8">
        <f>AVERAGE(N151:N$354)</f>
        <v>296.50883955956829</v>
      </c>
      <c r="Y152" s="11">
        <f t="shared" si="16"/>
        <v>296.51490333778281</v>
      </c>
      <c r="Z152" s="8">
        <v>279.7</v>
      </c>
      <c r="AA152" s="8">
        <f>AVERAGE(O151:O$354)</f>
        <v>2.1045179452658132</v>
      </c>
      <c r="AB152" s="11">
        <f t="shared" si="17"/>
        <v>2.1055928460662017</v>
      </c>
      <c r="AC152" s="8">
        <v>279.7</v>
      </c>
      <c r="AD152" s="8">
        <f>AVERAGE(P151:P$354)</f>
        <v>2.0697453850806706</v>
      </c>
      <c r="AE152" s="8">
        <f t="shared" si="18"/>
        <v>2.0742737135192328</v>
      </c>
      <c r="AF152" s="8"/>
      <c r="AI152" s="8"/>
    </row>
    <row r="153" spans="1:35" x14ac:dyDescent="0.25">
      <c r="A153" s="8">
        <v>269.8</v>
      </c>
      <c r="B153" s="1">
        <v>311.12925577609525</v>
      </c>
      <c r="C153" s="1">
        <v>300.99032551258989</v>
      </c>
      <c r="D153" s="8">
        <v>269.8</v>
      </c>
      <c r="E153" s="6">
        <v>7.9901573330100992E-2</v>
      </c>
      <c r="F153" s="8">
        <v>1.247819311004098</v>
      </c>
      <c r="G153" s="8">
        <f t="shared" si="13"/>
        <v>1.1679177376739971</v>
      </c>
      <c r="H153" s="8">
        <f t="shared" si="12"/>
        <v>1.1291249657100124</v>
      </c>
      <c r="I153" s="8">
        <f t="shared" si="14"/>
        <v>270.96791773767399</v>
      </c>
      <c r="L153" s="8">
        <v>279.89999999999998</v>
      </c>
      <c r="M153" s="1">
        <v>321.38333394985631</v>
      </c>
      <c r="N153" s="1">
        <v>304.24899524036175</v>
      </c>
      <c r="O153" s="8">
        <v>1.672651114739965</v>
      </c>
      <c r="P153" s="8">
        <v>1.5727568377743848</v>
      </c>
      <c r="Q153" s="7"/>
      <c r="R153" s="7"/>
      <c r="S153" s="7"/>
      <c r="T153" s="8">
        <v>279.8</v>
      </c>
      <c r="U153" s="8">
        <f>AVERAGE(M152:M$354)</f>
        <v>297.83927202555014</v>
      </c>
      <c r="V153" s="11">
        <f t="shared" si="15"/>
        <v>296.76501139446873</v>
      </c>
      <c r="W153" s="8">
        <v>279.8</v>
      </c>
      <c r="X153" s="8">
        <f>AVERAGE(N152:N$354)</f>
        <v>296.47059047112316</v>
      </c>
      <c r="Y153" s="11">
        <f t="shared" si="16"/>
        <v>296.4762085888882</v>
      </c>
      <c r="Z153" s="8">
        <v>279.8</v>
      </c>
      <c r="AA153" s="8">
        <f>AVERAGE(O152:O$354)</f>
        <v>2.1067095761007959</v>
      </c>
      <c r="AB153" s="11">
        <f t="shared" si="17"/>
        <v>2.1075862530285576</v>
      </c>
      <c r="AC153" s="8">
        <v>279.8</v>
      </c>
      <c r="AD153" s="8">
        <f>AVERAGE(P152:P$354)</f>
        <v>2.072249695122518</v>
      </c>
      <c r="AE153" s="8">
        <f t="shared" si="18"/>
        <v>2.0767714600508498</v>
      </c>
      <c r="AF153" s="8"/>
      <c r="AI153" s="8"/>
    </row>
    <row r="154" spans="1:35" x14ac:dyDescent="0.25">
      <c r="A154" s="8">
        <v>269.89999999999998</v>
      </c>
      <c r="B154" s="1">
        <v>311.26447809271059</v>
      </c>
      <c r="C154" s="1">
        <v>301.06543247754769</v>
      </c>
      <c r="D154" s="8">
        <v>269.89999999999998</v>
      </c>
      <c r="E154" s="6">
        <v>8.0442459400918168E-2</v>
      </c>
      <c r="F154" s="8">
        <v>1.2519319719388771</v>
      </c>
      <c r="G154" s="8">
        <f t="shared" si="13"/>
        <v>1.171489512537959</v>
      </c>
      <c r="H154" s="8">
        <f t="shared" si="12"/>
        <v>1.1323368459565051</v>
      </c>
      <c r="I154" s="8">
        <f t="shared" si="14"/>
        <v>271.07148951253794</v>
      </c>
      <c r="L154" s="8">
        <v>280</v>
      </c>
      <c r="M154" s="1">
        <v>321.42138871288608</v>
      </c>
      <c r="N154" s="1">
        <v>304.23539943524918</v>
      </c>
      <c r="O154" s="8">
        <v>1.679210846238423</v>
      </c>
      <c r="P154" s="8">
        <v>1.5784894340906779</v>
      </c>
      <c r="Q154" s="7"/>
      <c r="R154" s="7"/>
      <c r="S154" s="7"/>
      <c r="T154" s="8">
        <v>279.89999999999998</v>
      </c>
      <c r="U154" s="8">
        <f>AVERAGE(M153:M$354)</f>
        <v>297.72291563337188</v>
      </c>
      <c r="V154" s="11">
        <f t="shared" si="15"/>
        <v>296.64302729276778</v>
      </c>
      <c r="W154" s="8">
        <v>279.89999999999998</v>
      </c>
      <c r="X154" s="8">
        <f>AVERAGE(N153:N$354)</f>
        <v>296.43202080336636</v>
      </c>
      <c r="Y154" s="11">
        <f t="shared" si="16"/>
        <v>296.4371915509272</v>
      </c>
      <c r="Z154" s="8">
        <v>279.89999999999998</v>
      </c>
      <c r="AA154" s="8">
        <f>AVERAGE(O153:O$354)</f>
        <v>2.1088907140260624</v>
      </c>
      <c r="AB154" s="11">
        <f t="shared" si="17"/>
        <v>2.1095655607098251</v>
      </c>
      <c r="AC154" s="8">
        <v>279.89999999999998</v>
      </c>
      <c r="AD154" s="8">
        <f>AVERAGE(P153:P$354)</f>
        <v>2.0747506813589869</v>
      </c>
      <c r="AE154" s="8">
        <f t="shared" si="18"/>
        <v>2.079260466385449</v>
      </c>
      <c r="AF154" s="8"/>
      <c r="AI154" s="8"/>
    </row>
    <row r="155" spans="1:35" x14ac:dyDescent="0.25">
      <c r="A155" s="8">
        <v>270</v>
      </c>
      <c r="B155" s="1">
        <v>311.39937258277598</v>
      </c>
      <c r="C155" s="1">
        <v>301.13974623938225</v>
      </c>
      <c r="D155" s="8">
        <v>270</v>
      </c>
      <c r="E155" s="6">
        <v>8.0994417139717015E-2</v>
      </c>
      <c r="F155" s="8">
        <v>1.2560791852027093</v>
      </c>
      <c r="G155" s="8">
        <f t="shared" si="13"/>
        <v>1.1750847680629923</v>
      </c>
      <c r="H155" s="8">
        <f t="shared" si="12"/>
        <v>1.1355679234195151</v>
      </c>
      <c r="I155" s="8">
        <f t="shared" si="14"/>
        <v>271.17508476806302</v>
      </c>
      <c r="L155" s="8">
        <v>280.10000000000002</v>
      </c>
      <c r="M155" s="1">
        <v>321.45739538928484</v>
      </c>
      <c r="N155" s="1">
        <v>304.22087522050424</v>
      </c>
      <c r="O155" s="8">
        <v>1.6857986574770925</v>
      </c>
      <c r="P155" s="8">
        <v>1.5842481420524188</v>
      </c>
      <c r="Q155" s="7"/>
      <c r="R155" s="7"/>
      <c r="S155" s="7"/>
      <c r="T155" s="8">
        <v>280</v>
      </c>
      <c r="U155" s="8">
        <f>AVERAGE(M154:M$354)</f>
        <v>297.60520210940933</v>
      </c>
      <c r="V155" s="11">
        <f t="shared" si="15"/>
        <v>296.52016045260007</v>
      </c>
      <c r="W155" s="8">
        <v>280</v>
      </c>
      <c r="X155" s="8">
        <f>AVERAGE(N154:N$354)</f>
        <v>296.39313038328174</v>
      </c>
      <c r="Y155" s="11">
        <f t="shared" si="16"/>
        <v>296.39785222390003</v>
      </c>
      <c r="Z155" s="8">
        <v>280</v>
      </c>
      <c r="AA155" s="8">
        <f>AVERAGE(O154:O$354)</f>
        <v>2.1110610602911675</v>
      </c>
      <c r="AB155" s="11">
        <f t="shared" si="17"/>
        <v>2.1115305806172273</v>
      </c>
      <c r="AC155" s="8">
        <v>280</v>
      </c>
      <c r="AD155" s="8">
        <f>AVERAGE(P154:P$354)</f>
        <v>2.0772481631678654</v>
      </c>
      <c r="AE155" s="8">
        <f t="shared" si="18"/>
        <v>2.0817405154000426</v>
      </c>
      <c r="AF155" s="8"/>
      <c r="AI155" s="8"/>
    </row>
    <row r="156" spans="1:35" x14ac:dyDescent="0.25">
      <c r="A156" s="8">
        <v>270.10000000000002</v>
      </c>
      <c r="B156" s="1">
        <v>311.53393473379344</v>
      </c>
      <c r="C156" s="1">
        <v>301.21326424374047</v>
      </c>
      <c r="D156" s="8">
        <v>270.10000000000002</v>
      </c>
      <c r="E156" s="6">
        <v>8.1557659773459301E-2</v>
      </c>
      <c r="F156" s="8">
        <v>1.2602613613245779</v>
      </c>
      <c r="G156" s="8">
        <f t="shared" si="13"/>
        <v>1.1787037015511186</v>
      </c>
      <c r="H156" s="8">
        <f t="shared" si="12"/>
        <v>1.1388183590603114</v>
      </c>
      <c r="I156" s="8">
        <f t="shared" si="14"/>
        <v>271.27870370155114</v>
      </c>
      <c r="L156" s="8">
        <v>280.2</v>
      </c>
      <c r="M156" s="1">
        <v>321.49133206273126</v>
      </c>
      <c r="N156" s="1">
        <v>304.20542187795161</v>
      </c>
      <c r="O156" s="8">
        <v>1.6924142958600359</v>
      </c>
      <c r="P156" s="8">
        <v>1.5900328642798791</v>
      </c>
      <c r="Q156" s="7"/>
      <c r="R156" s="7"/>
      <c r="S156" s="7"/>
      <c r="T156" s="8">
        <v>280.10000000000002</v>
      </c>
      <c r="U156" s="8">
        <f>AVERAGE(M155:M$354)</f>
        <v>297.48612117639192</v>
      </c>
      <c r="V156" s="11">
        <f t="shared" si="15"/>
        <v>296.3964108739674</v>
      </c>
      <c r="W156" s="8">
        <v>280.10000000000002</v>
      </c>
      <c r="X156" s="8">
        <f>AVERAGE(N155:N$354)</f>
        <v>296.3539190380219</v>
      </c>
      <c r="Y156" s="11">
        <f t="shared" si="16"/>
        <v>296.35819060780693</v>
      </c>
      <c r="Z156" s="8">
        <v>280.10000000000002</v>
      </c>
      <c r="AA156" s="8">
        <f>AVERAGE(O155:O$354)</f>
        <v>2.113220311361431</v>
      </c>
      <c r="AB156" s="11">
        <f t="shared" si="17"/>
        <v>2.1134811242573051</v>
      </c>
      <c r="AC156" s="8">
        <v>280.10000000000002</v>
      </c>
      <c r="AD156" s="8">
        <f>AVERAGE(P155:P$354)</f>
        <v>2.0797419568132516</v>
      </c>
      <c r="AE156" s="8">
        <f t="shared" si="18"/>
        <v>2.0842113899709602</v>
      </c>
      <c r="AF156" s="8"/>
      <c r="AI156" s="8"/>
    </row>
    <row r="157" spans="1:35" x14ac:dyDescent="0.25">
      <c r="A157" s="8">
        <v>270.2</v>
      </c>
      <c r="B157" s="1">
        <v>311.66815858570533</v>
      </c>
      <c r="C157" s="1">
        <v>301.28598394575403</v>
      </c>
      <c r="D157" s="8">
        <v>270.2</v>
      </c>
      <c r="E157" s="6">
        <v>8.2132402495643145E-2</v>
      </c>
      <c r="F157" s="8">
        <v>1.2644789119803486</v>
      </c>
      <c r="G157" s="8">
        <f t="shared" si="13"/>
        <v>1.1823465094847054</v>
      </c>
      <c r="H157" s="8">
        <f t="shared" si="12"/>
        <v>1.1420883142789804</v>
      </c>
      <c r="I157" s="8">
        <f t="shared" si="14"/>
        <v>271.38234650948471</v>
      </c>
      <c r="L157" s="8">
        <v>280.3</v>
      </c>
      <c r="M157" s="1">
        <v>321.52316598658473</v>
      </c>
      <c r="N157" s="1">
        <v>304.18903869375106</v>
      </c>
      <c r="O157" s="8">
        <v>1.6990574915372028</v>
      </c>
      <c r="P157" s="8">
        <v>1.5958434716627166</v>
      </c>
      <c r="Q157" s="7"/>
      <c r="R157" s="7"/>
      <c r="S157" s="7"/>
      <c r="T157" s="8">
        <v>280.2</v>
      </c>
      <c r="U157" s="8">
        <f>AVERAGE(M156:M$354)</f>
        <v>297.36566251200554</v>
      </c>
      <c r="V157" s="11">
        <f t="shared" si="15"/>
        <v>296.27177855686841</v>
      </c>
      <c r="W157" s="8">
        <v>280.2</v>
      </c>
      <c r="X157" s="8">
        <f>AVERAGE(N156:N$354)</f>
        <v>296.31438659489396</v>
      </c>
      <c r="Y157" s="11">
        <f t="shared" si="16"/>
        <v>296.31820670264813</v>
      </c>
      <c r="Z157" s="8">
        <v>280.2</v>
      </c>
      <c r="AA157" s="8">
        <f>AVERAGE(O156:O$354)</f>
        <v>2.1153681588683875</v>
      </c>
      <c r="AB157" s="11">
        <f t="shared" si="17"/>
        <v>2.1154170031368267</v>
      </c>
      <c r="AC157" s="8">
        <v>280.2</v>
      </c>
      <c r="AD157" s="8">
        <f>AVERAGE(P156:P$354)</f>
        <v>2.0822318754803915</v>
      </c>
      <c r="AE157" s="8">
        <f t="shared" si="18"/>
        <v>2.0866728729736224</v>
      </c>
      <c r="AF157" s="8"/>
      <c r="AI157" s="8"/>
    </row>
    <row r="158" spans="1:35" x14ac:dyDescent="0.25">
      <c r="A158" s="8">
        <v>270.3</v>
      </c>
      <c r="B158" s="1">
        <v>311.80203856872663</v>
      </c>
      <c r="C158" s="1">
        <v>301.35790281098377</v>
      </c>
      <c r="D158" s="8">
        <v>270.3</v>
      </c>
      <c r="E158" s="6">
        <v>8.2718861831040574E-2</v>
      </c>
      <c r="F158" s="8">
        <v>1.2687322499794476</v>
      </c>
      <c r="G158" s="8">
        <f t="shared" si="13"/>
        <v>1.186013388148407</v>
      </c>
      <c r="H158" s="8">
        <f t="shared" si="12"/>
        <v>1.1453779497887988</v>
      </c>
      <c r="I158" s="8">
        <f t="shared" si="14"/>
        <v>271.48601338814842</v>
      </c>
      <c r="L158" s="8">
        <v>280.39999999999998</v>
      </c>
      <c r="M158" s="1">
        <v>321.55287045846802</v>
      </c>
      <c r="N158" s="1">
        <v>304.1717249587287</v>
      </c>
      <c r="O158" s="8">
        <v>1.7057279710689441</v>
      </c>
      <c r="P158" s="8">
        <v>1.6016798294458017</v>
      </c>
      <c r="Q158" s="7"/>
      <c r="R158" s="7"/>
      <c r="S158" s="7"/>
      <c r="T158" s="8">
        <v>280.3</v>
      </c>
      <c r="U158" s="8">
        <f>AVERAGE(M157:M$354)</f>
        <v>297.24381569609284</v>
      </c>
      <c r="V158" s="11">
        <f t="shared" si="15"/>
        <v>296.14626350130311</v>
      </c>
      <c r="W158" s="8">
        <v>280.3</v>
      </c>
      <c r="X158" s="8">
        <f>AVERAGE(N157:N$354)</f>
        <v>296.27453288134313</v>
      </c>
      <c r="Y158" s="11">
        <f t="shared" si="16"/>
        <v>296.27790050842293</v>
      </c>
      <c r="Z158" s="8">
        <v>280.3</v>
      </c>
      <c r="AA158" s="8">
        <f>AVERAGE(O157:O$354)</f>
        <v>2.1175042894896419</v>
      </c>
      <c r="AB158" s="11">
        <f t="shared" si="17"/>
        <v>2.1173380287630152</v>
      </c>
      <c r="AC158" s="8">
        <v>280.3</v>
      </c>
      <c r="AD158" s="8">
        <f>AVERAGE(P157:P$354)</f>
        <v>2.0847177290723131</v>
      </c>
      <c r="AE158" s="8">
        <f t="shared" si="18"/>
        <v>2.0891247472852683</v>
      </c>
      <c r="AF158" s="8"/>
      <c r="AI158" s="8"/>
    </row>
    <row r="159" spans="1:35" x14ac:dyDescent="0.25">
      <c r="A159" s="8">
        <v>270.39999999999998</v>
      </c>
      <c r="B159" s="1">
        <v>311.93556962440806</v>
      </c>
      <c r="C159" s="1">
        <v>301.42901831644235</v>
      </c>
      <c r="D159" s="8">
        <v>270.39999999999998</v>
      </c>
      <c r="E159" s="6">
        <v>8.3317255737656276E-2</v>
      </c>
      <c r="F159" s="8">
        <v>1.2730217892522597</v>
      </c>
      <c r="G159" s="8">
        <f t="shared" si="13"/>
        <v>1.1897045335146035</v>
      </c>
      <c r="H159" s="8">
        <f t="shared" si="12"/>
        <v>1.1486874259056814</v>
      </c>
      <c r="I159" s="8">
        <f t="shared" si="14"/>
        <v>271.58970453351458</v>
      </c>
      <c r="L159" s="8">
        <v>280.5</v>
      </c>
      <c r="M159" s="1">
        <v>321.58041790596002</v>
      </c>
      <c r="N159" s="1">
        <v>304.1534799686824</v>
      </c>
      <c r="O159" s="8">
        <v>1.7124254524227474</v>
      </c>
      <c r="P159" s="8">
        <v>1.6075418239325179</v>
      </c>
      <c r="Q159" s="7"/>
      <c r="R159" s="7"/>
      <c r="S159" s="7"/>
      <c r="T159" s="8">
        <v>280.39999999999998</v>
      </c>
      <c r="U159" s="8">
        <f>AVERAGE(M158:M$354)</f>
        <v>297.12057026314619</v>
      </c>
      <c r="V159" s="11">
        <f t="shared" si="15"/>
        <v>296.01986570727286</v>
      </c>
      <c r="W159" s="8">
        <v>280.39999999999998</v>
      </c>
      <c r="X159" s="8">
        <f>AVERAGE(N158:N$354)</f>
        <v>296.23435772493502</v>
      </c>
      <c r="Y159" s="11">
        <f t="shared" si="16"/>
        <v>296.23727202513203</v>
      </c>
      <c r="Z159" s="8">
        <v>280.39999999999998</v>
      </c>
      <c r="AA159" s="8">
        <f>AVERAGE(O158:O$354)</f>
        <v>2.1196283849107203</v>
      </c>
      <c r="AB159" s="11">
        <f t="shared" si="17"/>
        <v>2.1192440126421843</v>
      </c>
      <c r="AC159" s="8">
        <v>280.39999999999998</v>
      </c>
      <c r="AD159" s="8">
        <f>AVERAGE(P158:P$354)</f>
        <v>2.0871993242875901</v>
      </c>
      <c r="AE159" s="8">
        <f t="shared" si="18"/>
        <v>2.0915667957810911</v>
      </c>
      <c r="AF159" s="8"/>
      <c r="AI159" s="8"/>
    </row>
    <row r="160" spans="1:35" x14ac:dyDescent="0.25">
      <c r="A160" s="8">
        <v>270.5</v>
      </c>
      <c r="B160" s="1">
        <v>312.06874523697428</v>
      </c>
      <c r="C160" s="1">
        <v>301.49932795168877</v>
      </c>
      <c r="D160" s="8">
        <v>270.5</v>
      </c>
      <c r="E160" s="6">
        <v>8.3927804147352306E-2</v>
      </c>
      <c r="F160" s="8">
        <v>1.2773479448383953</v>
      </c>
      <c r="G160" s="8">
        <f t="shared" si="13"/>
        <v>1.193420140691043</v>
      </c>
      <c r="H160" s="8">
        <f t="shared" si="12"/>
        <v>1.1520169025012248</v>
      </c>
      <c r="I160" s="8">
        <f t="shared" si="14"/>
        <v>271.69342014069105</v>
      </c>
      <c r="L160" s="8">
        <v>280.60000000000002</v>
      </c>
      <c r="M160" s="1">
        <v>321.60578383034311</v>
      </c>
      <c r="N160" s="1">
        <v>304.13430302465861</v>
      </c>
      <c r="O160" s="8">
        <v>1.71914964691703</v>
      </c>
      <c r="P160" s="8">
        <v>1.6134293022993311</v>
      </c>
      <c r="Q160" s="7"/>
      <c r="R160" s="7"/>
      <c r="S160" s="7"/>
      <c r="T160" s="8">
        <v>280.5</v>
      </c>
      <c r="U160" s="8">
        <f>AVERAGE(M159:M$354)</f>
        <v>296.99591567031291</v>
      </c>
      <c r="V160" s="11">
        <f t="shared" si="15"/>
        <v>295.89258517477583</v>
      </c>
      <c r="W160" s="8">
        <v>280.5</v>
      </c>
      <c r="X160" s="8">
        <f>AVERAGE(N159:N$354)</f>
        <v>296.19386095333397</v>
      </c>
      <c r="Y160" s="11">
        <f t="shared" si="16"/>
        <v>296.19632125277519</v>
      </c>
      <c r="Z160" s="8">
        <v>280.5</v>
      </c>
      <c r="AA160" s="8">
        <f>AVERAGE(O159:O$354)</f>
        <v>2.121740121716035</v>
      </c>
      <c r="AB160" s="11">
        <f t="shared" si="17"/>
        <v>2.1211347662813296</v>
      </c>
      <c r="AC160" s="8">
        <v>280.5</v>
      </c>
      <c r="AD160" s="8">
        <f>AVERAGE(P159:P$354)</f>
        <v>2.0896764645673946</v>
      </c>
      <c r="AE160" s="8">
        <f t="shared" si="18"/>
        <v>2.0939988013376478</v>
      </c>
      <c r="AF160" s="8"/>
      <c r="AI160" s="8"/>
    </row>
    <row r="161" spans="1:35" x14ac:dyDescent="0.25">
      <c r="A161" s="8">
        <v>270.60000000000002</v>
      </c>
      <c r="B161" s="1">
        <v>312.20156017125134</v>
      </c>
      <c r="C161" s="1">
        <v>301.56882921998584</v>
      </c>
      <c r="D161" s="8">
        <v>270.60000000000002</v>
      </c>
      <c r="E161" s="6">
        <v>8.4550728288182594E-2</v>
      </c>
      <c r="F161" s="8">
        <v>1.2817111328757593</v>
      </c>
      <c r="G161" s="8">
        <f t="shared" si="13"/>
        <v>1.1971604045875768</v>
      </c>
      <c r="H161" s="8">
        <f t="shared" si="12"/>
        <v>1.1553665391366499</v>
      </c>
      <c r="I161" s="8">
        <f t="shared" si="14"/>
        <v>271.7971604045876</v>
      </c>
      <c r="L161" s="8">
        <v>280.7</v>
      </c>
      <c r="M161" s="1">
        <v>321.62893298895182</v>
      </c>
      <c r="N161" s="1">
        <v>304.1141934331971</v>
      </c>
      <c r="O161" s="8">
        <v>1.7259002480211429</v>
      </c>
      <c r="P161" s="8">
        <v>1.619342123846178</v>
      </c>
      <c r="Q161" s="7"/>
      <c r="R161" s="7"/>
      <c r="S161" s="7"/>
      <c r="T161" s="8">
        <v>280.60000000000002</v>
      </c>
      <c r="U161" s="8">
        <f>AVERAGE(M160:M$354)</f>
        <v>296.86984129987366</v>
      </c>
      <c r="V161" s="11">
        <f t="shared" si="15"/>
        <v>295.76442190381249</v>
      </c>
      <c r="W161" s="8">
        <v>280.60000000000002</v>
      </c>
      <c r="X161" s="8">
        <f>AVERAGE(N160:N$354)</f>
        <v>296.15304239428093</v>
      </c>
      <c r="Y161" s="11">
        <f t="shared" si="16"/>
        <v>296.15504819135219</v>
      </c>
      <c r="Z161" s="8">
        <v>280.60000000000002</v>
      </c>
      <c r="AA161" s="8">
        <f>AVERAGE(O160:O$354)</f>
        <v>2.1238391713021545</v>
      </c>
      <c r="AB161" s="11">
        <f t="shared" si="17"/>
        <v>2.1230101011876741</v>
      </c>
      <c r="AC161" s="8">
        <v>280.60000000000002</v>
      </c>
      <c r="AD161" s="8">
        <f>AVERAGE(P160:P$354)</f>
        <v>2.0921489499039838</v>
      </c>
      <c r="AE161" s="8">
        <f t="shared" si="18"/>
        <v>2.0964205468314958</v>
      </c>
      <c r="AF161" s="8"/>
      <c r="AI161" s="8"/>
    </row>
    <row r="162" spans="1:35" x14ac:dyDescent="0.25">
      <c r="A162" s="8">
        <v>270.7</v>
      </c>
      <c r="B162" s="1">
        <v>312.3340075277178</v>
      </c>
      <c r="C162" s="1">
        <v>301.63751963951404</v>
      </c>
      <c r="D162" s="8">
        <v>270.7</v>
      </c>
      <c r="E162" s="6">
        <v>8.5186251526640666E-2</v>
      </c>
      <c r="F162" s="8">
        <v>1.2861117705905916</v>
      </c>
      <c r="G162" s="8">
        <f t="shared" si="13"/>
        <v>1.200925519063951</v>
      </c>
      <c r="H162" s="8">
        <f t="shared" si="12"/>
        <v>1.1587364950200005</v>
      </c>
      <c r="I162" s="8">
        <f t="shared" si="14"/>
        <v>271.90092551906395</v>
      </c>
      <c r="L162" s="8">
        <v>280.8</v>
      </c>
      <c r="M162" s="1">
        <v>321.6498425755168</v>
      </c>
      <c r="N162" s="1">
        <v>304.09315050654061</v>
      </c>
      <c r="O162" s="8">
        <v>1.7326769508573829</v>
      </c>
      <c r="P162" s="8">
        <v>1.6252801690904999</v>
      </c>
      <c r="Q162" s="7"/>
      <c r="R162" s="7"/>
      <c r="S162" s="7"/>
      <c r="T162" s="8">
        <v>280.7</v>
      </c>
      <c r="U162" s="8">
        <f>AVERAGE(M161:M$354)</f>
        <v>296.74233644146921</v>
      </c>
      <c r="V162" s="11">
        <f t="shared" si="15"/>
        <v>295.63537589438329</v>
      </c>
      <c r="W162" s="8">
        <v>280.7</v>
      </c>
      <c r="X162" s="8">
        <f>AVERAGE(N161:N$354)</f>
        <v>296.1119018755677</v>
      </c>
      <c r="Y162" s="11">
        <f t="shared" si="16"/>
        <v>296.11345284086303</v>
      </c>
      <c r="Z162" s="8">
        <v>280.7</v>
      </c>
      <c r="AA162" s="8">
        <f>AVERAGE(O161:O$354)</f>
        <v>2.1259251997783668</v>
      </c>
      <c r="AB162" s="11">
        <f t="shared" si="17"/>
        <v>2.1248698288675314</v>
      </c>
      <c r="AC162" s="8">
        <v>280.7</v>
      </c>
      <c r="AD162" s="8">
        <f>AVERAGE(P161:P$354)</f>
        <v>2.0946165769534923</v>
      </c>
      <c r="AE162" s="8">
        <f t="shared" si="18"/>
        <v>2.0988318151382828</v>
      </c>
      <c r="AF162" s="8"/>
      <c r="AI162" s="8"/>
    </row>
    <row r="163" spans="1:35" x14ac:dyDescent="0.25">
      <c r="A163" s="8">
        <v>270.8</v>
      </c>
      <c r="B163" s="1">
        <v>312.46608169433733</v>
      </c>
      <c r="C163" s="1">
        <v>301.70539674463237</v>
      </c>
      <c r="D163" s="8">
        <v>270.8</v>
      </c>
      <c r="E163" s="6">
        <v>8.5834598612679405E-2</v>
      </c>
      <c r="F163" s="8">
        <v>1.2905502762884553</v>
      </c>
      <c r="G163" s="8">
        <f t="shared" si="13"/>
        <v>1.2047156776757759</v>
      </c>
      <c r="H163" s="8">
        <f t="shared" si="12"/>
        <v>1.1621269287839777</v>
      </c>
      <c r="I163" s="8">
        <f t="shared" si="14"/>
        <v>272.00471567767579</v>
      </c>
      <c r="L163" s="8">
        <v>280.89999999999998</v>
      </c>
      <c r="M163" s="1">
        <v>321.66848081694326</v>
      </c>
      <c r="N163" s="1">
        <v>304.07117356280582</v>
      </c>
      <c r="O163" s="8">
        <v>1.7394794342794069</v>
      </c>
      <c r="P163" s="8">
        <v>1.63124325228778</v>
      </c>
      <c r="Q163" s="7"/>
      <c r="R163" s="7"/>
      <c r="S163" s="7"/>
      <c r="T163" s="8">
        <v>280.8</v>
      </c>
      <c r="U163" s="8">
        <f>AVERAGE(M162:M$354)</f>
        <v>296.61339034536826</v>
      </c>
      <c r="V163" s="11">
        <f t="shared" si="15"/>
        <v>295.50544714648822</v>
      </c>
      <c r="W163" s="8">
        <v>280.8</v>
      </c>
      <c r="X163" s="8">
        <f>AVERAGE(N162:N$354)</f>
        <v>296.07043922501003</v>
      </c>
      <c r="Y163" s="11">
        <f t="shared" si="16"/>
        <v>296.07153520130794</v>
      </c>
      <c r="Z163" s="8">
        <v>280.8</v>
      </c>
      <c r="AA163" s="8">
        <f>AVERAGE(O162:O$354)</f>
        <v>2.1279978679221863</v>
      </c>
      <c r="AB163" s="11">
        <f t="shared" si="17"/>
        <v>2.1267137608281246</v>
      </c>
      <c r="AC163" s="8">
        <v>280.8</v>
      </c>
      <c r="AD163" s="8">
        <f>AVERAGE(P162:P$354)</f>
        <v>2.097079138886691</v>
      </c>
      <c r="AE163" s="8">
        <f t="shared" si="18"/>
        <v>2.1012323891343385</v>
      </c>
      <c r="AF163" s="8"/>
      <c r="AI163" s="8"/>
    </row>
    <row r="164" spans="1:35" x14ac:dyDescent="0.25">
      <c r="A164" s="8">
        <v>270.89999999999998</v>
      </c>
      <c r="B164" s="1">
        <v>312.59777547360244</v>
      </c>
      <c r="C164" s="1">
        <v>301.77245808717845</v>
      </c>
      <c r="D164" s="8">
        <v>270.89999999999998</v>
      </c>
      <c r="E164" s="6">
        <v>8.649599654854484E-2</v>
      </c>
      <c r="F164" s="8">
        <v>1.2950270693462678</v>
      </c>
      <c r="G164" s="8">
        <f t="shared" si="13"/>
        <v>1.208531072797723</v>
      </c>
      <c r="H164" s="8">
        <f t="shared" si="12"/>
        <v>1.165537998500831</v>
      </c>
      <c r="I164" s="8">
        <f t="shared" si="14"/>
        <v>272.10853107279769</v>
      </c>
      <c r="L164" s="8">
        <v>281</v>
      </c>
      <c r="M164" s="1">
        <v>321.68482403193519</v>
      </c>
      <c r="N164" s="1">
        <v>304.04826192611421</v>
      </c>
      <c r="O164" s="8">
        <v>1.7463073750610447</v>
      </c>
      <c r="P164" s="8">
        <v>1.637231254066706</v>
      </c>
      <c r="Q164" s="7"/>
      <c r="R164" s="7"/>
      <c r="S164" s="7"/>
      <c r="T164" s="8">
        <v>280.89999999999998</v>
      </c>
      <c r="U164" s="8">
        <f>AVERAGE(M163:M$354)</f>
        <v>296.48299215666958</v>
      </c>
      <c r="V164" s="11">
        <f t="shared" si="15"/>
        <v>295.37463566012775</v>
      </c>
      <c r="W164" s="8">
        <v>280.89999999999998</v>
      </c>
      <c r="X164" s="8">
        <f>AVERAGE(N163:N$354)</f>
        <v>296.02865427041871</v>
      </c>
      <c r="Y164" s="11">
        <f t="shared" si="16"/>
        <v>296.02929527268736</v>
      </c>
      <c r="Z164" s="8">
        <v>280.89999999999998</v>
      </c>
      <c r="AA164" s="8">
        <f>AVERAGE(O163:O$354)</f>
        <v>2.130056831031899</v>
      </c>
      <c r="AB164" s="11">
        <f t="shared" si="17"/>
        <v>2.1285417085759946</v>
      </c>
      <c r="AC164" s="8">
        <v>280.89999999999998</v>
      </c>
      <c r="AD164" s="8">
        <f>AVERAGE(P163:P$354)</f>
        <v>2.0995364251877127</v>
      </c>
      <c r="AE164" s="8">
        <f t="shared" si="18"/>
        <v>2.1036220516964477</v>
      </c>
      <c r="AF164" s="8"/>
      <c r="AI164" s="8"/>
    </row>
    <row r="165" spans="1:35" x14ac:dyDescent="0.25">
      <c r="A165" s="8">
        <v>271</v>
      </c>
      <c r="B165" s="1">
        <v>312.72908267563918</v>
      </c>
      <c r="C165" s="1">
        <v>301.83870123779968</v>
      </c>
      <c r="D165" s="8">
        <v>271</v>
      </c>
      <c r="E165" s="6">
        <v>8.7170673785252381E-2</v>
      </c>
      <c r="F165" s="8">
        <v>1.2995425702054966</v>
      </c>
      <c r="G165" s="8">
        <f t="shared" si="13"/>
        <v>1.2123718964202441</v>
      </c>
      <c r="H165" s="8">
        <f t="shared" si="12"/>
        <v>1.1689698611721904</v>
      </c>
      <c r="I165" s="8">
        <f t="shared" si="14"/>
        <v>272.21237189642022</v>
      </c>
      <c r="L165" s="8">
        <v>281.10000000000002</v>
      </c>
      <c r="M165" s="1">
        <v>321.69883990691068</v>
      </c>
      <c r="N165" s="1">
        <v>304.02441492667924</v>
      </c>
      <c r="O165" s="8">
        <v>1.7531604329792907</v>
      </c>
      <c r="P165" s="8">
        <v>1.6432439629670543</v>
      </c>
      <c r="Q165" s="7"/>
      <c r="R165" s="7"/>
      <c r="S165" s="7"/>
      <c r="T165" s="8">
        <v>281</v>
      </c>
      <c r="U165" s="8">
        <f>AVERAGE(M164:M$354)</f>
        <v>296.35113095949538</v>
      </c>
      <c r="V165" s="11">
        <f t="shared" si="15"/>
        <v>295.24294143530051</v>
      </c>
      <c r="W165" s="8">
        <v>281</v>
      </c>
      <c r="X165" s="8">
        <f>AVERAGE(N164:N$354)</f>
        <v>295.98654683956852</v>
      </c>
      <c r="Y165" s="11">
        <f t="shared" si="16"/>
        <v>295.98673305500017</v>
      </c>
      <c r="Z165" s="8">
        <v>281</v>
      </c>
      <c r="AA165" s="8">
        <f>AVERAGE(O164:O$354)</f>
        <v>2.1321017388682999</v>
      </c>
      <c r="AB165" s="11">
        <f t="shared" si="17"/>
        <v>2.1303534836185918</v>
      </c>
      <c r="AC165" s="8">
        <v>281</v>
      </c>
      <c r="AD165" s="8">
        <f>AVERAGE(P164:P$354)</f>
        <v>2.1019882219044668</v>
      </c>
      <c r="AE165" s="8">
        <f t="shared" si="18"/>
        <v>2.1060005857000306</v>
      </c>
      <c r="AF165" s="8"/>
      <c r="AI165" s="8"/>
    </row>
    <row r="166" spans="1:35" x14ac:dyDescent="0.25">
      <c r="A166" s="8">
        <v>271.10000000000002</v>
      </c>
      <c r="B166" s="1">
        <v>312.85999668053529</v>
      </c>
      <c r="C166" s="1">
        <v>301.90412378730622</v>
      </c>
      <c r="D166" s="8">
        <v>271.10000000000002</v>
      </c>
      <c r="E166" s="6">
        <v>8.7858860866468366E-2</v>
      </c>
      <c r="F166" s="8">
        <v>1.3040972003665157</v>
      </c>
      <c r="G166" s="8">
        <f t="shared" si="13"/>
        <v>1.2162383395000473</v>
      </c>
      <c r="H166" s="8">
        <f t="shared" si="12"/>
        <v>1.1724226746786222</v>
      </c>
      <c r="I166" s="8">
        <f t="shared" si="14"/>
        <v>272.31623833950005</v>
      </c>
      <c r="L166" s="8">
        <v>281.2</v>
      </c>
      <c r="M166" s="1">
        <v>321.71050174294271</v>
      </c>
      <c r="N166" s="1">
        <v>303.9996319008489</v>
      </c>
      <c r="O166" s="8">
        <v>1.7600382640583265</v>
      </c>
      <c r="P166" s="8">
        <v>1.6492812705614492</v>
      </c>
      <c r="Q166" s="7"/>
      <c r="R166" s="7"/>
      <c r="S166" s="7"/>
      <c r="T166" s="8">
        <v>281.10000000000002</v>
      </c>
      <c r="U166" s="8">
        <f>AVERAGE(M165:M$354)</f>
        <v>296.21779573279832</v>
      </c>
      <c r="V166" s="11">
        <f t="shared" si="15"/>
        <v>295.1103644720074</v>
      </c>
      <c r="W166" s="8">
        <v>281.10000000000002</v>
      </c>
      <c r="X166" s="8">
        <f>AVERAGE(N165:N$354)</f>
        <v>295.94411676016563</v>
      </c>
      <c r="Y166" s="11">
        <f t="shared" si="16"/>
        <v>295.94384854824705</v>
      </c>
      <c r="Z166" s="8">
        <v>281.10000000000002</v>
      </c>
      <c r="AA166" s="8">
        <f>AVERAGE(O165:O$354)</f>
        <v>2.1341322355199166</v>
      </c>
      <c r="AB166" s="11">
        <f t="shared" si="17"/>
        <v>2.1321488974617751</v>
      </c>
      <c r="AC166" s="8">
        <v>281.10000000000002</v>
      </c>
      <c r="AD166" s="8">
        <f>AVERAGE(P165:P$354)</f>
        <v>2.1044343112088759</v>
      </c>
      <c r="AE166" s="8">
        <f t="shared" si="18"/>
        <v>2.1083677740220992</v>
      </c>
      <c r="AF166" s="8"/>
      <c r="AI166" s="8"/>
    </row>
    <row r="167" spans="1:35" x14ac:dyDescent="0.25">
      <c r="A167" s="8">
        <v>271.2</v>
      </c>
      <c r="B167" s="1">
        <v>312.99050971777189</v>
      </c>
      <c r="C167" s="1">
        <v>301.968723348038</v>
      </c>
      <c r="D167" s="8">
        <v>271.2</v>
      </c>
      <c r="E167" s="6">
        <v>8.8560790632961045E-2</v>
      </c>
      <c r="F167" s="8">
        <v>1.3086913823842645</v>
      </c>
      <c r="G167" s="8">
        <f t="shared" si="13"/>
        <v>1.2201305917513035</v>
      </c>
      <c r="H167" s="8">
        <f t="shared" si="12"/>
        <v>1.1758965947805216</v>
      </c>
      <c r="I167" s="8">
        <f t="shared" si="14"/>
        <v>272.42013059175127</v>
      </c>
      <c r="L167" s="8">
        <v>281.3</v>
      </c>
      <c r="M167" s="1">
        <v>321.71978414331596</v>
      </c>
      <c r="N167" s="1">
        <v>303.97391219110102</v>
      </c>
      <c r="O167" s="8">
        <v>1.7669405154386222</v>
      </c>
      <c r="P167" s="8">
        <v>1.6553429726817506</v>
      </c>
      <c r="Q167" s="7"/>
      <c r="R167" s="7"/>
      <c r="S167" s="7"/>
      <c r="T167" s="8">
        <v>281.2</v>
      </c>
      <c r="U167" s="8">
        <f>AVERAGE(M166:M$354)</f>
        <v>296.08297539325275</v>
      </c>
      <c r="V167" s="11">
        <f t="shared" si="15"/>
        <v>294.97690477024889</v>
      </c>
      <c r="W167" s="8">
        <v>281.2</v>
      </c>
      <c r="X167" s="8">
        <f>AVERAGE(N166:N$354)</f>
        <v>295.90136385981367</v>
      </c>
      <c r="Y167" s="11">
        <f t="shared" si="16"/>
        <v>295.90064175242799</v>
      </c>
      <c r="Z167" s="8">
        <v>281.2</v>
      </c>
      <c r="AA167" s="8">
        <f>AVERAGE(O166:O$354)</f>
        <v>2.1361479593428832</v>
      </c>
      <c r="AB167" s="11">
        <f t="shared" si="17"/>
        <v>2.1339277616134495</v>
      </c>
      <c r="AC167" s="8">
        <v>281.2</v>
      </c>
      <c r="AD167" s="8">
        <f>AVERAGE(P166:P$354)</f>
        <v>2.1068744717815839</v>
      </c>
      <c r="AE167" s="8">
        <f t="shared" si="18"/>
        <v>2.1107233995378465</v>
      </c>
      <c r="AF167" s="8"/>
      <c r="AI167" s="8"/>
    </row>
    <row r="168" spans="1:35" x14ac:dyDescent="0.25">
      <c r="A168" s="8">
        <v>271.3</v>
      </c>
      <c r="B168" s="1">
        <v>313.12061518769173</v>
      </c>
      <c r="C168" s="1">
        <v>302.03249755523689</v>
      </c>
      <c r="D168" s="8">
        <v>271.3</v>
      </c>
      <c r="E168" s="6">
        <v>8.9276697598110286E-2</v>
      </c>
      <c r="F168" s="8">
        <v>1.3133255398653128</v>
      </c>
      <c r="G168" s="8">
        <f t="shared" si="13"/>
        <v>1.2240488422672025</v>
      </c>
      <c r="H168" s="8">
        <f t="shared" si="12"/>
        <v>1.1793917768884485</v>
      </c>
      <c r="I168" s="8">
        <f t="shared" si="14"/>
        <v>272.52404884226723</v>
      </c>
      <c r="L168" s="8">
        <v>281.39999999999998</v>
      </c>
      <c r="M168" s="1">
        <v>321.72665121772843</v>
      </c>
      <c r="N168" s="1">
        <v>303.94725514598974</v>
      </c>
      <c r="O168" s="8">
        <v>1.773866815662559</v>
      </c>
      <c r="P168" s="8">
        <v>1.6614288942105344</v>
      </c>
      <c r="Q168" s="7"/>
      <c r="R168" s="7"/>
      <c r="S168" s="7"/>
      <c r="T168" s="8">
        <v>281.3</v>
      </c>
      <c r="U168" s="8">
        <f>AVERAGE(M167:M$354)</f>
        <v>295.94665876373313</v>
      </c>
      <c r="V168" s="11">
        <f t="shared" si="15"/>
        <v>294.84256233002361</v>
      </c>
      <c r="W168" s="8">
        <v>281.3</v>
      </c>
      <c r="X168" s="8">
        <f>AVERAGE(N167:N$354)</f>
        <v>295.85828796597838</v>
      </c>
      <c r="Y168" s="11">
        <f t="shared" si="16"/>
        <v>295.85711266754322</v>
      </c>
      <c r="Z168" s="8">
        <v>281.3</v>
      </c>
      <c r="AA168" s="8">
        <f>AVERAGE(O167:O$354)</f>
        <v>2.1381485428284397</v>
      </c>
      <c r="AB168" s="11">
        <f t="shared" si="17"/>
        <v>2.1356898875797015</v>
      </c>
      <c r="AC168" s="8">
        <v>281.3</v>
      </c>
      <c r="AD168" s="8">
        <f>AVERAGE(P167:P$354)</f>
        <v>2.1093084781710525</v>
      </c>
      <c r="AE168" s="8">
        <f t="shared" si="18"/>
        <v>2.1130672451238297</v>
      </c>
      <c r="AF168" s="8"/>
      <c r="AI168" s="8"/>
    </row>
    <row r="169" spans="1:35" x14ac:dyDescent="0.25">
      <c r="A169" s="8">
        <v>271.39999999999998</v>
      </c>
      <c r="B169" s="1">
        <v>313.25030517156239</v>
      </c>
      <c r="C169" s="1">
        <v>302.09544406841582</v>
      </c>
      <c r="D169" s="8">
        <v>271.39999999999998</v>
      </c>
      <c r="E169" s="6">
        <v>9.0006818694565699E-2</v>
      </c>
      <c r="F169" s="8">
        <v>1.318000097466381</v>
      </c>
      <c r="G169" s="8">
        <f t="shared" si="13"/>
        <v>1.2279932787718153</v>
      </c>
      <c r="H169" s="8">
        <f t="shared" si="12"/>
        <v>1.1829083767420683</v>
      </c>
      <c r="I169" s="8">
        <f t="shared" si="14"/>
        <v>272.62799327877178</v>
      </c>
      <c r="L169" s="8">
        <v>281.5</v>
      </c>
      <c r="M169" s="1">
        <v>321.73108592219614</v>
      </c>
      <c r="N169" s="1">
        <v>303.91966012004326</v>
      </c>
      <c r="O169" s="8">
        <v>1.7808168005870662</v>
      </c>
      <c r="P169" s="8">
        <v>1.667538842338995</v>
      </c>
      <c r="Q169" s="7"/>
      <c r="R169" s="7"/>
      <c r="S169" s="7"/>
      <c r="T169" s="8">
        <v>281.39999999999998</v>
      </c>
      <c r="U169" s="8">
        <f>AVERAGE(M168:M$354)</f>
        <v>295.80883456384231</v>
      </c>
      <c r="V169" s="11">
        <f t="shared" si="15"/>
        <v>294.70733715133201</v>
      </c>
      <c r="W169" s="8">
        <v>281.39999999999998</v>
      </c>
      <c r="X169" s="8">
        <f>AVERAGE(N168:N$354)</f>
        <v>295.81488890595102</v>
      </c>
      <c r="Y169" s="11">
        <f t="shared" si="16"/>
        <v>295.81326129359206</v>
      </c>
      <c r="Z169" s="8">
        <v>281.39999999999998</v>
      </c>
      <c r="AA169" s="8">
        <f>AVERAGE(O168:O$354)</f>
        <v>2.1401336124936261</v>
      </c>
      <c r="AB169" s="11">
        <f t="shared" si="17"/>
        <v>2.1374350868677539</v>
      </c>
      <c r="AC169" s="8">
        <v>281.39999999999998</v>
      </c>
      <c r="AD169" s="8">
        <f>AVERAGE(P168:P$354)</f>
        <v>2.1117361011950595</v>
      </c>
      <c r="AE169" s="8">
        <f t="shared" si="18"/>
        <v>2.1153990936570608</v>
      </c>
      <c r="AF169" s="8"/>
      <c r="AI169" s="8"/>
    </row>
    <row r="170" spans="1:35" x14ac:dyDescent="0.25">
      <c r="A170" s="8">
        <v>271.5</v>
      </c>
      <c r="B170" s="1">
        <v>313.37957281756195</v>
      </c>
      <c r="C170" s="1">
        <v>302.15756057271676</v>
      </c>
      <c r="D170" s="8">
        <v>271.5</v>
      </c>
      <c r="E170" s="6">
        <v>9.0751392705330586E-2</v>
      </c>
      <c r="F170" s="8">
        <v>1.322715480894481</v>
      </c>
      <c r="G170" s="8">
        <f t="shared" si="13"/>
        <v>1.2319640881891505</v>
      </c>
      <c r="H170" s="8">
        <f t="shared" ref="H170:H233" si="19">G160+(G161-G160)*(A170-I160)/(I161-I160)</f>
        <v>1.1864465477781641</v>
      </c>
      <c r="I170" s="8">
        <f t="shared" si="14"/>
        <v>272.73196408818916</v>
      </c>
      <c r="L170" s="8">
        <v>281.60000000000002</v>
      </c>
      <c r="M170" s="1">
        <v>321.73304658479378</v>
      </c>
      <c r="N170" s="1">
        <v>303.89112647361026</v>
      </c>
      <c r="O170" s="8">
        <v>1.7877900718346058</v>
      </c>
      <c r="P170" s="8">
        <v>1.6736726908129131</v>
      </c>
      <c r="Q170" s="7"/>
      <c r="R170" s="7"/>
      <c r="S170" s="7"/>
      <c r="T170" s="8">
        <v>281.5</v>
      </c>
      <c r="U170" s="8">
        <f>AVERAGE(M169:M$354)</f>
        <v>295.66949146355262</v>
      </c>
      <c r="V170" s="11">
        <f t="shared" si="15"/>
        <v>294.57122923417501</v>
      </c>
      <c r="W170" s="8">
        <v>281.5</v>
      </c>
      <c r="X170" s="8">
        <f>AVERAGE(N169:N$354)</f>
        <v>295.77116650681103</v>
      </c>
      <c r="Y170" s="11">
        <f t="shared" si="16"/>
        <v>295.76908763057497</v>
      </c>
      <c r="Z170" s="8">
        <v>281.5</v>
      </c>
      <c r="AA170" s="8">
        <f>AVERAGE(O169:O$354)</f>
        <v>2.1421027888206745</v>
      </c>
      <c r="AB170" s="11">
        <f t="shared" si="17"/>
        <v>2.139163170984375</v>
      </c>
      <c r="AC170" s="8">
        <v>281.5</v>
      </c>
      <c r="AD170" s="8">
        <f>AVERAGE(P169:P$354)</f>
        <v>2.1141571076842238</v>
      </c>
      <c r="AE170" s="8">
        <f t="shared" si="18"/>
        <v>2.1177187280127328</v>
      </c>
      <c r="AF170" s="8"/>
      <c r="AI170" s="8"/>
    </row>
    <row r="171" spans="1:35" x14ac:dyDescent="0.25">
      <c r="A171" s="8">
        <v>271.60000000000002</v>
      </c>
      <c r="B171" s="1">
        <v>313.50840956840239</v>
      </c>
      <c r="C171" s="1">
        <v>302.21884478024907</v>
      </c>
      <c r="D171" s="8">
        <v>271.60000000000002</v>
      </c>
      <c r="E171" s="6">
        <v>9.1510661243446478E-2</v>
      </c>
      <c r="F171" s="8">
        <v>1.3274721169086983</v>
      </c>
      <c r="G171" s="8">
        <f t="shared" si="13"/>
        <v>1.2359614556652518</v>
      </c>
      <c r="H171" s="8">
        <f t="shared" si="19"/>
        <v>1.1900064444418508</v>
      </c>
      <c r="I171" s="8">
        <f t="shared" si="14"/>
        <v>272.83596145566526</v>
      </c>
      <c r="L171" s="8">
        <v>281.7</v>
      </c>
      <c r="M171" s="1">
        <v>321.73250936001455</v>
      </c>
      <c r="N171" s="1">
        <v>303.8616535726556</v>
      </c>
      <c r="O171" s="8">
        <v>1.7947862380742552</v>
      </c>
      <c r="P171" s="8">
        <v>1.6798301771262274</v>
      </c>
      <c r="Q171" s="7"/>
      <c r="R171" s="7"/>
      <c r="S171" s="7"/>
      <c r="T171" s="8">
        <v>281.60000000000002</v>
      </c>
      <c r="U171" s="8">
        <f>AVERAGE(M170:M$354)</f>
        <v>295.52861797999236</v>
      </c>
      <c r="V171" s="11">
        <f t="shared" si="15"/>
        <v>294.43423857855214</v>
      </c>
      <c r="W171" s="8">
        <v>281.60000000000002</v>
      </c>
      <c r="X171" s="8">
        <f>AVERAGE(N170:N$354)</f>
        <v>295.72712059538816</v>
      </c>
      <c r="Y171" s="11">
        <f t="shared" si="16"/>
        <v>295.72459167849195</v>
      </c>
      <c r="Z171" s="8">
        <v>281.60000000000002</v>
      </c>
      <c r="AA171" s="8">
        <f>AVERAGE(O170:O$354)</f>
        <v>2.1440556860543696</v>
      </c>
      <c r="AB171" s="11">
        <f t="shared" si="17"/>
        <v>2.1408739514361059</v>
      </c>
      <c r="AC171" s="8">
        <v>281.60000000000002</v>
      </c>
      <c r="AD171" s="8">
        <f>AVERAGE(P170:P$354)</f>
        <v>2.1165712604698736</v>
      </c>
      <c r="AE171" s="8">
        <f t="shared" si="18"/>
        <v>2.1200259310674028</v>
      </c>
      <c r="AF171" s="8"/>
      <c r="AI171" s="8"/>
    </row>
    <row r="172" spans="1:35" x14ac:dyDescent="0.25">
      <c r="A172" s="8">
        <v>271.7</v>
      </c>
      <c r="B172" s="1">
        <v>313.63680747669963</v>
      </c>
      <c r="C172" s="1">
        <v>302.27929443140101</v>
      </c>
      <c r="D172" s="8">
        <v>271.7</v>
      </c>
      <c r="E172" s="6">
        <v>9.2284867996288475E-2</v>
      </c>
      <c r="F172" s="8">
        <v>1.3322704333238626</v>
      </c>
      <c r="G172" s="8">
        <f t="shared" si="13"/>
        <v>1.2399855653275742</v>
      </c>
      <c r="H172" s="8">
        <f t="shared" si="19"/>
        <v>1.193588218527937</v>
      </c>
      <c r="I172" s="8">
        <f t="shared" si="14"/>
        <v>272.93998556532756</v>
      </c>
      <c r="L172" s="8">
        <v>281.8</v>
      </c>
      <c r="M172" s="1">
        <v>321.7294449677504</v>
      </c>
      <c r="N172" s="1">
        <v>303.83124078850506</v>
      </c>
      <c r="O172" s="8">
        <v>1.801804891903459</v>
      </c>
      <c r="P172" s="8">
        <v>1.6860111557165069</v>
      </c>
      <c r="Q172" s="7"/>
      <c r="R172" s="7"/>
      <c r="S172" s="7"/>
      <c r="T172" s="8">
        <v>281.7</v>
      </c>
      <c r="U172" s="8">
        <f>AVERAGE(M171:M$354)</f>
        <v>295.38620260714021</v>
      </c>
      <c r="V172" s="11">
        <f t="shared" si="15"/>
        <v>294.29636518446296</v>
      </c>
      <c r="W172" s="8">
        <v>281.7</v>
      </c>
      <c r="X172" s="8">
        <f>AVERAGE(N171:N$354)</f>
        <v>295.68275099822392</v>
      </c>
      <c r="Y172" s="11">
        <f t="shared" si="16"/>
        <v>295.67977343734321</v>
      </c>
      <c r="Z172" s="8">
        <v>281.7</v>
      </c>
      <c r="AA172" s="8">
        <f>AVERAGE(O171:O$354)</f>
        <v>2.1459919122186077</v>
      </c>
      <c r="AB172" s="11">
        <f t="shared" si="17"/>
        <v>2.1425672397301696</v>
      </c>
      <c r="AC172" s="8">
        <v>281.7</v>
      </c>
      <c r="AD172" s="8">
        <f>AVERAGE(P171:P$354)</f>
        <v>2.118978317913661</v>
      </c>
      <c r="AE172" s="8">
        <f t="shared" si="18"/>
        <v>2.1223204856976281</v>
      </c>
      <c r="AF172" s="8"/>
      <c r="AI172" s="8"/>
    </row>
    <row r="173" spans="1:35" x14ac:dyDescent="0.25">
      <c r="A173" s="8">
        <v>271.8</v>
      </c>
      <c r="B173" s="1">
        <v>313.7647586369967</v>
      </c>
      <c r="C173" s="1">
        <v>302.33890729611613</v>
      </c>
      <c r="D173" s="8">
        <v>271.8</v>
      </c>
      <c r="E173" s="6">
        <v>9.3074258992377437E-2</v>
      </c>
      <c r="F173" s="8">
        <v>1.3371108590160958</v>
      </c>
      <c r="G173" s="8">
        <f t="shared" si="13"/>
        <v>1.2440366000237184</v>
      </c>
      <c r="H173" s="8">
        <f t="shared" si="19"/>
        <v>1.1971920228548976</v>
      </c>
      <c r="I173" s="8">
        <f t="shared" si="14"/>
        <v>273.04403660002373</v>
      </c>
      <c r="L173" s="8">
        <v>281.89999999999998</v>
      </c>
      <c r="M173" s="1">
        <v>321.72382159736213</v>
      </c>
      <c r="N173" s="1">
        <v>303.79988749753858</v>
      </c>
      <c r="O173" s="8">
        <v>1.8088456130094011</v>
      </c>
      <c r="P173" s="8">
        <v>1.6922153781761626</v>
      </c>
      <c r="Q173" s="7"/>
      <c r="R173" s="7"/>
      <c r="S173" s="7"/>
      <c r="T173" s="8">
        <v>281.8</v>
      </c>
      <c r="U173" s="8">
        <f>AVERAGE(M172:M$354)</f>
        <v>295.24223371778027</v>
      </c>
      <c r="V173" s="11">
        <f t="shared" si="15"/>
        <v>294.15760905190837</v>
      </c>
      <c r="W173" s="8">
        <v>281.8</v>
      </c>
      <c r="X173" s="8">
        <f>AVERAGE(N172:N$354)</f>
        <v>295.63805754153299</v>
      </c>
      <c r="Y173" s="11">
        <f t="shared" si="16"/>
        <v>295.63463290712809</v>
      </c>
      <c r="Z173" s="8">
        <v>281.8</v>
      </c>
      <c r="AA173" s="8">
        <f>AVERAGE(O172:O$354)</f>
        <v>2.1479110689079208</v>
      </c>
      <c r="AB173" s="11">
        <f t="shared" si="17"/>
        <v>2.144242847373107</v>
      </c>
      <c r="AC173" s="8">
        <v>281.8</v>
      </c>
      <c r="AD173" s="8">
        <f>AVERAGE(P172:P$354)</f>
        <v>2.121378034529986</v>
      </c>
      <c r="AE173" s="8">
        <f t="shared" si="18"/>
        <v>2.1246021747786017</v>
      </c>
      <c r="AF173" s="8"/>
      <c r="AI173" s="8"/>
    </row>
    <row r="174" spans="1:35" x14ac:dyDescent="0.25">
      <c r="A174" s="8">
        <v>271.89999999999998</v>
      </c>
      <c r="B174" s="1">
        <v>313.89225451889826</v>
      </c>
      <c r="C174" s="1">
        <v>302.39768117512779</v>
      </c>
      <c r="D174" s="8">
        <v>271.89999999999998</v>
      </c>
      <c r="E174" s="6">
        <v>9.3879083008113109E-2</v>
      </c>
      <c r="F174" s="8">
        <v>1.3419938239304416</v>
      </c>
      <c r="G174" s="8">
        <f t="shared" si="13"/>
        <v>1.2481147409223285</v>
      </c>
      <c r="H174" s="8">
        <f t="shared" si="19"/>
        <v>1.2008180073337726</v>
      </c>
      <c r="I174" s="8">
        <f t="shared" si="14"/>
        <v>273.14811474092232</v>
      </c>
      <c r="L174" s="8">
        <v>282</v>
      </c>
      <c r="M174" s="1">
        <v>321.71561552814194</v>
      </c>
      <c r="N174" s="1">
        <v>303.7675930808328</v>
      </c>
      <c r="O174" s="8">
        <v>1.8159079773757409</v>
      </c>
      <c r="P174" s="8">
        <v>1.6984426927978615</v>
      </c>
      <c r="Q174" s="7"/>
      <c r="R174" s="7"/>
      <c r="S174" s="7"/>
      <c r="T174" s="8">
        <v>281.89999999999998</v>
      </c>
      <c r="U174" s="8">
        <f>AVERAGE(M173:M$354)</f>
        <v>295.0966995900331</v>
      </c>
      <c r="V174" s="11">
        <f t="shared" si="15"/>
        <v>294.01797018088791</v>
      </c>
      <c r="W174" s="8">
        <v>281.89999999999998</v>
      </c>
      <c r="X174" s="8">
        <f>AVERAGE(N173:N$354)</f>
        <v>295.59304005116502</v>
      </c>
      <c r="Y174" s="11">
        <f t="shared" si="16"/>
        <v>295.58917008784704</v>
      </c>
      <c r="Z174" s="8">
        <v>281.89999999999998</v>
      </c>
      <c r="AA174" s="8">
        <f>AVERAGE(O173:O$354)</f>
        <v>2.1498127511991538</v>
      </c>
      <c r="AB174" s="11">
        <f t="shared" si="17"/>
        <v>2.1459005858721412</v>
      </c>
      <c r="AC174" s="8">
        <v>281.89999999999998</v>
      </c>
      <c r="AD174" s="8">
        <f>AVERAGE(P173:P$354)</f>
        <v>2.1237701602377523</v>
      </c>
      <c r="AE174" s="8">
        <f t="shared" si="18"/>
        <v>2.1268707811873355</v>
      </c>
      <c r="AF174" s="8"/>
      <c r="AI174" s="8"/>
    </row>
    <row r="175" spans="1:35" x14ac:dyDescent="0.25">
      <c r="A175" s="8">
        <v>272</v>
      </c>
      <c r="B175" s="1">
        <v>314.01928600465789</v>
      </c>
      <c r="C175" s="1">
        <v>302.45561390114506</v>
      </c>
      <c r="D175" s="8">
        <v>272</v>
      </c>
      <c r="E175" s="6">
        <v>9.4699591541794109E-2</v>
      </c>
      <c r="F175" s="8">
        <v>1.3469197590906978</v>
      </c>
      <c r="G175" s="8">
        <f t="shared" si="13"/>
        <v>1.2522201675489038</v>
      </c>
      <c r="H175" s="8">
        <f t="shared" si="19"/>
        <v>1.2044663224455234</v>
      </c>
      <c r="I175" s="8">
        <f t="shared" si="14"/>
        <v>273.2522201675489</v>
      </c>
      <c r="L175" s="8">
        <v>282.10000000000002</v>
      </c>
      <c r="M175" s="1">
        <v>321.70478729013013</v>
      </c>
      <c r="N175" s="1">
        <v>303.73435692375386</v>
      </c>
      <c r="O175" s="8">
        <v>1.8229915330819251</v>
      </c>
      <c r="P175" s="8">
        <v>1.704692849186189</v>
      </c>
      <c r="Q175" s="7"/>
      <c r="R175" s="7"/>
      <c r="S175" s="7"/>
      <c r="T175" s="8">
        <v>282</v>
      </c>
      <c r="U175" s="8">
        <f>AVERAGE(M174:M$354)</f>
        <v>294.94958841872193</v>
      </c>
      <c r="V175" s="11">
        <f t="shared" si="15"/>
        <v>293.87744857140069</v>
      </c>
      <c r="W175" s="8">
        <v>282</v>
      </c>
      <c r="X175" s="8">
        <f>AVERAGE(N174:N$354)</f>
        <v>295.54769835256627</v>
      </c>
      <c r="Y175" s="11">
        <f t="shared" si="16"/>
        <v>295.54338497949982</v>
      </c>
      <c r="Z175" s="8">
        <v>282</v>
      </c>
      <c r="AA175" s="8">
        <f>AVERAGE(O174:O$354)</f>
        <v>2.1516965475427439</v>
      </c>
      <c r="AB175" s="11">
        <f t="shared" si="17"/>
        <v>2.1475402667340404</v>
      </c>
      <c r="AC175" s="8">
        <v>282</v>
      </c>
      <c r="AD175" s="8">
        <f>AVERAGE(P174:P$354)</f>
        <v>2.1261544408016286</v>
      </c>
      <c r="AE175" s="8">
        <f t="shared" si="18"/>
        <v>2.1291260878001594</v>
      </c>
      <c r="AF175" s="8"/>
      <c r="AI175" s="8"/>
    </row>
    <row r="176" spans="1:35" x14ac:dyDescent="0.25">
      <c r="A176" s="8">
        <v>272.10000000000002</v>
      </c>
      <c r="B176" s="1">
        <v>314.14584481094187</v>
      </c>
      <c r="C176" s="1">
        <v>302.51270333998235</v>
      </c>
      <c r="D176" s="8">
        <v>272.10000000000002</v>
      </c>
      <c r="E176" s="6">
        <v>9.5536038488595362E-2</v>
      </c>
      <c r="F176" s="8">
        <v>1.3518890966115198</v>
      </c>
      <c r="G176" s="8">
        <f t="shared" si="13"/>
        <v>1.2563530581229245</v>
      </c>
      <c r="H176" s="8">
        <f t="shared" si="19"/>
        <v>1.2081371178450235</v>
      </c>
      <c r="I176" s="8">
        <f t="shared" si="14"/>
        <v>273.35635305812292</v>
      </c>
      <c r="L176" s="8">
        <v>282.2</v>
      </c>
      <c r="M176" s="1">
        <v>321.6913138354966</v>
      </c>
      <c r="N176" s="1">
        <v>303.70017841550128</v>
      </c>
      <c r="O176" s="8">
        <v>1.8300958321931833</v>
      </c>
      <c r="P176" s="8">
        <v>1.7109656291097002</v>
      </c>
      <c r="Q176" s="7"/>
      <c r="R176" s="7"/>
      <c r="S176" s="7"/>
      <c r="T176" s="8">
        <v>282.10000000000002</v>
      </c>
      <c r="U176" s="8">
        <f>AVERAGE(M175:M$354)</f>
        <v>294.80088826811402</v>
      </c>
      <c r="V176" s="11">
        <f t="shared" si="15"/>
        <v>293.73604422344715</v>
      </c>
      <c r="W176" s="8">
        <v>282.10000000000002</v>
      </c>
      <c r="X176" s="8">
        <f>AVERAGE(N175:N$354)</f>
        <v>295.50203227074257</v>
      </c>
      <c r="Y176" s="11">
        <f t="shared" si="16"/>
        <v>295.49727758208712</v>
      </c>
      <c r="Z176" s="8">
        <v>282.10000000000002</v>
      </c>
      <c r="AA176" s="8">
        <f>AVERAGE(O175:O$354)</f>
        <v>2.153562039599227</v>
      </c>
      <c r="AB176" s="11">
        <f t="shared" si="17"/>
        <v>2.1491617014653457</v>
      </c>
      <c r="AC176" s="8">
        <v>282.10000000000002</v>
      </c>
      <c r="AD176" s="8">
        <f>AVERAGE(P175:P$354)</f>
        <v>2.1285306171794272</v>
      </c>
      <c r="AE176" s="8">
        <f t="shared" si="18"/>
        <v>2.1313678774929485</v>
      </c>
      <c r="AF176" s="8"/>
      <c r="AI176" s="8"/>
    </row>
    <row r="177" spans="1:35" x14ac:dyDescent="0.25">
      <c r="A177" s="8">
        <v>272.2</v>
      </c>
      <c r="B177" s="1">
        <v>314.27192131661661</v>
      </c>
      <c r="C177" s="1">
        <v>302.568947391628</v>
      </c>
      <c r="D177" s="8">
        <v>272.2</v>
      </c>
      <c r="E177" s="6">
        <v>9.6388680983362535E-2</v>
      </c>
      <c r="F177" s="8">
        <v>1.3569022697130908</v>
      </c>
      <c r="G177" s="8">
        <f t="shared" si="13"/>
        <v>1.2605135887297283</v>
      </c>
      <c r="H177" s="8">
        <f t="shared" si="19"/>
        <v>1.2118305405051351</v>
      </c>
      <c r="I177" s="8">
        <f t="shared" si="14"/>
        <v>273.46051358872973</v>
      </c>
      <c r="L177" s="8">
        <v>282.3</v>
      </c>
      <c r="M177" s="1">
        <v>321.67515307221203</v>
      </c>
      <c r="N177" s="1">
        <v>303.66505694860422</v>
      </c>
      <c r="O177" s="8">
        <v>1.8372203939974217</v>
      </c>
      <c r="P177" s="8">
        <v>1.7172608739219377</v>
      </c>
      <c r="Q177" s="7"/>
      <c r="R177" s="7"/>
      <c r="S177" s="7"/>
      <c r="T177" s="8">
        <v>282.2</v>
      </c>
      <c r="U177" s="8">
        <f>AVERAGE(M176:M$354)</f>
        <v>294.65058715625918</v>
      </c>
      <c r="V177" s="11">
        <f t="shared" si="15"/>
        <v>293.59375713702775</v>
      </c>
      <c r="W177" s="8">
        <v>282.2</v>
      </c>
      <c r="X177" s="8">
        <f>AVERAGE(N176:N$354)</f>
        <v>295.45604163022296</v>
      </c>
      <c r="Y177" s="11">
        <f t="shared" si="16"/>
        <v>295.45084789560804</v>
      </c>
      <c r="Z177" s="8">
        <v>282.2</v>
      </c>
      <c r="AA177" s="8">
        <f>AVERAGE(O176:O$354)</f>
        <v>2.1554088022054692</v>
      </c>
      <c r="AB177" s="11">
        <f t="shared" si="17"/>
        <v>2.1507647015728253</v>
      </c>
      <c r="AC177" s="8">
        <v>282.2</v>
      </c>
      <c r="AD177" s="8">
        <f>AVERAGE(P176:P$354)</f>
        <v>2.1308984259391663</v>
      </c>
      <c r="AE177" s="8">
        <f t="shared" si="18"/>
        <v>2.1335959331420327</v>
      </c>
      <c r="AF177" s="8"/>
      <c r="AI177" s="8"/>
    </row>
    <row r="178" spans="1:35" x14ac:dyDescent="0.25">
      <c r="A178" s="8">
        <v>272.3</v>
      </c>
      <c r="B178" s="1">
        <v>314.39750620316255</v>
      </c>
      <c r="C178" s="1">
        <v>302.62434399124515</v>
      </c>
      <c r="D178" s="8">
        <v>272.3</v>
      </c>
      <c r="E178" s="6">
        <v>9.725777884311583E-2</v>
      </c>
      <c r="F178" s="8">
        <v>1.3619597127382803</v>
      </c>
      <c r="G178" s="8">
        <f t="shared" si="13"/>
        <v>1.2647019338951644</v>
      </c>
      <c r="H178" s="8">
        <f t="shared" si="19"/>
        <v>1.2155467380471616</v>
      </c>
      <c r="I178" s="8">
        <f t="shared" si="14"/>
        <v>273.56470193389515</v>
      </c>
      <c r="L178" s="8">
        <v>282.39999999999998</v>
      </c>
      <c r="M178" s="1">
        <v>321.65628265258999</v>
      </c>
      <c r="N178" s="1">
        <v>303.62899191837187</v>
      </c>
      <c r="O178" s="8">
        <v>1.8443647452045286</v>
      </c>
      <c r="P178" s="8">
        <v>1.7235782372562229</v>
      </c>
      <c r="Q178" s="7"/>
      <c r="R178" s="7"/>
      <c r="S178" s="7"/>
      <c r="T178" s="8">
        <v>282.3</v>
      </c>
      <c r="U178" s="8">
        <f>AVERAGE(M177:M$354)</f>
        <v>294.49867296143208</v>
      </c>
      <c r="V178" s="11">
        <f t="shared" si="15"/>
        <v>293.45058731214385</v>
      </c>
      <c r="W178" s="8">
        <v>282.3</v>
      </c>
      <c r="X178" s="8">
        <f>AVERAGE(N177:N$354)</f>
        <v>295.40972625502479</v>
      </c>
      <c r="Y178" s="11">
        <f t="shared" si="16"/>
        <v>295.40409592006301</v>
      </c>
      <c r="Z178" s="8">
        <v>282.3</v>
      </c>
      <c r="AA178" s="8">
        <f>AVERAGE(O177:O$354)</f>
        <v>2.157236403160594</v>
      </c>
      <c r="AB178" s="11">
        <f t="shared" si="17"/>
        <v>2.1523490785639297</v>
      </c>
      <c r="AC178" s="8">
        <v>282.3</v>
      </c>
      <c r="AD178" s="8">
        <f>AVERAGE(P177:P$354)</f>
        <v>2.1332575989550624</v>
      </c>
      <c r="AE178" s="8">
        <f t="shared" si="18"/>
        <v>2.1358100376235143</v>
      </c>
      <c r="AF178" s="8"/>
      <c r="AI178" s="8"/>
    </row>
    <row r="179" spans="1:35" x14ac:dyDescent="0.25">
      <c r="A179" s="8">
        <v>272.39999999999998</v>
      </c>
      <c r="B179" s="1">
        <v>314.52259043077061</v>
      </c>
      <c r="C179" s="1">
        <v>302.6788911100997</v>
      </c>
      <c r="D179" s="8">
        <v>272.39999999999998</v>
      </c>
      <c r="E179" s="6">
        <v>9.814359486804522E-2</v>
      </c>
      <c r="F179" s="8">
        <v>1.3670618611726635</v>
      </c>
      <c r="G179" s="8">
        <f t="shared" si="13"/>
        <v>1.2689182663046183</v>
      </c>
      <c r="H179" s="8">
        <f t="shared" si="19"/>
        <v>1.2192858553756778</v>
      </c>
      <c r="I179" s="8">
        <f t="shared" si="14"/>
        <v>273.66891826630462</v>
      </c>
      <c r="L179" s="8">
        <v>282.5</v>
      </c>
      <c r="M179" s="1">
        <v>321.63466058402264</v>
      </c>
      <c r="N179" s="1">
        <v>303.59198272230032</v>
      </c>
      <c r="O179" s="8">
        <v>1.8515283774600446</v>
      </c>
      <c r="P179" s="8">
        <v>1.7299176621235097</v>
      </c>
      <c r="Q179" s="7"/>
      <c r="R179" s="7"/>
      <c r="S179" s="7"/>
      <c r="T179" s="8">
        <v>282.39999999999998</v>
      </c>
      <c r="U179" s="8">
        <f>AVERAGE(M178:M$354)</f>
        <v>294.34513352577795</v>
      </c>
      <c r="V179" s="11">
        <f t="shared" si="15"/>
        <v>293.30653474879273</v>
      </c>
      <c r="W179" s="8">
        <v>282.39999999999998</v>
      </c>
      <c r="X179" s="8">
        <f>AVERAGE(N178:N$354)</f>
        <v>295.36308596862034</v>
      </c>
      <c r="Y179" s="11">
        <f t="shared" si="16"/>
        <v>295.35702165545206</v>
      </c>
      <c r="Z179" s="8">
        <v>282.39999999999998</v>
      </c>
      <c r="AA179" s="8">
        <f>AVERAGE(O178:O$354)</f>
        <v>2.1590444032123632</v>
      </c>
      <c r="AB179" s="11">
        <f t="shared" si="17"/>
        <v>2.1539146439449723</v>
      </c>
      <c r="AC179" s="8">
        <v>282.39999999999998</v>
      </c>
      <c r="AD179" s="8">
        <f>AVERAGE(P178:P$354)</f>
        <v>2.1356078629383002</v>
      </c>
      <c r="AE179" s="8">
        <f t="shared" si="18"/>
        <v>2.1380099738130411</v>
      </c>
      <c r="AF179" s="8"/>
      <c r="AI179" s="8"/>
    </row>
    <row r="180" spans="1:35" x14ac:dyDescent="0.25">
      <c r="A180" s="8">
        <v>272.5</v>
      </c>
      <c r="B180" s="1">
        <v>314.64716298688762</v>
      </c>
      <c r="C180" s="1">
        <v>302.73258675641074</v>
      </c>
      <c r="D180" s="8">
        <v>272.5</v>
      </c>
      <c r="E180" s="6">
        <v>9.9046395531332751E-2</v>
      </c>
      <c r="F180" s="8">
        <v>1.3722091516673847</v>
      </c>
      <c r="G180" s="8">
        <f t="shared" si="13"/>
        <v>1.2731627561360519</v>
      </c>
      <c r="H180" s="8">
        <f t="shared" si="19"/>
        <v>1.2230480384442954</v>
      </c>
      <c r="I180" s="8">
        <f t="shared" si="14"/>
        <v>273.77316275613606</v>
      </c>
      <c r="L180" s="8">
        <v>282.60000000000002</v>
      </c>
      <c r="M180" s="1">
        <v>321.61026231538131</v>
      </c>
      <c r="N180" s="1">
        <v>303.55402875943741</v>
      </c>
      <c r="O180" s="8">
        <v>1.8587107861311196</v>
      </c>
      <c r="P180" s="8">
        <v>1.7362787841109317</v>
      </c>
      <c r="Q180" s="7"/>
      <c r="R180" s="7"/>
      <c r="S180" s="7"/>
      <c r="T180" s="8">
        <v>282.5</v>
      </c>
      <c r="U180" s="8">
        <f>AVERAGE(M179:M$354)</f>
        <v>294.18995654210289</v>
      </c>
      <c r="V180" s="11">
        <f t="shared" si="15"/>
        <v>293.16159944697529</v>
      </c>
      <c r="W180" s="8">
        <v>282.5</v>
      </c>
      <c r="X180" s="8">
        <f>AVERAGE(N179:N$354)</f>
        <v>295.31612059390585</v>
      </c>
      <c r="Y180" s="11">
        <f t="shared" si="16"/>
        <v>295.30962510177517</v>
      </c>
      <c r="Z180" s="8">
        <v>282.5</v>
      </c>
      <c r="AA180" s="8">
        <f>AVERAGE(O179:O$354)</f>
        <v>2.1608323558146805</v>
      </c>
      <c r="AB180" s="11">
        <f t="shared" si="17"/>
        <v>2.1554612092231764</v>
      </c>
      <c r="AC180" s="8">
        <v>282.5</v>
      </c>
      <c r="AD180" s="8">
        <f>AVERAGE(P179:P$354)</f>
        <v>2.1379489403569485</v>
      </c>
      <c r="AE180" s="8">
        <f t="shared" si="18"/>
        <v>2.1401955245876252</v>
      </c>
      <c r="AF180" s="8"/>
      <c r="AI180" s="8"/>
    </row>
    <row r="181" spans="1:35" x14ac:dyDescent="0.25">
      <c r="A181" s="8">
        <v>272.60000000000002</v>
      </c>
      <c r="B181" s="1">
        <v>314.77121512130145</v>
      </c>
      <c r="C181" s="1">
        <v>302.78542897611919</v>
      </c>
      <c r="D181" s="8">
        <v>272.60000000000002</v>
      </c>
      <c r="E181" s="6">
        <v>9.9966449770762772E-2</v>
      </c>
      <c r="F181" s="8">
        <v>1.3774020220651086</v>
      </c>
      <c r="G181" s="8">
        <f t="shared" si="13"/>
        <v>1.2774355722943458</v>
      </c>
      <c r="H181" s="8">
        <f t="shared" si="19"/>
        <v>1.2268334297031878</v>
      </c>
      <c r="I181" s="8">
        <f t="shared" si="14"/>
        <v>273.87743557229436</v>
      </c>
      <c r="L181" s="8">
        <v>282.7</v>
      </c>
      <c r="M181" s="1">
        <v>321.58304153185134</v>
      </c>
      <c r="N181" s="1">
        <v>303.51512942970908</v>
      </c>
      <c r="O181" s="8">
        <v>1.865911425640095</v>
      </c>
      <c r="P181" s="8">
        <v>1.7426614049385372</v>
      </c>
      <c r="Q181" s="7"/>
      <c r="R181" s="7"/>
      <c r="S181" s="7"/>
      <c r="T181" s="8">
        <v>282.60000000000002</v>
      </c>
      <c r="U181" s="8">
        <f>AVERAGE(M180:M$354)</f>
        <v>294.03312966186337</v>
      </c>
      <c r="V181" s="11">
        <f t="shared" si="15"/>
        <v>293.01578140669244</v>
      </c>
      <c r="W181" s="8">
        <v>282.60000000000002</v>
      </c>
      <c r="X181" s="8">
        <f>AVERAGE(N180:N$354)</f>
        <v>295.26882995317214</v>
      </c>
      <c r="Y181" s="11">
        <f t="shared" si="16"/>
        <v>295.26190625903212</v>
      </c>
      <c r="Z181" s="8">
        <v>282.60000000000002</v>
      </c>
      <c r="AA181" s="8">
        <f>AVERAGE(O180:O$354)</f>
        <v>2.1625998071195642</v>
      </c>
      <c r="AB181" s="11">
        <f t="shared" si="17"/>
        <v>2.1569885859046281</v>
      </c>
      <c r="AC181" s="8">
        <v>282.60000000000002</v>
      </c>
      <c r="AD181" s="8">
        <f>AVERAGE(P180:P$354)</f>
        <v>2.1402805476611393</v>
      </c>
      <c r="AE181" s="8">
        <f t="shared" si="18"/>
        <v>2.1423664728233689</v>
      </c>
      <c r="AF181" s="8"/>
      <c r="AI181" s="8"/>
    </row>
    <row r="182" spans="1:35" x14ac:dyDescent="0.25">
      <c r="A182" s="8">
        <v>272.7</v>
      </c>
      <c r="B182" s="1">
        <v>314.89473534691513</v>
      </c>
      <c r="C182" s="1">
        <v>302.83741585357018</v>
      </c>
      <c r="D182" s="8">
        <v>272.7</v>
      </c>
      <c r="E182" s="6">
        <v>0.10090403073737461</v>
      </c>
      <c r="F182" s="8">
        <v>1.3826409114292177</v>
      </c>
      <c r="G182" s="8">
        <f t="shared" si="13"/>
        <v>1.2817368806918432</v>
      </c>
      <c r="H182" s="8">
        <f t="shared" si="19"/>
        <v>1.2306421709581228</v>
      </c>
      <c r="I182" s="8">
        <f t="shared" si="14"/>
        <v>273.98173688069181</v>
      </c>
      <c r="L182" s="8">
        <v>282.8</v>
      </c>
      <c r="M182" s="1">
        <v>321.55296653821148</v>
      </c>
      <c r="N182" s="1">
        <v>303.4752841332089</v>
      </c>
      <c r="O182" s="8">
        <v>1.873129748830678</v>
      </c>
      <c r="P182" s="8">
        <v>1.7490652936744018</v>
      </c>
      <c r="Q182" s="7"/>
      <c r="R182" s="7"/>
      <c r="S182" s="7"/>
      <c r="T182" s="8">
        <v>282.7</v>
      </c>
      <c r="U182" s="8">
        <f>AVERAGE(M181:M$354)</f>
        <v>293.8746403937397</v>
      </c>
      <c r="V182" s="11">
        <f t="shared" si="15"/>
        <v>292.86908062794373</v>
      </c>
      <c r="W182" s="8">
        <v>282.7</v>
      </c>
      <c r="X182" s="8">
        <f>AVERAGE(N181:N$354)</f>
        <v>295.22121386807868</v>
      </c>
      <c r="Y182" s="11">
        <f t="shared" si="16"/>
        <v>295.2138651272229</v>
      </c>
      <c r="Z182" s="8">
        <v>282.7</v>
      </c>
      <c r="AA182" s="8">
        <f>AVERAGE(O181:O$354)</f>
        <v>2.1643462957459345</v>
      </c>
      <c r="AB182" s="11">
        <f t="shared" si="17"/>
        <v>2.1584965854970051</v>
      </c>
      <c r="AC182" s="8">
        <v>282.7</v>
      </c>
      <c r="AD182" s="8">
        <f>AVERAGE(P181:P$354)</f>
        <v>2.1426023968769452</v>
      </c>
      <c r="AE182" s="8">
        <f t="shared" si="18"/>
        <v>2.1445226013963747</v>
      </c>
      <c r="AF182" s="8"/>
      <c r="AI182" s="8"/>
    </row>
    <row r="183" spans="1:35" x14ac:dyDescent="0.25">
      <c r="A183" s="8">
        <v>272.8</v>
      </c>
      <c r="B183" s="1">
        <v>315.01771402550321</v>
      </c>
      <c r="C183" s="1">
        <v>302.88854551210659</v>
      </c>
      <c r="D183" s="8">
        <v>272.8</v>
      </c>
      <c r="E183" s="6">
        <v>0.10185941440623585</v>
      </c>
      <c r="F183" s="8">
        <v>1.3879262600763631</v>
      </c>
      <c r="G183" s="8">
        <f t="shared" si="13"/>
        <v>1.2860668456701272</v>
      </c>
      <c r="H183" s="8">
        <f t="shared" si="19"/>
        <v>1.2344744034786805</v>
      </c>
      <c r="I183" s="8">
        <f t="shared" si="14"/>
        <v>274.08606684567013</v>
      </c>
      <c r="L183" s="8">
        <v>282.89999999999998</v>
      </c>
      <c r="M183" s="1">
        <v>321.51998920696877</v>
      </c>
      <c r="N183" s="1">
        <v>303.43449226945512</v>
      </c>
      <c r="O183" s="8">
        <v>1.8803651719366228</v>
      </c>
      <c r="P183" s="8">
        <v>1.755490146137394</v>
      </c>
      <c r="Q183" s="7"/>
      <c r="R183" s="7"/>
      <c r="S183" s="7"/>
      <c r="T183" s="8">
        <v>282.8</v>
      </c>
      <c r="U183" s="8">
        <f>AVERAGE(M182:M$354)</f>
        <v>293.71447622531127</v>
      </c>
      <c r="V183" s="11">
        <f t="shared" si="15"/>
        <v>292.72149711072825</v>
      </c>
      <c r="W183" s="8">
        <v>282.8</v>
      </c>
      <c r="X183" s="8">
        <f>AVERAGE(N182:N$354)</f>
        <v>295.17327215962996</v>
      </c>
      <c r="Y183" s="11">
        <f t="shared" si="16"/>
        <v>295.16550170634821</v>
      </c>
      <c r="Z183" s="8">
        <v>282.8</v>
      </c>
      <c r="AA183" s="8">
        <f>AVERAGE(O182:O$354)</f>
        <v>2.1660713527985695</v>
      </c>
      <c r="AB183" s="11">
        <f t="shared" si="17"/>
        <v>2.1599850195075305</v>
      </c>
      <c r="AC183" s="8">
        <v>282.8</v>
      </c>
      <c r="AD183" s="8">
        <f>AVERAGE(P182:P$354)</f>
        <v>2.1449141945182078</v>
      </c>
      <c r="AE183" s="8">
        <f t="shared" si="18"/>
        <v>2.1466636931825178</v>
      </c>
      <c r="AF183" s="8"/>
      <c r="AI183" s="8"/>
    </row>
    <row r="184" spans="1:35" x14ac:dyDescent="0.25">
      <c r="A184" s="8">
        <v>272.89999999999998</v>
      </c>
      <c r="B184" s="1">
        <v>315.14013958085036</v>
      </c>
      <c r="C184" s="1">
        <v>302.93881611457044</v>
      </c>
      <c r="D184" s="8">
        <v>272.89999999999998</v>
      </c>
      <c r="E184" s="6">
        <v>0.10283288104976102</v>
      </c>
      <c r="F184" s="8">
        <v>1.3932585096125889</v>
      </c>
      <c r="G184" s="8">
        <f t="shared" si="13"/>
        <v>1.2904256285628279</v>
      </c>
      <c r="H184" s="8">
        <f t="shared" si="19"/>
        <v>1.2383302666942733</v>
      </c>
      <c r="I184" s="8">
        <f t="shared" si="14"/>
        <v>274.19042562856282</v>
      </c>
      <c r="L184" s="8">
        <v>283</v>
      </c>
      <c r="M184" s="1">
        <v>321.48408235180398</v>
      </c>
      <c r="N184" s="1">
        <v>303.3927532366173</v>
      </c>
      <c r="O184" s="8">
        <v>1.8876171165833719</v>
      </c>
      <c r="P184" s="8">
        <v>1.7619358285173468</v>
      </c>
      <c r="Q184" s="7"/>
      <c r="R184" s="7"/>
      <c r="S184" s="7"/>
      <c r="T184" s="8">
        <v>282.89999999999998</v>
      </c>
      <c r="U184" s="8">
        <f>AVERAGE(M183:M$354)</f>
        <v>293.55262453744558</v>
      </c>
      <c r="V184" s="11">
        <f t="shared" si="15"/>
        <v>292.57303085504782</v>
      </c>
      <c r="W184" s="8">
        <v>282.89999999999998</v>
      </c>
      <c r="X184" s="8">
        <f>AVERAGE(N183:N$354)</f>
        <v>295.12500464815565</v>
      </c>
      <c r="Y184" s="11">
        <f t="shared" si="16"/>
        <v>295.11681599640713</v>
      </c>
      <c r="Z184" s="8">
        <v>282.89999999999998</v>
      </c>
      <c r="AA184" s="8">
        <f>AVERAGE(O183:O$354)</f>
        <v>2.1677745016588483</v>
      </c>
      <c r="AB184" s="11">
        <f t="shared" si="17"/>
        <v>2.1614536994418359</v>
      </c>
      <c r="AC184" s="8">
        <v>282.89999999999998</v>
      </c>
      <c r="AD184" s="8">
        <f>AVERAGE(P183:P$354)</f>
        <v>2.1472156416161368</v>
      </c>
      <c r="AE184" s="8">
        <f t="shared" si="18"/>
        <v>2.1487895310585827</v>
      </c>
      <c r="AF184" s="8"/>
      <c r="AI184" s="8"/>
    </row>
    <row r="185" spans="1:35" x14ac:dyDescent="0.25">
      <c r="A185" s="8">
        <v>273</v>
      </c>
      <c r="B185" s="1">
        <v>315.26200098563055</v>
      </c>
      <c r="C185" s="1">
        <v>302.98822586371</v>
      </c>
      <c r="D185" s="8">
        <v>273</v>
      </c>
      <c r="E185" s="6">
        <v>0.10382471435065523</v>
      </c>
      <c r="F185" s="8">
        <v>1.3986381029731689</v>
      </c>
      <c r="G185" s="8">
        <f t="shared" si="13"/>
        <v>1.2948133886225137</v>
      </c>
      <c r="H185" s="8">
        <f t="shared" si="19"/>
        <v>1.242209897524758</v>
      </c>
      <c r="I185" s="8">
        <f t="shared" si="14"/>
        <v>274.29481338862252</v>
      </c>
      <c r="L185" s="8">
        <v>283.10000000000002</v>
      </c>
      <c r="M185" s="1">
        <v>321.44519444563724</v>
      </c>
      <c r="N185" s="1">
        <v>303.35006643071671</v>
      </c>
      <c r="O185" s="8">
        <v>1.8948849531184309</v>
      </c>
      <c r="P185" s="8">
        <v>1.7684019595021254</v>
      </c>
      <c r="Q185" s="7"/>
      <c r="R185" s="7"/>
      <c r="S185" s="7"/>
      <c r="T185" s="8">
        <v>283</v>
      </c>
      <c r="U185" s="8">
        <f>AVERAGE(M184:M$354)</f>
        <v>293.38907269727292</v>
      </c>
      <c r="V185" s="11">
        <f t="shared" si="15"/>
        <v>292.42368186090061</v>
      </c>
      <c r="W185" s="8">
        <v>283</v>
      </c>
      <c r="X185" s="8">
        <f>AVERAGE(N184:N$354)</f>
        <v>295.07641115329426</v>
      </c>
      <c r="Y185" s="11">
        <f t="shared" si="16"/>
        <v>295.06780799740011</v>
      </c>
      <c r="Z185" s="8">
        <v>283</v>
      </c>
      <c r="AA185" s="8">
        <f>AVERAGE(O184:O$354)</f>
        <v>2.1694552579730133</v>
      </c>
      <c r="AB185" s="11">
        <f t="shared" si="17"/>
        <v>2.1629024368066894</v>
      </c>
      <c r="AC185" s="8">
        <v>283</v>
      </c>
      <c r="AD185" s="8">
        <f>AVERAGE(P184:P$354)</f>
        <v>2.1495064339873573</v>
      </c>
      <c r="AE185" s="8">
        <f t="shared" si="18"/>
        <v>2.1508998979004446</v>
      </c>
      <c r="AF185" s="8"/>
      <c r="AI185" s="8"/>
    </row>
    <row r="186" spans="1:35" x14ac:dyDescent="0.25">
      <c r="A186" s="8">
        <v>273.10000000000002</v>
      </c>
      <c r="B186" s="1">
        <v>315.38328757201811</v>
      </c>
      <c r="C186" s="1">
        <v>303.03677300249069</v>
      </c>
      <c r="D186" s="8">
        <v>273.10000000000002</v>
      </c>
      <c r="E186" s="6">
        <v>0.10483520171966822</v>
      </c>
      <c r="F186" s="8">
        <v>1.4040654844663616</v>
      </c>
      <c r="G186" s="8">
        <f t="shared" si="13"/>
        <v>1.2992302827466933</v>
      </c>
      <c r="H186" s="8">
        <f t="shared" si="19"/>
        <v>1.2461134333989086</v>
      </c>
      <c r="I186" s="8">
        <f t="shared" si="14"/>
        <v>274.39923028274671</v>
      </c>
      <c r="L186" s="8">
        <v>283.2</v>
      </c>
      <c r="M186" s="1">
        <v>321.40327898639021</v>
      </c>
      <c r="N186" s="1">
        <v>303.30643124480457</v>
      </c>
      <c r="O186" s="8">
        <v>1.9021680345974379</v>
      </c>
      <c r="P186" s="8">
        <v>1.774888427277888</v>
      </c>
      <c r="Q186" s="7"/>
      <c r="R186" s="7"/>
      <c r="S186" s="7"/>
      <c r="T186" s="8">
        <v>283.10000000000002</v>
      </c>
      <c r="U186" s="8">
        <f>AVERAGE(M185:M$354)</f>
        <v>293.22380793459922</v>
      </c>
      <c r="V186" s="11">
        <f t="shared" si="15"/>
        <v>292.27345012828755</v>
      </c>
      <c r="W186" s="8">
        <v>283.10000000000002</v>
      </c>
      <c r="X186" s="8">
        <f>AVERAGE(N185:N$354)</f>
        <v>295.02749149398056</v>
      </c>
      <c r="Y186" s="11">
        <f t="shared" si="16"/>
        <v>295.01847770932693</v>
      </c>
      <c r="Z186" s="8">
        <v>283.10000000000002</v>
      </c>
      <c r="AA186" s="8">
        <f>AVERAGE(O185:O$354)</f>
        <v>2.171113129392952</v>
      </c>
      <c r="AB186" s="11">
        <f t="shared" si="17"/>
        <v>2.164331043110451</v>
      </c>
      <c r="AC186" s="8">
        <v>283.10000000000002</v>
      </c>
      <c r="AD186" s="8">
        <f>AVERAGE(P185:P$354)</f>
        <v>2.1517862610783571</v>
      </c>
      <c r="AE186" s="8">
        <f t="shared" si="18"/>
        <v>2.1529945765839784</v>
      </c>
      <c r="AF186" s="8"/>
      <c r="AI186" s="8"/>
    </row>
    <row r="187" spans="1:35" x14ac:dyDescent="0.25">
      <c r="A187" s="8">
        <v>273.2</v>
      </c>
      <c r="B187" s="1">
        <v>315.50398697781441</v>
      </c>
      <c r="C187" s="1">
        <v>303.08445581430897</v>
      </c>
      <c r="D187" s="8">
        <v>273.2</v>
      </c>
      <c r="E187" s="6">
        <v>0.10586463519501012</v>
      </c>
      <c r="F187" s="8">
        <v>1.409541099821209</v>
      </c>
      <c r="G187" s="8">
        <f t="shared" si="13"/>
        <v>1.3036764646261989</v>
      </c>
      <c r="H187" s="8">
        <f t="shared" si="19"/>
        <v>1.2500410082491173</v>
      </c>
      <c r="I187" s="8">
        <f t="shared" si="14"/>
        <v>274.50367646462621</v>
      </c>
      <c r="L187" s="8">
        <v>283.3</v>
      </c>
      <c r="M187" s="1">
        <v>321.35828971556231</v>
      </c>
      <c r="N187" s="1">
        <v>303.26184706812069</v>
      </c>
      <c r="O187" s="8">
        <v>1.9094656907159451</v>
      </c>
      <c r="P187" s="8">
        <v>1.781394804826506</v>
      </c>
      <c r="Q187" s="7"/>
      <c r="R187" s="7"/>
      <c r="S187" s="7"/>
      <c r="T187" s="8">
        <v>283.2</v>
      </c>
      <c r="U187" s="8">
        <f>AVERAGE(M186:M$354)</f>
        <v>293.05681748187124</v>
      </c>
      <c r="V187" s="11">
        <f t="shared" si="15"/>
        <v>292.12233565720817</v>
      </c>
      <c r="W187" s="8">
        <v>283.2</v>
      </c>
      <c r="X187" s="8">
        <f>AVERAGE(N186:N$354)</f>
        <v>294.97824548843778</v>
      </c>
      <c r="Y187" s="11">
        <f t="shared" si="16"/>
        <v>294.96882513218827</v>
      </c>
      <c r="Z187" s="8">
        <v>283.2</v>
      </c>
      <c r="AA187" s="8">
        <f>AVERAGE(O186:O$354)</f>
        <v>2.1727476156430967</v>
      </c>
      <c r="AB187" s="11">
        <f t="shared" si="17"/>
        <v>2.1657393298585248</v>
      </c>
      <c r="AC187" s="8">
        <v>283.2</v>
      </c>
      <c r="AD187" s="8">
        <f>AVERAGE(P186:P$354)</f>
        <v>2.1540548072415304</v>
      </c>
      <c r="AE187" s="8">
        <f t="shared" si="18"/>
        <v>2.1550733499859689</v>
      </c>
      <c r="AF187" s="8"/>
      <c r="AI187" s="8"/>
    </row>
    <row r="188" spans="1:35" x14ac:dyDescent="0.25">
      <c r="A188" s="8">
        <v>273.3</v>
      </c>
      <c r="B188" s="1">
        <v>315.62408751904849</v>
      </c>
      <c r="C188" s="1">
        <v>303.13127262310775</v>
      </c>
      <c r="D188" s="8">
        <v>273.3</v>
      </c>
      <c r="E188" s="6">
        <v>0.10691331071258429</v>
      </c>
      <c r="F188" s="8">
        <v>1.4150653962396214</v>
      </c>
      <c r="G188" s="8">
        <f t="shared" si="13"/>
        <v>1.308152085527037</v>
      </c>
      <c r="H188" s="8">
        <f t="shared" si="19"/>
        <v>1.2539927550464769</v>
      </c>
      <c r="I188" s="8">
        <f t="shared" si="14"/>
        <v>274.60815208552702</v>
      </c>
      <c r="L188" s="8">
        <v>283.39999999999998</v>
      </c>
      <c r="M188" s="1">
        <v>321.31018175589895</v>
      </c>
      <c r="N188" s="1">
        <v>303.21631328523807</v>
      </c>
      <c r="O188" s="8">
        <v>1.9167772247773709</v>
      </c>
      <c r="P188" s="8">
        <v>1.7879209834837282</v>
      </c>
      <c r="Q188" s="7"/>
      <c r="R188" s="7"/>
      <c r="S188" s="7"/>
      <c r="T188" s="8">
        <v>283.3</v>
      </c>
      <c r="U188" s="8">
        <f>AVERAGE(M187:M$354)</f>
        <v>292.88808854434438</v>
      </c>
      <c r="V188" s="11">
        <f t="shared" si="15"/>
        <v>291.97033844766338</v>
      </c>
      <c r="W188" s="8">
        <v>283.3</v>
      </c>
      <c r="X188" s="8">
        <f>AVERAGE(N187:N$354)</f>
        <v>294.92867295417369</v>
      </c>
      <c r="Y188" s="11">
        <f t="shared" si="16"/>
        <v>294.91885026598322</v>
      </c>
      <c r="Z188" s="8">
        <v>283.3</v>
      </c>
      <c r="AA188" s="8">
        <f>AVERAGE(O187:O$354)</f>
        <v>2.174358208387416</v>
      </c>
      <c r="AB188" s="11">
        <f t="shared" si="17"/>
        <v>2.1671271085585886</v>
      </c>
      <c r="AC188" s="8">
        <v>283.3</v>
      </c>
      <c r="AD188" s="8">
        <f>AVERAGE(P187:P$354)</f>
        <v>2.1563117499794093</v>
      </c>
      <c r="AE188" s="8">
        <f t="shared" si="18"/>
        <v>2.1571360009822911</v>
      </c>
      <c r="AF188" s="8"/>
      <c r="AI188" s="8"/>
    </row>
    <row r="189" spans="1:35" x14ac:dyDescent="0.25">
      <c r="A189" s="8">
        <v>273.39999999999998</v>
      </c>
      <c r="B189" s="1">
        <v>315.74357690556025</v>
      </c>
      <c r="C189" s="1">
        <v>303.17722179339432</v>
      </c>
      <c r="D189" s="8">
        <v>273.39999999999998</v>
      </c>
      <c r="E189" s="6">
        <v>0.10798152863931733</v>
      </c>
      <c r="F189" s="8">
        <v>1.4206388224528443</v>
      </c>
      <c r="G189" s="8">
        <f t="shared" si="13"/>
        <v>1.312657293813527</v>
      </c>
      <c r="H189" s="8">
        <f t="shared" si="19"/>
        <v>1.2579688065426455</v>
      </c>
      <c r="I189" s="8">
        <f t="shared" si="14"/>
        <v>274.71265729381349</v>
      </c>
      <c r="L189" s="8">
        <v>283.5</v>
      </c>
      <c r="M189" s="1">
        <v>321.25888551249551</v>
      </c>
      <c r="N189" s="1">
        <v>303.16982927519695</v>
      </c>
      <c r="O189" s="8">
        <v>1.9241018792495046</v>
      </c>
      <c r="P189" s="8">
        <v>1.7944665435474929</v>
      </c>
      <c r="Q189" s="7"/>
      <c r="R189" s="7"/>
      <c r="S189" s="7"/>
      <c r="T189" s="8">
        <v>283.39999999999998</v>
      </c>
      <c r="U189" s="8">
        <f>AVERAGE(M188:M$354)</f>
        <v>292.7176082978101</v>
      </c>
      <c r="V189" s="11">
        <f t="shared" si="15"/>
        <v>291.81745849965273</v>
      </c>
      <c r="W189" s="8">
        <v>283.39999999999998</v>
      </c>
      <c r="X189" s="8">
        <f>AVERAGE(N188:N$354)</f>
        <v>294.87877370798236</v>
      </c>
      <c r="Y189" s="11">
        <f t="shared" si="16"/>
        <v>294.86855311071201</v>
      </c>
      <c r="Z189" s="8">
        <v>283.39999999999998</v>
      </c>
      <c r="AA189" s="8">
        <f>AVERAGE(O188:O$354)</f>
        <v>2.1759443911279637</v>
      </c>
      <c r="AB189" s="11">
        <f t="shared" si="17"/>
        <v>2.1684941907171833</v>
      </c>
      <c r="AC189" s="8">
        <v>283.39999999999998</v>
      </c>
      <c r="AD189" s="8">
        <f>AVERAGE(P188:P$354)</f>
        <v>2.1585567616270316</v>
      </c>
      <c r="AE189" s="8">
        <f t="shared" si="18"/>
        <v>2.1591823124492748</v>
      </c>
      <c r="AF189" s="8"/>
      <c r="AI189" s="8"/>
    </row>
    <row r="190" spans="1:35" x14ac:dyDescent="0.25">
      <c r="A190" s="8">
        <v>273.5</v>
      </c>
      <c r="B190" s="1">
        <v>315.8624431894882</v>
      </c>
      <c r="C190" s="1">
        <v>303.22230173015959</v>
      </c>
      <c r="D190" s="8">
        <v>273.5</v>
      </c>
      <c r="E190" s="6">
        <v>0.10906959366531942</v>
      </c>
      <c r="F190" s="8">
        <v>1.4262618287825706</v>
      </c>
      <c r="G190" s="8">
        <f t="shared" si="13"/>
        <v>1.3171922351172511</v>
      </c>
      <c r="H190" s="8">
        <f t="shared" si="19"/>
        <v>1.2619692899838544</v>
      </c>
      <c r="I190" s="8">
        <f t="shared" si="14"/>
        <v>274.81719223511726</v>
      </c>
      <c r="L190" s="8">
        <v>283.60000000000002</v>
      </c>
      <c r="M190" s="1">
        <v>321.20435769754158</v>
      </c>
      <c r="N190" s="1">
        <v>303.12239441063235</v>
      </c>
      <c r="O190" s="8">
        <v>1.9314388989475115</v>
      </c>
      <c r="P190" s="8">
        <v>1.8010314024845127</v>
      </c>
      <c r="Q190" s="7"/>
      <c r="R190" s="7"/>
      <c r="S190" s="7"/>
      <c r="T190" s="8">
        <v>283.5</v>
      </c>
      <c r="U190" s="8">
        <f>AVERAGE(M189:M$354)</f>
        <v>292.54536387938788</v>
      </c>
      <c r="V190" s="11">
        <f t="shared" si="15"/>
        <v>291.66369581317531</v>
      </c>
      <c r="W190" s="8">
        <v>283.5</v>
      </c>
      <c r="X190" s="8">
        <f>AVERAGE(N189:N$354)</f>
        <v>294.82854756595071</v>
      </c>
      <c r="Y190" s="11">
        <f t="shared" si="16"/>
        <v>294.81793366637487</v>
      </c>
      <c r="Z190" s="8">
        <v>283.5</v>
      </c>
      <c r="AA190" s="8">
        <f>AVERAGE(O189:O$354)</f>
        <v>2.1775056391180279</v>
      </c>
      <c r="AB190" s="11">
        <f t="shared" si="17"/>
        <v>2.1698403878410772</v>
      </c>
      <c r="AC190" s="8">
        <v>283.5</v>
      </c>
      <c r="AD190" s="8">
        <f>AVERAGE(P189:P$354)</f>
        <v>2.1607895072784973</v>
      </c>
      <c r="AE190" s="8">
        <f t="shared" si="18"/>
        <v>2.1612120672630226</v>
      </c>
      <c r="AF190" s="8"/>
      <c r="AI190" s="8"/>
    </row>
    <row r="191" spans="1:35" x14ac:dyDescent="0.25">
      <c r="A191" s="8">
        <v>273.60000000000002</v>
      </c>
      <c r="B191" s="1">
        <v>315.98067317975637</v>
      </c>
      <c r="C191" s="1">
        <v>303.26651087870107</v>
      </c>
      <c r="D191" s="8">
        <v>273.60000000000002</v>
      </c>
      <c r="E191" s="6">
        <v>0.11017781564436843</v>
      </c>
      <c r="F191" s="8">
        <v>1.4319348672068666</v>
      </c>
      <c r="G191" s="8">
        <f t="shared" si="13"/>
        <v>1.3217570515624981</v>
      </c>
      <c r="H191" s="8">
        <f t="shared" si="19"/>
        <v>1.2659943356002981</v>
      </c>
      <c r="I191" s="8">
        <f t="shared" si="14"/>
        <v>274.92175705156251</v>
      </c>
      <c r="L191" s="8">
        <v>283.7</v>
      </c>
      <c r="M191" s="1">
        <v>321.14652590816945</v>
      </c>
      <c r="N191" s="1">
        <v>303.07400805690008</v>
      </c>
      <c r="O191" s="8">
        <v>1.9387874539143028</v>
      </c>
      <c r="P191" s="8">
        <v>1.8076151537092375</v>
      </c>
      <c r="Q191" s="7"/>
      <c r="R191" s="7"/>
      <c r="S191" s="7"/>
      <c r="T191" s="8">
        <v>283.60000000000002</v>
      </c>
      <c r="U191" s="8">
        <f>AVERAGE(M190:M$354)</f>
        <v>292.37134253615693</v>
      </c>
      <c r="V191" s="11">
        <f t="shared" si="15"/>
        <v>291.50905038823248</v>
      </c>
      <c r="W191" s="8">
        <v>283.60000000000002</v>
      </c>
      <c r="X191" s="8">
        <f>AVERAGE(N190:N$354)</f>
        <v>294.77799434347043</v>
      </c>
      <c r="Y191" s="11">
        <f t="shared" si="16"/>
        <v>294.76699193297225</v>
      </c>
      <c r="Z191" s="8">
        <v>283.60000000000002</v>
      </c>
      <c r="AA191" s="8">
        <f>AVERAGE(O190:O$354)</f>
        <v>2.1790414194808672</v>
      </c>
      <c r="AB191" s="11">
        <f t="shared" si="17"/>
        <v>2.171165511436584</v>
      </c>
      <c r="AC191" s="8">
        <v>283.60000000000002</v>
      </c>
      <c r="AD191" s="8">
        <f>AVERAGE(P190:P$354)</f>
        <v>2.1630096464526245</v>
      </c>
      <c r="AE191" s="8">
        <f t="shared" si="18"/>
        <v>2.1632250482996369</v>
      </c>
      <c r="AF191" s="8"/>
      <c r="AI191" s="8"/>
    </row>
    <row r="192" spans="1:35" x14ac:dyDescent="0.25">
      <c r="A192" s="8">
        <v>273.7</v>
      </c>
      <c r="B192" s="1">
        <v>316.09825352605407</v>
      </c>
      <c r="C192" s="1">
        <v>303.30984772434965</v>
      </c>
      <c r="D192" s="8">
        <v>273.7</v>
      </c>
      <c r="E192" s="6">
        <v>0.11130650917420018</v>
      </c>
      <c r="F192" s="8">
        <v>1.4376583914310248</v>
      </c>
      <c r="G192" s="8">
        <f t="shared" si="13"/>
        <v>1.3263518822568245</v>
      </c>
      <c r="H192" s="8">
        <f t="shared" si="19"/>
        <v>1.2700440671579742</v>
      </c>
      <c r="I192" s="8">
        <f t="shared" si="14"/>
        <v>275.02635188225679</v>
      </c>
      <c r="L192" s="8">
        <v>283.8</v>
      </c>
      <c r="M192" s="1">
        <v>321.08531841788545</v>
      </c>
      <c r="N192" s="1">
        <v>303.02466957120561</v>
      </c>
      <c r="O192" s="8">
        <v>1.9461466764095865</v>
      </c>
      <c r="P192" s="8">
        <v>1.8142176563877064</v>
      </c>
      <c r="Q192" s="7"/>
      <c r="R192" s="7"/>
      <c r="S192" s="7"/>
      <c r="T192" s="8">
        <v>283.7</v>
      </c>
      <c r="U192" s="8">
        <f>AVERAGE(M191:M$354)</f>
        <v>292.19553146809972</v>
      </c>
      <c r="V192" s="11">
        <f t="shared" si="15"/>
        <v>291.35352222482379</v>
      </c>
      <c r="W192" s="8">
        <v>283.7</v>
      </c>
      <c r="X192" s="8">
        <f>AVERAGE(N191:N$354)</f>
        <v>294.72711385525611</v>
      </c>
      <c r="Y192" s="11">
        <f t="shared" si="16"/>
        <v>294.71572791050323</v>
      </c>
      <c r="Z192" s="8">
        <v>283.7</v>
      </c>
      <c r="AA192" s="8">
        <f>AVERAGE(O191:O$354)</f>
        <v>2.1805511909475346</v>
      </c>
      <c r="AB192" s="11">
        <f t="shared" si="17"/>
        <v>2.1724693730120634</v>
      </c>
      <c r="AC192" s="8">
        <v>283.7</v>
      </c>
      <c r="AD192" s="8">
        <f>AVERAGE(P191:P$354)</f>
        <v>2.1652168308670641</v>
      </c>
      <c r="AE192" s="8">
        <f t="shared" si="18"/>
        <v>2.1652210384352202</v>
      </c>
      <c r="AF192" s="8"/>
      <c r="AI192" s="8"/>
    </row>
    <row r="193" spans="1:35" x14ac:dyDescent="0.25">
      <c r="A193" s="8">
        <v>273.8</v>
      </c>
      <c r="B193" s="1">
        <v>316.21517189041469</v>
      </c>
      <c r="C193" s="1">
        <v>303.35231079210303</v>
      </c>
      <c r="D193" s="8">
        <v>273.8</v>
      </c>
      <c r="E193" s="6">
        <v>0.11245599341495732</v>
      </c>
      <c r="F193" s="8">
        <v>1.443432856963673</v>
      </c>
      <c r="G193" s="8">
        <f t="shared" si="13"/>
        <v>1.3309768635487156</v>
      </c>
      <c r="H193" s="8">
        <f t="shared" si="19"/>
        <v>1.2741186105670217</v>
      </c>
      <c r="I193" s="8">
        <f t="shared" si="14"/>
        <v>275.13097686354871</v>
      </c>
      <c r="L193" s="8">
        <v>283.89999999999998</v>
      </c>
      <c r="M193" s="1">
        <v>321.02066830930966</v>
      </c>
      <c r="N193" s="1">
        <v>302.97437830174005</v>
      </c>
      <c r="O193" s="8">
        <v>1.9535156632338044</v>
      </c>
      <c r="P193" s="8">
        <v>1.8208384238032009</v>
      </c>
      <c r="Q193" s="7"/>
      <c r="R193" s="7"/>
      <c r="S193" s="7"/>
      <c r="T193" s="8">
        <v>283.8</v>
      </c>
      <c r="U193" s="8">
        <f>AVERAGE(M192:M$354)</f>
        <v>292.01791800527724</v>
      </c>
      <c r="V193" s="11">
        <f t="shared" si="15"/>
        <v>291.19711132294879</v>
      </c>
      <c r="W193" s="8">
        <v>283.8</v>
      </c>
      <c r="X193" s="8">
        <f>AVERAGE(N192:N$354)</f>
        <v>294.67590591536867</v>
      </c>
      <c r="Y193" s="11">
        <f t="shared" si="16"/>
        <v>294.66414159896806</v>
      </c>
      <c r="Z193" s="8">
        <v>283.8</v>
      </c>
      <c r="AA193" s="8">
        <f>AVERAGE(O192:O$354)</f>
        <v>2.1820344040581676</v>
      </c>
      <c r="AB193" s="11">
        <f t="shared" si="17"/>
        <v>2.1737517840729197</v>
      </c>
      <c r="AC193" s="8">
        <v>283.8</v>
      </c>
      <c r="AD193" s="8">
        <f>AVERAGE(P192:P$354)</f>
        <v>2.1674107061870509</v>
      </c>
      <c r="AE193" s="8">
        <f t="shared" si="18"/>
        <v>2.1671998205463296</v>
      </c>
      <c r="AF193" s="8"/>
      <c r="AI193" s="8"/>
    </row>
    <row r="194" spans="1:35" x14ac:dyDescent="0.25">
      <c r="A194" s="8">
        <v>273.89999999999998</v>
      </c>
      <c r="B194" s="1">
        <v>316.33141396548871</v>
      </c>
      <c r="C194" s="1">
        <v>303.39389864616703</v>
      </c>
      <c r="D194" s="8">
        <v>273.89999999999998</v>
      </c>
      <c r="E194" s="6">
        <v>0.11362659342818773</v>
      </c>
      <c r="F194" s="8">
        <v>1.4492587211981889</v>
      </c>
      <c r="G194" s="8">
        <f t="shared" si="13"/>
        <v>1.3356321277700012</v>
      </c>
      <c r="H194" s="8">
        <f t="shared" si="19"/>
        <v>1.2782180864852084</v>
      </c>
      <c r="I194" s="8">
        <f t="shared" si="14"/>
        <v>275.23563212776997</v>
      </c>
      <c r="L194" s="8">
        <v>284</v>
      </c>
      <c r="M194" s="1">
        <v>320.95249080669578</v>
      </c>
      <c r="N194" s="1">
        <v>302.92313358682827</v>
      </c>
      <c r="O194" s="8">
        <v>1.9608934392927373</v>
      </c>
      <c r="P194" s="8">
        <v>1.8274774109882179</v>
      </c>
      <c r="Q194" s="7"/>
      <c r="R194" s="7"/>
      <c r="S194" s="7"/>
      <c r="T194" s="8">
        <v>283.89999999999998</v>
      </c>
      <c r="U194" s="8">
        <f>AVERAGE(M193:M$354)</f>
        <v>291.83848960766852</v>
      </c>
      <c r="V194" s="11">
        <f t="shared" si="15"/>
        <v>291.03981768260701</v>
      </c>
      <c r="W194" s="8">
        <v>283.89999999999998</v>
      </c>
      <c r="X194" s="8">
        <f>AVERAGE(N193:N$354)</f>
        <v>294.62437033724626</v>
      </c>
      <c r="Y194" s="11">
        <f t="shared" si="16"/>
        <v>294.61223299836672</v>
      </c>
      <c r="Z194" s="8">
        <v>283.89999999999998</v>
      </c>
      <c r="AA194" s="8">
        <f>AVERAGE(O193:O$354)</f>
        <v>2.1834905011424182</v>
      </c>
      <c r="AB194" s="11">
        <f t="shared" si="17"/>
        <v>2.1750125561272853</v>
      </c>
      <c r="AC194" s="8">
        <v>283.89999999999998</v>
      </c>
      <c r="AD194" s="8">
        <f>AVERAGE(P193:P$354)</f>
        <v>2.1695909101981576</v>
      </c>
      <c r="AE194" s="8">
        <f t="shared" si="18"/>
        <v>2.1691611775097499</v>
      </c>
      <c r="AF194" s="8"/>
      <c r="AI194" s="8"/>
    </row>
    <row r="195" spans="1:35" x14ac:dyDescent="0.25">
      <c r="A195" s="8">
        <v>274</v>
      </c>
      <c r="B195" s="1">
        <v>316.44696614664343</v>
      </c>
      <c r="C195" s="1">
        <v>303.43460988940853</v>
      </c>
      <c r="D195" s="8">
        <v>274</v>
      </c>
      <c r="E195" s="6">
        <v>0.11481863923154167</v>
      </c>
      <c r="F195" s="8">
        <v>1.4551364434997001</v>
      </c>
      <c r="G195" s="8">
        <f t="shared" si="13"/>
        <v>1.3403178042681585</v>
      </c>
      <c r="H195" s="8">
        <f t="shared" si="19"/>
        <v>1.2823426142822294</v>
      </c>
      <c r="I195" s="8">
        <f t="shared" si="14"/>
        <v>275.34031780426818</v>
      </c>
      <c r="L195" s="8">
        <v>284.10000000000002</v>
      </c>
      <c r="M195" s="1">
        <v>320.88069695361435</v>
      </c>
      <c r="N195" s="1">
        <v>302.87093475409324</v>
      </c>
      <c r="O195" s="8">
        <v>1.9682789730971941</v>
      </c>
      <c r="P195" s="8">
        <v>1.8341342742783799</v>
      </c>
      <c r="Q195" s="7"/>
      <c r="R195" s="7"/>
      <c r="S195" s="7"/>
      <c r="T195" s="8">
        <v>284</v>
      </c>
      <c r="U195" s="8">
        <f>AVERAGE(M194:M$354)</f>
        <v>291.65723383933539</v>
      </c>
      <c r="V195" s="11">
        <f t="shared" si="15"/>
        <v>290.88164130379982</v>
      </c>
      <c r="W195" s="8">
        <v>284</v>
      </c>
      <c r="X195" s="8">
        <f>AVERAGE(N194:N$354)</f>
        <v>294.57250693374004</v>
      </c>
      <c r="Y195" s="11">
        <f t="shared" si="16"/>
        <v>294.56000210870013</v>
      </c>
      <c r="Z195" s="8">
        <v>284</v>
      </c>
      <c r="AA195" s="8">
        <f>AVERAGE(O194:O$354)</f>
        <v>2.1849189162847074</v>
      </c>
      <c r="AB195" s="11">
        <f t="shared" si="17"/>
        <v>2.1762515006807917</v>
      </c>
      <c r="AC195" s="8">
        <v>284</v>
      </c>
      <c r="AD195" s="8">
        <f>AVERAGE(P194:P$354)</f>
        <v>2.171757074709928</v>
      </c>
      <c r="AE195" s="8">
        <f t="shared" si="18"/>
        <v>2.1711048922004466</v>
      </c>
      <c r="AF195" s="8"/>
      <c r="AI195" s="8"/>
    </row>
    <row r="196" spans="1:35" x14ac:dyDescent="0.25">
      <c r="A196" s="8">
        <v>274.10000000000002</v>
      </c>
      <c r="B196" s="1">
        <v>316.56181476801549</v>
      </c>
      <c r="C196" s="1">
        <v>303.47444316272242</v>
      </c>
      <c r="D196" s="8">
        <v>274.10000000000002</v>
      </c>
      <c r="E196" s="6">
        <v>0.11603246632824026</v>
      </c>
      <c r="F196" s="8">
        <v>1.4610664852978743</v>
      </c>
      <c r="G196" s="8">
        <f t="shared" si="13"/>
        <v>1.3450340189696341</v>
      </c>
      <c r="H196" s="8">
        <f t="shared" si="19"/>
        <v>1.286492313421183</v>
      </c>
      <c r="I196" s="8">
        <f t="shared" si="14"/>
        <v>275.44503401896964</v>
      </c>
      <c r="L196" s="8">
        <v>284.2</v>
      </c>
      <c r="M196" s="1">
        <v>320.80520002806514</v>
      </c>
      <c r="N196" s="1">
        <v>302.81778111964178</v>
      </c>
      <c r="O196" s="8">
        <v>1.9756711799913373</v>
      </c>
      <c r="P196" s="8">
        <v>1.8408087065769974</v>
      </c>
      <c r="Q196" s="7"/>
      <c r="R196" s="7"/>
      <c r="S196" s="7"/>
      <c r="T196" s="8">
        <v>284.10000000000002</v>
      </c>
      <c r="U196" s="8">
        <f>AVERAGE(M195:M$354)</f>
        <v>291.47413848328938</v>
      </c>
      <c r="V196" s="11">
        <f t="shared" si="15"/>
        <v>290.72258218652678</v>
      </c>
      <c r="W196" s="8">
        <v>284.10000000000002</v>
      </c>
      <c r="X196" s="8">
        <f>AVERAGE(N195:N$354)</f>
        <v>294.52031551715828</v>
      </c>
      <c r="Y196" s="11">
        <f t="shared" si="16"/>
        <v>294.50744892996715</v>
      </c>
      <c r="Z196" s="8">
        <v>284.10000000000002</v>
      </c>
      <c r="AA196" s="8">
        <f>AVERAGE(O195:O$354)</f>
        <v>2.1863190755159074</v>
      </c>
      <c r="AB196" s="11">
        <f t="shared" si="17"/>
        <v>2.1774684292404345</v>
      </c>
      <c r="AC196" s="8">
        <v>284.10000000000002</v>
      </c>
      <c r="AD196" s="8">
        <f>AVERAGE(P195:P$354)</f>
        <v>2.1739088226081886</v>
      </c>
      <c r="AE196" s="8">
        <f t="shared" si="18"/>
        <v>2.1730307474947494</v>
      </c>
      <c r="AF196" s="8"/>
      <c r="AI196" s="8"/>
    </row>
    <row r="197" spans="1:35" x14ac:dyDescent="0.25">
      <c r="A197" s="8">
        <v>274.2</v>
      </c>
      <c r="B197" s="1">
        <v>316.67594517329081</v>
      </c>
      <c r="C197" s="1">
        <v>303.51339714431663</v>
      </c>
      <c r="D197" s="8">
        <v>274.2</v>
      </c>
      <c r="E197" s="6">
        <v>0.11726841631735323</v>
      </c>
      <c r="F197" s="8">
        <v>1.467049310185605</v>
      </c>
      <c r="G197" s="8">
        <f t="shared" si="13"/>
        <v>1.3497808938682518</v>
      </c>
      <c r="H197" s="8">
        <f t="shared" si="19"/>
        <v>1.2906672982727962</v>
      </c>
      <c r="I197" s="8">
        <f t="shared" si="14"/>
        <v>275.54978089386822</v>
      </c>
      <c r="L197" s="8">
        <v>284.3</v>
      </c>
      <c r="M197" s="1">
        <v>320.72588716469522</v>
      </c>
      <c r="N197" s="1">
        <v>302.76367198727587</v>
      </c>
      <c r="O197" s="8">
        <v>1.9830688741146429</v>
      </c>
      <c r="P197" s="8">
        <v>1.8475004095974918</v>
      </c>
      <c r="Q197" s="7"/>
      <c r="R197" s="7"/>
      <c r="S197" s="7"/>
      <c r="T197" s="8">
        <v>284.2</v>
      </c>
      <c r="U197" s="8">
        <f>AVERAGE(M196:M$354)</f>
        <v>291.28919157467101</v>
      </c>
      <c r="V197" s="11">
        <f t="shared" si="15"/>
        <v>290.56264033078787</v>
      </c>
      <c r="W197" s="8">
        <v>284.2</v>
      </c>
      <c r="X197" s="8">
        <f>AVERAGE(N196:N$354)</f>
        <v>294.46779589931595</v>
      </c>
      <c r="Y197" s="11">
        <f t="shared" si="16"/>
        <v>294.45457346216779</v>
      </c>
      <c r="Z197" s="8">
        <v>284.2</v>
      </c>
      <c r="AA197" s="8">
        <f>AVERAGE(O196:O$354)</f>
        <v>2.1876903969147672</v>
      </c>
      <c r="AB197" s="11">
        <f t="shared" si="17"/>
        <v>2.1786631533138916</v>
      </c>
      <c r="AC197" s="8">
        <v>284.2</v>
      </c>
      <c r="AD197" s="8">
        <f>AVERAGE(P196:P$354)</f>
        <v>2.1760457694530304</v>
      </c>
      <c r="AE197" s="8">
        <f t="shared" si="18"/>
        <v>2.1749385262703527</v>
      </c>
      <c r="AF197" s="8"/>
      <c r="AI197" s="8"/>
    </row>
    <row r="198" spans="1:35" x14ac:dyDescent="0.25">
      <c r="A198" s="8">
        <v>274.3</v>
      </c>
      <c r="B198" s="1">
        <v>316.78934265746545</v>
      </c>
      <c r="C198" s="1">
        <v>303.55147054891842</v>
      </c>
      <c r="D198" s="8">
        <v>274.3</v>
      </c>
      <c r="E198" s="6">
        <v>0.11852683688184494</v>
      </c>
      <c r="F198" s="8">
        <v>1.4730853840239315</v>
      </c>
      <c r="G198" s="8">
        <f t="shared" ref="G198:G261" si="20">F198-E198</f>
        <v>1.3545585471420867</v>
      </c>
      <c r="H198" s="8">
        <f t="shared" si="19"/>
        <v>1.2948676822711733</v>
      </c>
      <c r="I198" s="8">
        <f t="shared" ref="I198:I261" si="21">A198+G198</f>
        <v>275.65455854714207</v>
      </c>
      <c r="L198" s="8">
        <v>284.39999999999998</v>
      </c>
      <c r="M198" s="1">
        <v>320.64264536097465</v>
      </c>
      <c r="N198" s="1">
        <v>302.70860664773443</v>
      </c>
      <c r="O198" s="8">
        <v>1.9904708013594579</v>
      </c>
      <c r="P198" s="8">
        <v>1.8542093420067118</v>
      </c>
      <c r="Q198" s="7"/>
      <c r="R198" s="7"/>
      <c r="S198" s="7"/>
      <c r="T198" s="8">
        <v>284.3</v>
      </c>
      <c r="U198" s="8">
        <f>AVERAGE(M197:M$354)</f>
        <v>291.10238139458619</v>
      </c>
      <c r="V198" s="11">
        <f t="shared" ref="V198:V261" si="22">-0.0441369233*T198^2 + 23.483594954*T198 - 2818.5516399474</f>
        <v>290.4018157365831</v>
      </c>
      <c r="W198" s="8">
        <v>284.3</v>
      </c>
      <c r="X198" s="8">
        <f>AVERAGE(N197:N$354)</f>
        <v>294.41494789159231</v>
      </c>
      <c r="Y198" s="11">
        <f t="shared" ref="Y198:Y261" si="23" xml:space="preserve"> -0.0161144533*W198^2 + 8.6290891324*W198 - 856.3739661281</f>
        <v>294.40137570530339</v>
      </c>
      <c r="Z198" s="8">
        <v>284.3</v>
      </c>
      <c r="AA198" s="8">
        <f>AVERAGE(O197:O$354)</f>
        <v>2.1890322906927633</v>
      </c>
      <c r="AB198" s="11">
        <f t="shared" ref="AB198:AB261" si="24" xml:space="preserve"> -0.000031415526114*Z198^3 + 0.02566522857118*Z198^2 - 6.964018125956*Z198 + 629.516315122313</f>
        <v>2.1798354844067944</v>
      </c>
      <c r="AC198" s="8">
        <v>284.3</v>
      </c>
      <c r="AD198" s="8">
        <f>AVERAGE(P197:P$354)</f>
        <v>2.1781675230155364</v>
      </c>
      <c r="AE198" s="8">
        <f t="shared" ref="AE198:AE261" si="25" xml:space="preserve"> -0.0000361873*Z198^3 + 0.0299386098*Z198^2 - 8.2296135482*Z198+ 753.5701352914</f>
        <v>2.1768280114008576</v>
      </c>
      <c r="AF198" s="8"/>
      <c r="AI198" s="8"/>
    </row>
    <row r="199" spans="1:35" x14ac:dyDescent="0.25">
      <c r="A199" s="8">
        <v>274.39999999999998</v>
      </c>
      <c r="B199" s="1">
        <v>316.90199120113658</v>
      </c>
      <c r="C199" s="1">
        <v>303.58866212690702</v>
      </c>
      <c r="D199" s="8">
        <v>274.39999999999998</v>
      </c>
      <c r="E199" s="6">
        <v>0.11980808231547871</v>
      </c>
      <c r="F199" s="8">
        <v>1.4791751750532847</v>
      </c>
      <c r="G199" s="8">
        <f t="shared" si="20"/>
        <v>1.3593670927378059</v>
      </c>
      <c r="H199" s="8">
        <f t="shared" si="19"/>
        <v>1.2990935757117941</v>
      </c>
      <c r="I199" s="8">
        <f t="shared" si="21"/>
        <v>275.75936709273776</v>
      </c>
      <c r="L199" s="8">
        <v>284.5</v>
      </c>
      <c r="M199" s="1">
        <v>320.55535679595727</v>
      </c>
      <c r="N199" s="1">
        <v>302.65258437796933</v>
      </c>
      <c r="O199" s="8">
        <v>1.9978756254165135</v>
      </c>
      <c r="P199" s="8">
        <v>1.8609349149524421</v>
      </c>
      <c r="Q199" s="7"/>
      <c r="R199" s="7"/>
      <c r="S199" s="7"/>
      <c r="T199" s="8">
        <v>284.39999999999998</v>
      </c>
      <c r="U199" s="8">
        <f>AVERAGE(M198:M$354)</f>
        <v>290.91369664445813</v>
      </c>
      <c r="V199" s="11">
        <f t="shared" si="22"/>
        <v>290.24010840391293</v>
      </c>
      <c r="W199" s="8">
        <v>284.39999999999998</v>
      </c>
      <c r="X199" s="8">
        <f>AVERAGE(N198:N$354)</f>
        <v>294.36177130499556</v>
      </c>
      <c r="Y199" s="11">
        <f t="shared" si="23"/>
        <v>294.34785565937216</v>
      </c>
      <c r="Z199" s="8">
        <v>284.39999999999998</v>
      </c>
      <c r="AA199" s="8">
        <f>AVERAGE(O198:O$354)</f>
        <v>2.1903441595881654</v>
      </c>
      <c r="AB199" s="11">
        <f t="shared" si="24"/>
        <v>2.1809852340270481</v>
      </c>
      <c r="AC199" s="8">
        <v>284.39999999999998</v>
      </c>
      <c r="AD199" s="8">
        <f>AVERAGE(P198:P$354)</f>
        <v>2.1802736829736129</v>
      </c>
      <c r="AE199" s="8">
        <f t="shared" si="25"/>
        <v>2.1786989857648678</v>
      </c>
      <c r="AF199" s="8"/>
      <c r="AI199" s="8"/>
    </row>
    <row r="200" spans="1:35" x14ac:dyDescent="0.25">
      <c r="A200" s="8">
        <v>274.5</v>
      </c>
      <c r="B200" s="1">
        <v>317.01387651153175</v>
      </c>
      <c r="C200" s="1">
        <v>303.62497066337681</v>
      </c>
      <c r="D200" s="8">
        <v>274.5</v>
      </c>
      <c r="E200" s="6">
        <v>0.12111251228692774</v>
      </c>
      <c r="F200" s="8">
        <v>1.4853191540112938</v>
      </c>
      <c r="G200" s="8">
        <f t="shared" si="20"/>
        <v>1.3642066417243661</v>
      </c>
      <c r="H200" s="8">
        <f t="shared" si="19"/>
        <v>1.3033450886258107</v>
      </c>
      <c r="I200" s="8">
        <f t="shared" si="21"/>
        <v>275.86420664172437</v>
      </c>
      <c r="L200" s="8">
        <v>284.60000000000002</v>
      </c>
      <c r="M200" s="1">
        <v>320.46388134680399</v>
      </c>
      <c r="N200" s="1">
        <v>302.5956044404607</v>
      </c>
      <c r="O200" s="8">
        <v>2.0052818923672477</v>
      </c>
      <c r="P200" s="8">
        <v>1.8676771655059703</v>
      </c>
      <c r="Q200" s="7"/>
      <c r="R200" s="7"/>
      <c r="S200" s="7"/>
      <c r="T200" s="8">
        <v>284.5</v>
      </c>
      <c r="U200" s="8">
        <f>AVERAGE(M199:M$354)</f>
        <v>290.7231264603779</v>
      </c>
      <c r="V200" s="11">
        <f t="shared" si="22"/>
        <v>290.07751833277553</v>
      </c>
      <c r="W200" s="8">
        <v>284.5</v>
      </c>
      <c r="X200" s="8">
        <f>AVERAGE(N199:N$354)</f>
        <v>294.30826595023439</v>
      </c>
      <c r="Y200" s="11">
        <f t="shared" si="23"/>
        <v>294.29401332437499</v>
      </c>
      <c r="Z200" s="8">
        <v>284.5</v>
      </c>
      <c r="AA200" s="8">
        <f>AVERAGE(O199:O$354)</f>
        <v>2.1916253990639905</v>
      </c>
      <c r="AB200" s="11">
        <f t="shared" si="24"/>
        <v>2.1821122136814211</v>
      </c>
      <c r="AC200" s="8">
        <v>284.5</v>
      </c>
      <c r="AD200" s="8">
        <f>AVERAGE(P199:P$354)</f>
        <v>2.1823638390054518</v>
      </c>
      <c r="AE200" s="8">
        <f t="shared" si="25"/>
        <v>2.1805512322378036</v>
      </c>
      <c r="AF200" s="8"/>
      <c r="AI200" s="8"/>
    </row>
    <row r="201" spans="1:35" x14ac:dyDescent="0.25">
      <c r="A201" s="8">
        <v>274.60000000000002</v>
      </c>
      <c r="B201" s="1">
        <v>317.12498395518645</v>
      </c>
      <c r="C201" s="1">
        <v>303.66039497713558</v>
      </c>
      <c r="D201" s="8">
        <v>274.60000000000002</v>
      </c>
      <c r="E201" s="6">
        <v>0.12244049333919275</v>
      </c>
      <c r="F201" s="8">
        <v>1.4915177942574163</v>
      </c>
      <c r="G201" s="8">
        <f t="shared" si="20"/>
        <v>1.3690773009182235</v>
      </c>
      <c r="H201" s="8">
        <f t="shared" si="19"/>
        <v>1.3076223264826659</v>
      </c>
      <c r="I201" s="8">
        <f t="shared" si="21"/>
        <v>275.96907730091823</v>
      </c>
      <c r="L201" s="8">
        <v>284.7</v>
      </c>
      <c r="M201" s="1">
        <v>320.36807084518745</v>
      </c>
      <c r="N201" s="1">
        <v>302.53766608257564</v>
      </c>
      <c r="O201" s="8">
        <v>2.0126880429604226</v>
      </c>
      <c r="P201" s="8">
        <v>1.8744357793346993</v>
      </c>
      <c r="Q201" s="7"/>
      <c r="R201" s="7"/>
      <c r="S201" s="7"/>
      <c r="T201" s="8">
        <v>284.60000000000002</v>
      </c>
      <c r="U201" s="8">
        <f>AVERAGE(M200:M$354)</f>
        <v>290.53066045821282</v>
      </c>
      <c r="V201" s="11">
        <f t="shared" si="22"/>
        <v>289.91404552317226</v>
      </c>
      <c r="W201" s="8">
        <v>284.60000000000002</v>
      </c>
      <c r="X201" s="8">
        <f>AVERAGE(N200:N$354)</f>
        <v>294.25443163779744</v>
      </c>
      <c r="Y201" s="11">
        <f t="shared" si="23"/>
        <v>294.23984870031188</v>
      </c>
      <c r="Z201" s="8">
        <v>284.60000000000002</v>
      </c>
      <c r="AA201" s="8">
        <f>AVERAGE(O200:O$354)</f>
        <v>2.1928753976036512</v>
      </c>
      <c r="AB201" s="11">
        <f t="shared" si="24"/>
        <v>2.1832162348759994</v>
      </c>
      <c r="AC201" s="8">
        <v>284.60000000000002</v>
      </c>
      <c r="AD201" s="8">
        <f>AVERAGE(P200:P$354)</f>
        <v>2.1844375739993427</v>
      </c>
      <c r="AE201" s="8">
        <f t="shared" si="25"/>
        <v>2.1823845336955401</v>
      </c>
      <c r="AF201" s="8"/>
      <c r="AI201" s="8"/>
    </row>
    <row r="202" spans="1:35" x14ac:dyDescent="0.25">
      <c r="A202" s="8">
        <v>274.7</v>
      </c>
      <c r="B202" s="1">
        <v>317.23529536625267</v>
      </c>
      <c r="C202" s="1">
        <v>303.69493391964357</v>
      </c>
      <c r="D202" s="8">
        <v>274.7</v>
      </c>
      <c r="E202" s="6">
        <v>0.12379240025589681</v>
      </c>
      <c r="F202" s="8">
        <v>1.4977715719045037</v>
      </c>
      <c r="G202" s="8">
        <f t="shared" si="20"/>
        <v>1.3739791716486069</v>
      </c>
      <c r="H202" s="8">
        <f t="shared" si="19"/>
        <v>1.3119253912661142</v>
      </c>
      <c r="I202" s="8">
        <f t="shared" si="21"/>
        <v>276.0739791716486</v>
      </c>
      <c r="L202" s="8">
        <v>284.8</v>
      </c>
      <c r="M202" s="1">
        <v>320.26775649798537</v>
      </c>
      <c r="N202" s="1">
        <v>302.47876853597381</v>
      </c>
      <c r="O202" s="8">
        <v>2.0200923843436098</v>
      </c>
      <c r="P202" s="8">
        <v>1.8812103982676061</v>
      </c>
      <c r="Q202" s="7"/>
      <c r="R202" s="7"/>
      <c r="S202" s="7"/>
      <c r="T202" s="8">
        <v>284.7</v>
      </c>
      <c r="U202" s="8">
        <f>AVERAGE(M201:M$354)</f>
        <v>290.33628889400126</v>
      </c>
      <c r="V202" s="11">
        <f t="shared" si="22"/>
        <v>289.74968997510268</v>
      </c>
      <c r="W202" s="8">
        <v>284.7</v>
      </c>
      <c r="X202" s="8">
        <f>AVERAGE(N201:N$354)</f>
        <v>294.20026817803989</v>
      </c>
      <c r="Y202" s="11">
        <f t="shared" si="23"/>
        <v>294.1853617871833</v>
      </c>
      <c r="Z202" s="8">
        <v>284.7</v>
      </c>
      <c r="AA202" s="8">
        <f>AVERAGE(O201:O$354)</f>
        <v>2.1940935372480439</v>
      </c>
      <c r="AB202" s="11">
        <f t="shared" si="24"/>
        <v>2.1842971091186882</v>
      </c>
      <c r="AC202" s="8">
        <v>284.7</v>
      </c>
      <c r="AD202" s="8">
        <f>AVERAGE(P201:P$354)</f>
        <v>2.1864944597687805</v>
      </c>
      <c r="AE202" s="8">
        <f t="shared" si="25"/>
        <v>2.1841986730144072</v>
      </c>
      <c r="AF202" s="8"/>
      <c r="AI202" s="8"/>
    </row>
    <row r="203" spans="1:35" x14ac:dyDescent="0.25">
      <c r="A203" s="8">
        <v>274.8</v>
      </c>
      <c r="B203" s="1">
        <v>317.34479621481324</v>
      </c>
      <c r="C203" s="1">
        <v>303.72858637389783</v>
      </c>
      <c r="D203" s="8">
        <v>274.8</v>
      </c>
      <c r="E203" s="6">
        <v>0.12516861323990364</v>
      </c>
      <c r="F203" s="8">
        <v>1.5040809659576373</v>
      </c>
      <c r="G203" s="8">
        <f t="shared" si="20"/>
        <v>1.3789123527177336</v>
      </c>
      <c r="H203" s="8">
        <f t="shared" si="19"/>
        <v>1.3162543862570428</v>
      </c>
      <c r="I203" s="8">
        <f t="shared" si="21"/>
        <v>276.17891235271776</v>
      </c>
      <c r="L203" s="8">
        <v>284.89999999999998</v>
      </c>
      <c r="M203" s="1">
        <v>320.16276719823486</v>
      </c>
      <c r="N203" s="1">
        <v>302.41891101606473</v>
      </c>
      <c r="O203" s="8">
        <v>2.0274931082981111</v>
      </c>
      <c r="P203" s="8">
        <v>1.8880009423090511</v>
      </c>
      <c r="Q203" s="7"/>
      <c r="R203" s="7"/>
      <c r="S203" s="7"/>
      <c r="T203" s="8">
        <v>284.8</v>
      </c>
      <c r="U203" s="8">
        <f>AVERAGE(M202:M$354)</f>
        <v>290.14000273745756</v>
      </c>
      <c r="V203" s="11">
        <f t="shared" si="22"/>
        <v>289.58445168856861</v>
      </c>
      <c r="W203" s="8">
        <v>284.8</v>
      </c>
      <c r="X203" s="8">
        <f>AVERAGE(N202:N$354)</f>
        <v>294.14577538127821</v>
      </c>
      <c r="Y203" s="11">
        <f t="shared" si="23"/>
        <v>294.1305525849881</v>
      </c>
      <c r="Z203" s="8">
        <v>284.8</v>
      </c>
      <c r="AA203" s="8">
        <f>AVERAGE(O202:O$354)</f>
        <v>2.1952791940734531</v>
      </c>
      <c r="AB203" s="11">
        <f t="shared" si="24"/>
        <v>2.1853546479153465</v>
      </c>
      <c r="AC203" s="8">
        <v>284.8</v>
      </c>
      <c r="AD203" s="8">
        <f>AVERAGE(P202:P$354)</f>
        <v>2.1885340589873037</v>
      </c>
      <c r="AE203" s="8">
        <f t="shared" si="25"/>
        <v>2.1859934330707347</v>
      </c>
      <c r="AF203" s="8"/>
      <c r="AI203" s="8"/>
    </row>
    <row r="204" spans="1:35" x14ac:dyDescent="0.25">
      <c r="A204" s="8">
        <v>274.89999999999998</v>
      </c>
      <c r="B204" s="1">
        <v>317.45346963493404</v>
      </c>
      <c r="C204" s="1">
        <v>303.76135125326863</v>
      </c>
      <c r="D204" s="8">
        <v>274.89999999999998</v>
      </c>
      <c r="E204" s="6">
        <v>0.12656952066850477</v>
      </c>
      <c r="F204" s="8">
        <v>1.5104464584602968</v>
      </c>
      <c r="G204" s="8">
        <f t="shared" si="20"/>
        <v>1.3838769377917921</v>
      </c>
      <c r="H204" s="8">
        <f t="shared" si="19"/>
        <v>1.3206094080845114</v>
      </c>
      <c r="I204" s="8">
        <f t="shared" si="21"/>
        <v>276.28387693779177</v>
      </c>
      <c r="L204" s="8">
        <v>285</v>
      </c>
      <c r="M204" s="1">
        <v>320.05289852163418</v>
      </c>
      <c r="N204" s="1">
        <v>302.35809272151982</v>
      </c>
      <c r="O204" s="8">
        <v>2.0348882297846096</v>
      </c>
      <c r="P204" s="8">
        <v>1.8948071544184644</v>
      </c>
      <c r="Q204" s="7"/>
      <c r="R204" s="7"/>
      <c r="S204" s="7"/>
      <c r="T204" s="8">
        <v>284.89999999999998</v>
      </c>
      <c r="U204" s="8">
        <f>AVERAGE(M203:M$354)</f>
        <v>289.94179383113828</v>
      </c>
      <c r="V204" s="11">
        <f t="shared" si="22"/>
        <v>289.41833066356776</v>
      </c>
      <c r="W204" s="8">
        <v>284.89999999999998</v>
      </c>
      <c r="X204" s="8">
        <f>AVERAGE(N203:N$354)</f>
        <v>294.09095305789208</v>
      </c>
      <c r="Y204" s="11">
        <f t="shared" si="23"/>
        <v>294.07542109372719</v>
      </c>
      <c r="Z204" s="8">
        <v>284.89999999999998</v>
      </c>
      <c r="AA204" s="8">
        <f>AVERAGE(O203:O$354)</f>
        <v>2.1964317388743071</v>
      </c>
      <c r="AB204" s="11">
        <f t="shared" si="24"/>
        <v>2.1863886627725151</v>
      </c>
      <c r="AC204" s="8">
        <v>284.89999999999998</v>
      </c>
      <c r="AD204" s="8">
        <f>AVERAGE(P203:P$354)</f>
        <v>2.1905559251762492</v>
      </c>
      <c r="AE204" s="8">
        <f t="shared" si="25"/>
        <v>2.1877685967406251</v>
      </c>
      <c r="AF204" s="8"/>
      <c r="AI204" s="8"/>
    </row>
    <row r="205" spans="1:35" x14ac:dyDescent="0.25">
      <c r="A205" s="8">
        <v>275</v>
      </c>
      <c r="B205" s="1">
        <v>317.56129915676172</v>
      </c>
      <c r="C205" s="1">
        <v>303.79322750029206</v>
      </c>
      <c r="D205" s="8">
        <v>275</v>
      </c>
      <c r="E205" s="6">
        <v>0.12799551836829887</v>
      </c>
      <c r="F205" s="8">
        <v>1.5168685346482587</v>
      </c>
      <c r="G205" s="8">
        <f t="shared" si="20"/>
        <v>1.3888730162799598</v>
      </c>
      <c r="H205" s="8">
        <f t="shared" si="19"/>
        <v>1.324990552072886</v>
      </c>
      <c r="I205" s="8">
        <f t="shared" si="21"/>
        <v>276.38887301627994</v>
      </c>
      <c r="L205" s="8">
        <v>285.10000000000002</v>
      </c>
      <c r="M205" s="1">
        <v>319.93794475214872</v>
      </c>
      <c r="N205" s="1">
        <v>302.29631283384327</v>
      </c>
      <c r="O205" s="8">
        <v>2.0422756281702945</v>
      </c>
      <c r="P205" s="8">
        <v>1.901628713200376</v>
      </c>
      <c r="Q205" s="7"/>
      <c r="R205" s="7"/>
      <c r="T205" s="8">
        <v>285</v>
      </c>
      <c r="U205" s="8">
        <f>AVERAGE(M204:M$354)</f>
        <v>289.74165493466745</v>
      </c>
      <c r="V205" s="11">
        <f t="shared" si="22"/>
        <v>289.25132690010014</v>
      </c>
      <c r="W205" s="8">
        <v>285</v>
      </c>
      <c r="X205" s="8">
        <f>AVERAGE(N204:N$354)</f>
        <v>294.03580101843386</v>
      </c>
      <c r="Y205" s="11">
        <f t="shared" si="23"/>
        <v>294.01996731339989</v>
      </c>
      <c r="Z205" s="8">
        <v>285</v>
      </c>
      <c r="AA205" s="8">
        <f>AVERAGE(O204:O$354)</f>
        <v>2.1975505377522953</v>
      </c>
      <c r="AB205" s="11">
        <f t="shared" si="24"/>
        <v>2.1873989651985539</v>
      </c>
      <c r="AC205" s="8">
        <v>285</v>
      </c>
      <c r="AD205" s="8">
        <f>AVERAGE(P204:P$354)</f>
        <v>2.1925596005594752</v>
      </c>
      <c r="AE205" s="8">
        <f t="shared" si="25"/>
        <v>2.1895239469001808</v>
      </c>
      <c r="AF205" s="8"/>
      <c r="AI205" s="8"/>
    </row>
    <row r="206" spans="1:35" x14ac:dyDescent="0.25">
      <c r="A206" s="8">
        <v>275.10000000000002</v>
      </c>
      <c r="B206" s="1">
        <v>317.66826680200103</v>
      </c>
      <c r="C206" s="1">
        <v>303.82421408542587</v>
      </c>
      <c r="D206" s="8">
        <v>275.10000000000002</v>
      </c>
      <c r="E206" s="6">
        <v>0.1294470106093116</v>
      </c>
      <c r="F206" s="8">
        <v>1.5233476831112835</v>
      </c>
      <c r="G206" s="8">
        <f t="shared" si="20"/>
        <v>1.393900672501972</v>
      </c>
      <c r="H206" s="8">
        <f t="shared" si="19"/>
        <v>1.3293979121607022</v>
      </c>
      <c r="I206" s="8">
        <f t="shared" si="21"/>
        <v>276.49390067250198</v>
      </c>
      <c r="L206" s="8">
        <v>285.2</v>
      </c>
      <c r="M206" s="1">
        <v>319.8176724854398</v>
      </c>
      <c r="N206" s="1">
        <v>302.23357051700464</v>
      </c>
      <c r="O206" s="8">
        <v>2.0496529887449322</v>
      </c>
      <c r="P206" s="8">
        <v>1.9084656686121868</v>
      </c>
      <c r="Q206" s="7"/>
      <c r="R206" s="7"/>
      <c r="T206" s="8">
        <v>285.10000000000002</v>
      </c>
      <c r="U206" s="8">
        <f>AVERAGE(M205:M$354)</f>
        <v>289.53957997742111</v>
      </c>
      <c r="V206" s="11">
        <f t="shared" si="22"/>
        <v>289.08344039816711</v>
      </c>
      <c r="W206" s="8">
        <v>285.10000000000002</v>
      </c>
      <c r="X206" s="8">
        <f>AVERAGE(N205:N$354)</f>
        <v>293.98031907374667</v>
      </c>
      <c r="Y206" s="11">
        <f t="shared" si="23"/>
        <v>293.96419124400734</v>
      </c>
      <c r="Z206" s="8">
        <v>285.10000000000002</v>
      </c>
      <c r="AA206" s="8">
        <f>AVERAGE(O205:O$354)</f>
        <v>2.1986349531387464</v>
      </c>
      <c r="AB206" s="11">
        <f t="shared" si="24"/>
        <v>2.1883853666993218</v>
      </c>
      <c r="AC206" s="8">
        <v>285.10000000000002</v>
      </c>
      <c r="AD206" s="8">
        <f>AVERAGE(P205:P$354)</f>
        <v>2.1945446168670824</v>
      </c>
      <c r="AE206" s="8">
        <f t="shared" si="25"/>
        <v>2.1912592664259591</v>
      </c>
      <c r="AF206" s="8"/>
      <c r="AI206" s="8"/>
    </row>
    <row r="207" spans="1:35" x14ac:dyDescent="0.25">
      <c r="A207" s="8">
        <v>275.2</v>
      </c>
      <c r="B207" s="1">
        <v>317.77435566960008</v>
      </c>
      <c r="C207" s="1">
        <v>303.85431000577393</v>
      </c>
      <c r="D207" s="8">
        <v>275.2</v>
      </c>
      <c r="E207" s="6">
        <v>0.13092440904971347</v>
      </c>
      <c r="F207" s="8">
        <v>1.529884395962912</v>
      </c>
      <c r="G207" s="8">
        <f t="shared" si="20"/>
        <v>1.3989599869131986</v>
      </c>
      <c r="H207" s="8">
        <f t="shared" si="19"/>
        <v>1.3338315785276362</v>
      </c>
      <c r="I207" s="8">
        <f t="shared" si="21"/>
        <v>276.5989599869132</v>
      </c>
      <c r="L207" s="8">
        <v>285.3</v>
      </c>
      <c r="M207" s="1">
        <v>319.69182384149872</v>
      </c>
      <c r="N207" s="1">
        <v>302.16986491713669</v>
      </c>
      <c r="O207" s="8">
        <v>2.0570177914588248</v>
      </c>
      <c r="P207" s="8">
        <v>1.9153177222544493</v>
      </c>
      <c r="Q207" s="7"/>
      <c r="R207" s="7"/>
      <c r="T207" s="8">
        <v>285.2</v>
      </c>
      <c r="U207" s="8">
        <f>AVERAGE(M206:M$354)</f>
        <v>289.33556410644974</v>
      </c>
      <c r="V207" s="11">
        <f t="shared" si="22"/>
        <v>288.91467115776868</v>
      </c>
      <c r="W207" s="8">
        <v>285.2</v>
      </c>
      <c r="X207" s="8">
        <f>AVERAGE(N206:N$354)</f>
        <v>293.9245070350882</v>
      </c>
      <c r="Y207" s="11">
        <f t="shared" si="23"/>
        <v>293.90809288554817</v>
      </c>
      <c r="Z207" s="8">
        <v>285.2</v>
      </c>
      <c r="AA207" s="8">
        <f>AVERAGE(O206:O$354)</f>
        <v>2.1996843445814882</v>
      </c>
      <c r="AB207" s="11">
        <f t="shared" si="24"/>
        <v>2.1893476787815871</v>
      </c>
      <c r="AC207" s="8">
        <v>285.2</v>
      </c>
      <c r="AD207" s="8">
        <f>AVERAGE(P206:P$354)</f>
        <v>2.1965104954151808</v>
      </c>
      <c r="AE207" s="8">
        <f t="shared" si="25"/>
        <v>2.1929743381936078</v>
      </c>
      <c r="AF207" s="8"/>
      <c r="AI207" s="8"/>
    </row>
    <row r="208" spans="1:35" x14ac:dyDescent="0.25">
      <c r="A208" s="8">
        <v>275.3</v>
      </c>
      <c r="B208" s="1">
        <v>317.87954898831492</v>
      </c>
      <c r="C208" s="1">
        <v>303.88351428378525</v>
      </c>
      <c r="D208" s="8">
        <v>275.3</v>
      </c>
      <c r="E208" s="6">
        <v>0.13242813381674637</v>
      </c>
      <c r="F208" s="8">
        <v>1.5364791690185782</v>
      </c>
      <c r="G208" s="8">
        <f t="shared" si="20"/>
        <v>1.4040510352018318</v>
      </c>
      <c r="H208" s="8">
        <f t="shared" si="19"/>
        <v>1.3382916394143383</v>
      </c>
      <c r="I208" s="8">
        <f t="shared" si="21"/>
        <v>276.70405103520187</v>
      </c>
      <c r="L208" s="8">
        <v>285.39999999999998</v>
      </c>
      <c r="M208" s="1">
        <v>319.56011302120686</v>
      </c>
      <c r="N208" s="1">
        <v>302.10519516230113</v>
      </c>
      <c r="O208" s="8">
        <v>2.0643672920805698</v>
      </c>
      <c r="P208" s="8">
        <v>1.9221846505081752</v>
      </c>
      <c r="Q208" s="7"/>
      <c r="R208" s="7"/>
      <c r="T208" s="8">
        <v>285.3</v>
      </c>
      <c r="U208" s="8">
        <f>AVERAGE(M207:M$354)</f>
        <v>289.12960391469977</v>
      </c>
      <c r="V208" s="11">
        <f t="shared" si="22"/>
        <v>288.74501917890302</v>
      </c>
      <c r="W208" s="8">
        <v>285.3</v>
      </c>
      <c r="X208" s="8">
        <f>AVERAGE(N207:N$354)</f>
        <v>293.86836471426449</v>
      </c>
      <c r="Y208" s="11">
        <f t="shared" si="23"/>
        <v>293.85167223802284</v>
      </c>
      <c r="Z208" s="8">
        <v>285.3</v>
      </c>
      <c r="AA208" s="8">
        <f>AVERAGE(O207:O$354)</f>
        <v>2.2006980699587624</v>
      </c>
      <c r="AB208" s="11">
        <f t="shared" si="24"/>
        <v>2.1902857129528002</v>
      </c>
      <c r="AC208" s="8">
        <v>285.3</v>
      </c>
      <c r="AD208" s="8">
        <f>AVERAGE(P207:P$354)</f>
        <v>2.1984567442449308</v>
      </c>
      <c r="AE208" s="8">
        <f t="shared" si="25"/>
        <v>2.1946689450801387</v>
      </c>
      <c r="AF208" s="8"/>
      <c r="AI208" s="8"/>
    </row>
    <row r="209" spans="1:35" x14ac:dyDescent="0.25">
      <c r="A209" s="8">
        <v>275.39999999999998</v>
      </c>
      <c r="B209" s="1">
        <v>317.98382644862272</v>
      </c>
      <c r="C209" s="1">
        <v>303.91182596593376</v>
      </c>
      <c r="D209" s="8">
        <v>275.39999999999998</v>
      </c>
      <c r="E209" s="6">
        <v>0.13395861508745815</v>
      </c>
      <c r="F209" s="8">
        <v>1.5431325019822117</v>
      </c>
      <c r="G209" s="8">
        <f t="shared" si="20"/>
        <v>1.4091738868947536</v>
      </c>
      <c r="H209" s="8">
        <f t="shared" si="19"/>
        <v>1.342778175041446</v>
      </c>
      <c r="I209" s="8">
        <f t="shared" si="21"/>
        <v>276.80917388689471</v>
      </c>
      <c r="L209" s="8">
        <v>285.5</v>
      </c>
      <c r="M209" s="1">
        <v>319.42225643880101</v>
      </c>
      <c r="N209" s="1">
        <v>302.03956036232483</v>
      </c>
      <c r="O209" s="8">
        <v>2.0716985583893455</v>
      </c>
      <c r="P209" s="8">
        <v>1.9290664816367236</v>
      </c>
      <c r="Q209" s="7"/>
      <c r="R209" s="7"/>
      <c r="T209" s="8">
        <v>285.39999999999998</v>
      </c>
      <c r="U209" s="8">
        <f>AVERAGE(M208:M$354)</f>
        <v>288.92169765669428</v>
      </c>
      <c r="V209" s="11">
        <f t="shared" si="22"/>
        <v>288.57448446157287</v>
      </c>
      <c r="W209" s="8">
        <v>285.39999999999998</v>
      </c>
      <c r="X209" s="8">
        <f>AVERAGE(N208:N$354)</f>
        <v>293.81189192376871</v>
      </c>
      <c r="Y209" s="11">
        <f t="shared" si="23"/>
        <v>293.79492930143181</v>
      </c>
      <c r="Z209" s="8">
        <v>285.39999999999998</v>
      </c>
      <c r="AA209" s="8">
        <f>AVERAGE(O208:O$354)</f>
        <v>2.201675486819306</v>
      </c>
      <c r="AB209" s="11">
        <f t="shared" si="24"/>
        <v>2.1911992807185925</v>
      </c>
      <c r="AC209" s="8">
        <v>285.39999999999998</v>
      </c>
      <c r="AD209" s="8">
        <f>AVERAGE(P208:P$354)</f>
        <v>2.2003828600407846</v>
      </c>
      <c r="AE209" s="8">
        <f t="shared" si="25"/>
        <v>2.1963428699611995</v>
      </c>
      <c r="AF209" s="8"/>
      <c r="AI209" s="8"/>
    </row>
    <row r="210" spans="1:35" x14ac:dyDescent="0.25">
      <c r="A210" s="8">
        <v>275.5</v>
      </c>
      <c r="B210" s="1">
        <v>318.08717218945662</v>
      </c>
      <c r="C210" s="1">
        <v>303.93924412138438</v>
      </c>
      <c r="D210" s="8">
        <v>275.5</v>
      </c>
      <c r="E210" s="6">
        <v>0.13551628984319514</v>
      </c>
      <c r="F210" s="8">
        <v>1.5498448986416558</v>
      </c>
      <c r="G210" s="8">
        <f t="shared" si="20"/>
        <v>1.4143286087984606</v>
      </c>
      <c r="H210" s="8">
        <f t="shared" si="19"/>
        <v>1.347291267666314</v>
      </c>
      <c r="I210" s="8">
        <f t="shared" si="21"/>
        <v>276.91432860879848</v>
      </c>
      <c r="L210" s="8">
        <v>285.60000000000002</v>
      </c>
      <c r="M210" s="1">
        <v>319.27790820864561</v>
      </c>
      <c r="N210" s="1">
        <v>301.9729596087094</v>
      </c>
      <c r="O210" s="8">
        <v>2.0790083374639741</v>
      </c>
      <c r="P210" s="8">
        <v>1.9359630587404202</v>
      </c>
      <c r="Q210" s="7"/>
      <c r="R210" s="7"/>
      <c r="T210" s="8">
        <v>285.5</v>
      </c>
      <c r="U210" s="8">
        <f>AVERAGE(M209:M$354)</f>
        <v>288.71184549666339</v>
      </c>
      <c r="V210" s="11">
        <f t="shared" si="22"/>
        <v>288.40306700577594</v>
      </c>
      <c r="W210" s="8">
        <v>285.5</v>
      </c>
      <c r="X210" s="8">
        <f>AVERAGE(N209:N$354)</f>
        <v>293.75508847692947</v>
      </c>
      <c r="Y210" s="11">
        <f t="shared" si="23"/>
        <v>293.73786407577529</v>
      </c>
      <c r="Z210" s="8">
        <v>285.5</v>
      </c>
      <c r="AA210" s="8">
        <f>AVERAGE(O209:O$354)</f>
        <v>2.2026159539065575</v>
      </c>
      <c r="AB210" s="11">
        <f t="shared" si="24"/>
        <v>2.192088193587324</v>
      </c>
      <c r="AC210" s="8">
        <v>285.5</v>
      </c>
      <c r="AD210" s="8">
        <f>AVERAGE(P209:P$354)</f>
        <v>2.2022883272293643</v>
      </c>
      <c r="AE210" s="8">
        <f t="shared" si="25"/>
        <v>2.1979958957128929</v>
      </c>
      <c r="AF210" s="8"/>
      <c r="AI210" s="8"/>
    </row>
    <row r="211" spans="1:35" x14ac:dyDescent="0.25">
      <c r="A211" s="8">
        <v>275.60000000000002</v>
      </c>
      <c r="B211" s="1">
        <v>318.18956664264999</v>
      </c>
      <c r="C211" s="1">
        <v>303.96576784065218</v>
      </c>
      <c r="D211" s="8">
        <v>275.60000000000002</v>
      </c>
      <c r="E211" s="6">
        <v>0.1371016059918039</v>
      </c>
      <c r="F211" s="8">
        <v>1.5566168670730787</v>
      </c>
      <c r="G211" s="8">
        <f t="shared" si="20"/>
        <v>1.4195152610812747</v>
      </c>
      <c r="H211" s="8">
        <f t="shared" si="19"/>
        <v>1.351831000103723</v>
      </c>
      <c r="I211" s="8">
        <f t="shared" si="21"/>
        <v>277.01951526108132</v>
      </c>
      <c r="L211" s="8">
        <v>285.7</v>
      </c>
      <c r="M211" s="1">
        <v>319.12673553918313</v>
      </c>
      <c r="N211" s="1">
        <v>301.90539197461527</v>
      </c>
      <c r="O211" s="8">
        <v>2.0862931718293152</v>
      </c>
      <c r="P211" s="8">
        <v>1.942874403323688</v>
      </c>
      <c r="Q211" s="7"/>
      <c r="R211" s="7"/>
      <c r="T211" s="8">
        <v>285.60000000000002</v>
      </c>
      <c r="U211" s="8">
        <f>AVERAGE(M210:M$354)</f>
        <v>288.50004955913136</v>
      </c>
      <c r="V211" s="11">
        <f t="shared" si="22"/>
        <v>288.23076681151269</v>
      </c>
      <c r="W211" s="8">
        <v>285.60000000000002</v>
      </c>
      <c r="X211" s="8">
        <f>AVERAGE(N210:N$354)</f>
        <v>293.69795418806467</v>
      </c>
      <c r="Y211" s="11">
        <f t="shared" si="23"/>
        <v>293.68047656105193</v>
      </c>
      <c r="Z211" s="8">
        <v>285.60000000000002</v>
      </c>
      <c r="AA211" s="8">
        <f>AVERAGE(O210:O$354)</f>
        <v>2.2035188324963313</v>
      </c>
      <c r="AB211" s="11">
        <f t="shared" si="24"/>
        <v>2.1929522630650808</v>
      </c>
      <c r="AC211" s="8">
        <v>285.60000000000002</v>
      </c>
      <c r="AD211" s="8">
        <f>AVERAGE(P210:P$354)</f>
        <v>2.2041726158196582</v>
      </c>
      <c r="AE211" s="8">
        <f t="shared" si="25"/>
        <v>2.1996278052113212</v>
      </c>
      <c r="AF211" s="8"/>
      <c r="AI211" s="8"/>
    </row>
    <row r="212" spans="1:35" x14ac:dyDescent="0.25">
      <c r="A212" s="8">
        <v>275.7</v>
      </c>
      <c r="B212" s="1">
        <v>318.29099067150088</v>
      </c>
      <c r="C212" s="1">
        <v>303.99139623425953</v>
      </c>
      <c r="D212" s="8">
        <v>275.7</v>
      </c>
      <c r="E212" s="6">
        <v>0.13871502066587849</v>
      </c>
      <c r="F212" s="8">
        <v>1.5634489198545798</v>
      </c>
      <c r="G212" s="8">
        <f t="shared" si="20"/>
        <v>1.4247338991887013</v>
      </c>
      <c r="H212" s="8">
        <f t="shared" si="19"/>
        <v>1.3563974405791113</v>
      </c>
      <c r="I212" s="8">
        <f t="shared" si="21"/>
        <v>277.1247338991887</v>
      </c>
      <c r="L212" s="8">
        <v>285.8</v>
      </c>
      <c r="M212" s="1">
        <v>318.9683219318274</v>
      </c>
      <c r="N212" s="1">
        <v>301.83685651492294</v>
      </c>
      <c r="O212" s="8">
        <v>2.0935491992507433</v>
      </c>
      <c r="P212" s="8">
        <v>1.9498002869847815</v>
      </c>
      <c r="Q212" s="7"/>
      <c r="R212" s="7"/>
      <c r="T212" s="8">
        <v>285.7</v>
      </c>
      <c r="U212" s="8">
        <f>AVERAGE(M211:M$354)</f>
        <v>288.28631442962092</v>
      </c>
      <c r="V212" s="11">
        <f t="shared" si="22"/>
        <v>288.05758387878313</v>
      </c>
      <c r="W212" s="8">
        <v>285.7</v>
      </c>
      <c r="X212" s="8">
        <f>AVERAGE(N211:N$354)</f>
        <v>293.64048887264352</v>
      </c>
      <c r="Y212" s="11">
        <f t="shared" si="23"/>
        <v>293.62276675726309</v>
      </c>
      <c r="Z212" s="8">
        <v>285.7</v>
      </c>
      <c r="AA212" s="8">
        <f>AVERAGE(O211:O$354)</f>
        <v>2.2043834887118336</v>
      </c>
      <c r="AB212" s="11">
        <f t="shared" si="24"/>
        <v>2.1937913006586314</v>
      </c>
      <c r="AC212" s="8">
        <v>285.7</v>
      </c>
      <c r="AD212" s="8">
        <f>AVERAGE(P211:P$354)</f>
        <v>2.2060351821882644</v>
      </c>
      <c r="AE212" s="8">
        <f t="shared" si="25"/>
        <v>2.201238381333269</v>
      </c>
      <c r="AF212" s="8"/>
      <c r="AI212" s="8"/>
    </row>
    <row r="213" spans="1:35" x14ac:dyDescent="0.25">
      <c r="A213" s="8">
        <v>275.8</v>
      </c>
      <c r="B213" s="1">
        <v>318.39142594932019</v>
      </c>
      <c r="C213" s="1">
        <v>304.01612843139765</v>
      </c>
      <c r="D213" s="8">
        <v>275.8</v>
      </c>
      <c r="E213" s="6">
        <v>0.14035700039157514</v>
      </c>
      <c r="F213" s="8">
        <v>1.5703415742893239</v>
      </c>
      <c r="G213" s="8">
        <f t="shared" si="20"/>
        <v>1.4299845738977488</v>
      </c>
      <c r="H213" s="8">
        <f t="shared" si="19"/>
        <v>1.3609906640895886</v>
      </c>
      <c r="I213" s="8">
        <f t="shared" si="21"/>
        <v>277.22998457389775</v>
      </c>
      <c r="L213" s="8">
        <v>285.89999999999998</v>
      </c>
      <c r="M213" s="1">
        <v>318.80226926778812</v>
      </c>
      <c r="N213" s="1">
        <v>301.76735226637254</v>
      </c>
      <c r="O213" s="8">
        <v>2.1007723306751127</v>
      </c>
      <c r="P213" s="8">
        <v>1.956740952546228</v>
      </c>
      <c r="Q213" s="7"/>
      <c r="R213" s="7"/>
      <c r="T213" s="8">
        <v>285.8</v>
      </c>
      <c r="U213" s="8">
        <f>AVERAGE(M212:M$354)</f>
        <v>288.0706471491344</v>
      </c>
      <c r="V213" s="11">
        <f t="shared" si="22"/>
        <v>287.88351820758817</v>
      </c>
      <c r="W213" s="8">
        <v>285.8</v>
      </c>
      <c r="X213" s="8">
        <f>AVERAGE(N212:N$354)</f>
        <v>293.58269234745489</v>
      </c>
      <c r="Y213" s="11">
        <f t="shared" si="23"/>
        <v>293.56473466440787</v>
      </c>
      <c r="Z213" s="8">
        <v>285.8</v>
      </c>
      <c r="AA213" s="8">
        <f>AVERAGE(O212:O$354)</f>
        <v>2.2052092951235998</v>
      </c>
      <c r="AB213" s="11">
        <f t="shared" si="24"/>
        <v>2.1946051178749713</v>
      </c>
      <c r="AC213" s="8">
        <v>285.8</v>
      </c>
      <c r="AD213" s="8">
        <f>AVERAGE(P212:P$354)</f>
        <v>2.2078754673551493</v>
      </c>
      <c r="AE213" s="8">
        <f t="shared" si="25"/>
        <v>2.2028274069543841</v>
      </c>
      <c r="AF213" s="8"/>
      <c r="AI213" s="8"/>
    </row>
    <row r="214" spans="1:35" x14ac:dyDescent="0.25">
      <c r="A214" s="8">
        <v>275.89999999999998</v>
      </c>
      <c r="B214" s="1">
        <v>318.49085251935242</v>
      </c>
      <c r="C214" s="1">
        <v>304.0399635785983</v>
      </c>
      <c r="D214" s="8">
        <v>275.89999999999998</v>
      </c>
      <c r="E214" s="6">
        <v>0.14202802274318149</v>
      </c>
      <c r="F214" s="8">
        <v>1.5772953526383453</v>
      </c>
      <c r="G214" s="8">
        <f t="shared" si="20"/>
        <v>1.4352673298951637</v>
      </c>
      <c r="H214" s="8">
        <f t="shared" si="19"/>
        <v>1.3656107383430063</v>
      </c>
      <c r="I214" s="8">
        <f t="shared" si="21"/>
        <v>277.33526732989515</v>
      </c>
      <c r="L214" s="8">
        <v>286</v>
      </c>
      <c r="M214" s="1">
        <v>318.62814453318873</v>
      </c>
      <c r="N214" s="1">
        <v>301.69687824778288</v>
      </c>
      <c r="O214" s="8">
        <v>2.1079581297843406</v>
      </c>
      <c r="P214" s="8">
        <v>1.9636961555468437</v>
      </c>
      <c r="Q214" s="7"/>
      <c r="R214" s="7"/>
      <c r="T214" s="8">
        <v>285.89999999999998</v>
      </c>
      <c r="U214" s="8">
        <f>AVERAGE(M213:M$354)</f>
        <v>287.85305789010135</v>
      </c>
      <c r="V214" s="11">
        <f t="shared" si="22"/>
        <v>287.70856979792779</v>
      </c>
      <c r="W214" s="8">
        <v>285.89999999999998</v>
      </c>
      <c r="X214" s="8">
        <f>AVERAGE(N213:N$354)</f>
        <v>293.52456443078256</v>
      </c>
      <c r="Y214" s="11">
        <f t="shared" si="23"/>
        <v>293.50638028248738</v>
      </c>
      <c r="Z214" s="8">
        <v>285.89999999999998</v>
      </c>
      <c r="AA214" s="8">
        <f>AVERAGE(O213:O$354)</f>
        <v>2.2059956338269298</v>
      </c>
      <c r="AB214" s="11">
        <f t="shared" si="24"/>
        <v>2.1953935262210962</v>
      </c>
      <c r="AC214" s="8">
        <v>285.89999999999998</v>
      </c>
      <c r="AD214" s="8">
        <f>AVERAGE(P213:P$354)</f>
        <v>2.2096928982028281</v>
      </c>
      <c r="AE214" s="8">
        <f t="shared" si="25"/>
        <v>2.2043946649516784</v>
      </c>
      <c r="AF214" s="8"/>
      <c r="AI214" s="8"/>
    </row>
    <row r="215" spans="1:35" x14ac:dyDescent="0.25">
      <c r="A215" s="8">
        <v>276</v>
      </c>
      <c r="B215" s="1">
        <v>318.58924975791524</v>
      </c>
      <c r="C215" s="1">
        <v>304.06290083842049</v>
      </c>
      <c r="D215" s="8">
        <v>276</v>
      </c>
      <c r="E215" s="6">
        <v>0.14372857605758074</v>
      </c>
      <c r="F215" s="8">
        <v>1.5843107823633718</v>
      </c>
      <c r="G215" s="8">
        <f t="shared" si="20"/>
        <v>1.4405822063057909</v>
      </c>
      <c r="H215" s="8">
        <f t="shared" si="19"/>
        <v>1.3702577304571546</v>
      </c>
      <c r="I215" s="8">
        <f t="shared" si="21"/>
        <v>277.44058220630581</v>
      </c>
      <c r="L215" s="8">
        <v>286.10000000000002</v>
      </c>
      <c r="M215" s="1">
        <v>318.4454749976727</v>
      </c>
      <c r="N215" s="1">
        <v>301.62543346035091</v>
      </c>
      <c r="O215" s="8">
        <v>2.1151017812058481</v>
      </c>
      <c r="P215" s="8">
        <v>1.9706660906847293</v>
      </c>
      <c r="Q215" s="7"/>
      <c r="R215" s="7"/>
      <c r="T215" s="8">
        <v>286</v>
      </c>
      <c r="U215" s="8">
        <f>AVERAGE(M214:M$354)</f>
        <v>287.63355993706813</v>
      </c>
      <c r="V215" s="11">
        <f t="shared" si="22"/>
        <v>287.53273864980019</v>
      </c>
      <c r="W215" s="8">
        <v>286</v>
      </c>
      <c r="X215" s="8">
        <f>AVERAGE(N214:N$354)</f>
        <v>293.46610494258687</v>
      </c>
      <c r="Y215" s="11">
        <f t="shared" si="23"/>
        <v>293.44770361150006</v>
      </c>
      <c r="Z215" s="8">
        <v>286</v>
      </c>
      <c r="AA215" s="8">
        <f>AVERAGE(O214:O$354)</f>
        <v>2.2067418983882905</v>
      </c>
      <c r="AB215" s="11">
        <f t="shared" si="24"/>
        <v>2.1961563372037745</v>
      </c>
      <c r="AC215" s="8">
        <v>286</v>
      </c>
      <c r="AD215" s="8">
        <f>AVERAGE(P214:P$354)</f>
        <v>2.2114868836330173</v>
      </c>
      <c r="AE215" s="8">
        <f t="shared" si="25"/>
        <v>2.2059399382003448</v>
      </c>
      <c r="AF215" s="8"/>
      <c r="AI215" s="8"/>
    </row>
    <row r="216" spans="1:35" x14ac:dyDescent="0.25">
      <c r="A216" s="8">
        <v>276.10000000000002</v>
      </c>
      <c r="B216" s="1">
        <v>318.68659852646118</v>
      </c>
      <c r="C216" s="1">
        <v>304.08493938815809</v>
      </c>
      <c r="D216" s="8">
        <v>276.10000000000002</v>
      </c>
      <c r="E216" s="6">
        <v>0.14545915879375279</v>
      </c>
      <c r="F216" s="8">
        <v>1.5913883963797959</v>
      </c>
      <c r="G216" s="8">
        <f t="shared" si="20"/>
        <v>1.4459292375860431</v>
      </c>
      <c r="H216" s="8">
        <f t="shared" si="19"/>
        <v>1.3749316990211389</v>
      </c>
      <c r="I216" s="8">
        <f t="shared" si="21"/>
        <v>277.54592923758605</v>
      </c>
      <c r="L216" s="8">
        <v>286.2</v>
      </c>
      <c r="M216" s="1">
        <v>318.25375900129779</v>
      </c>
      <c r="N216" s="1">
        <v>301.55301688803212</v>
      </c>
      <c r="O216" s="8">
        <v>2.1221980886694025</v>
      </c>
      <c r="P216" s="8">
        <v>1.9776509267586246</v>
      </c>
      <c r="Q216" s="7"/>
      <c r="R216" s="7"/>
      <c r="T216" s="8">
        <v>286.10000000000002</v>
      </c>
      <c r="U216" s="8">
        <f>AVERAGE(M215:M$354)</f>
        <v>287.41217004709591</v>
      </c>
      <c r="V216" s="11">
        <f t="shared" si="22"/>
        <v>287.35602476320764</v>
      </c>
      <c r="W216" s="8">
        <v>286.10000000000002</v>
      </c>
      <c r="X216" s="8">
        <f>AVERAGE(N215:N$354)</f>
        <v>293.40731370469263</v>
      </c>
      <c r="Y216" s="11">
        <f t="shared" si="23"/>
        <v>293.38870465144703</v>
      </c>
      <c r="Z216" s="8">
        <v>286.10000000000002</v>
      </c>
      <c r="AA216" s="8">
        <f>AVERAGE(O215:O$354)</f>
        <v>2.2074474967354618</v>
      </c>
      <c r="AB216" s="11">
        <f t="shared" si="24"/>
        <v>2.1968933623290923</v>
      </c>
      <c r="AC216" s="8">
        <v>286.10000000000002</v>
      </c>
      <c r="AD216" s="8">
        <f>AVERAGE(P215:P$354)</f>
        <v>2.2132568174050609</v>
      </c>
      <c r="AE216" s="8">
        <f t="shared" si="25"/>
        <v>2.2074630095769407</v>
      </c>
      <c r="AF216" s="8"/>
      <c r="AI216" s="8"/>
    </row>
    <row r="217" spans="1:35" x14ac:dyDescent="0.25">
      <c r="A217" s="8">
        <v>276.2</v>
      </c>
      <c r="B217" s="1">
        <v>318.78287770508007</v>
      </c>
      <c r="C217" s="1">
        <v>304.10607841857365</v>
      </c>
      <c r="D217" s="8">
        <v>276.2</v>
      </c>
      <c r="E217" s="6">
        <v>0.14722028126453851</v>
      </c>
      <c r="F217" s="8">
        <v>1.5985287333201601</v>
      </c>
      <c r="G217" s="8">
        <f t="shared" si="20"/>
        <v>1.4513084520556216</v>
      </c>
      <c r="H217" s="8">
        <f t="shared" si="19"/>
        <v>1.3796327026993382</v>
      </c>
      <c r="I217" s="8">
        <f t="shared" si="21"/>
        <v>277.65130845205562</v>
      </c>
      <c r="L217" s="8">
        <v>286.3</v>
      </c>
      <c r="M217" s="1">
        <v>318.05244539313526</v>
      </c>
      <c r="N217" s="1">
        <v>301.47962749800251</v>
      </c>
      <c r="O217" s="8">
        <v>2.1292414179096735</v>
      </c>
      <c r="P217" s="8">
        <v>1.9846508696703882</v>
      </c>
      <c r="Q217" s="7"/>
      <c r="R217" s="7"/>
      <c r="T217" s="8">
        <v>286.2</v>
      </c>
      <c r="U217" s="8">
        <f>AVERAGE(M216:M$354)</f>
        <v>287.18890886040111</v>
      </c>
      <c r="V217" s="11">
        <f t="shared" si="22"/>
        <v>287.17842813814877</v>
      </c>
      <c r="W217" s="8">
        <v>286.2</v>
      </c>
      <c r="X217" s="8">
        <f>AVERAGE(N216:N$354)</f>
        <v>293.34819054098284</v>
      </c>
      <c r="Y217" s="11">
        <f t="shared" si="23"/>
        <v>293.32938340232784</v>
      </c>
      <c r="Z217" s="8">
        <v>286.2</v>
      </c>
      <c r="AA217" s="8">
        <f>AVERAGE(O216:O$354)</f>
        <v>2.2081118544011424</v>
      </c>
      <c r="AB217" s="11">
        <f t="shared" si="24"/>
        <v>2.1976044131054095</v>
      </c>
      <c r="AC217" s="8">
        <v>286.2</v>
      </c>
      <c r="AD217" s="8">
        <f>AVERAGE(P216:P$354)</f>
        <v>2.2150020744318257</v>
      </c>
      <c r="AE217" s="8">
        <f t="shared" si="25"/>
        <v>2.2089636619575685</v>
      </c>
      <c r="AF217" s="8"/>
      <c r="AI217" s="8"/>
    </row>
    <row r="218" spans="1:35" x14ac:dyDescent="0.25">
      <c r="A218" s="8">
        <v>276.3</v>
      </c>
      <c r="B218" s="1">
        <v>318.878068705423</v>
      </c>
      <c r="C218" s="1">
        <v>304.12631713266234</v>
      </c>
      <c r="D218" s="8">
        <v>276.3</v>
      </c>
      <c r="E218" s="6">
        <v>0.14901246416434746</v>
      </c>
      <c r="F218" s="8">
        <v>1.6057323378082968</v>
      </c>
      <c r="G218" s="8">
        <f t="shared" si="20"/>
        <v>1.4567198736439493</v>
      </c>
      <c r="H218" s="8">
        <f t="shared" si="19"/>
        <v>1.3843608013813233</v>
      </c>
      <c r="I218" s="8">
        <f t="shared" si="21"/>
        <v>277.75671987364399</v>
      </c>
      <c r="L218" s="8">
        <v>286.39999999999998</v>
      </c>
      <c r="M218" s="1">
        <v>317.841003993301</v>
      </c>
      <c r="N218" s="1">
        <v>301.40526424120122</v>
      </c>
      <c r="O218" s="8">
        <v>2.1362258270270553</v>
      </c>
      <c r="P218" s="8">
        <v>1.9916656429064732</v>
      </c>
      <c r="Q218" s="7"/>
      <c r="R218" s="7"/>
      <c r="T218" s="8">
        <v>286.3</v>
      </c>
      <c r="U218" s="8">
        <f>AVERAGE(M217:M$354)</f>
        <v>286.96380125068441</v>
      </c>
      <c r="V218" s="11">
        <f t="shared" si="22"/>
        <v>286.99994877462359</v>
      </c>
      <c r="W218" s="8">
        <v>286.3</v>
      </c>
      <c r="X218" s="8">
        <f>AVERAGE(N217:N$354)</f>
        <v>293.28873527759845</v>
      </c>
      <c r="Y218" s="11">
        <f t="shared" si="23"/>
        <v>293.26973986414316</v>
      </c>
      <c r="Z218" s="8">
        <v>286.3</v>
      </c>
      <c r="AA218" s="8">
        <f>AVERAGE(O217:O$354)</f>
        <v>2.2087344179209372</v>
      </c>
      <c r="AB218" s="11">
        <f t="shared" si="24"/>
        <v>2.1982893010381304</v>
      </c>
      <c r="AC218" s="8">
        <v>286.3</v>
      </c>
      <c r="AD218" s="8">
        <f>AVERAGE(P217:P$354)</f>
        <v>2.21672201028453</v>
      </c>
      <c r="AE218" s="8">
        <f t="shared" si="25"/>
        <v>2.2104416782192402</v>
      </c>
      <c r="AF218" s="8"/>
      <c r="AI218" s="8"/>
    </row>
    <row r="219" spans="1:35" x14ac:dyDescent="0.25">
      <c r="A219" s="8">
        <v>276.39999999999998</v>
      </c>
      <c r="B219" s="1">
        <v>318.97214838956631</v>
      </c>
      <c r="C219" s="1">
        <v>304.14565474445203</v>
      </c>
      <c r="D219" s="8">
        <v>276.39999999999998</v>
      </c>
      <c r="E219" s="6">
        <v>0.15083624252106553</v>
      </c>
      <c r="F219" s="8">
        <v>1.6129997607444762</v>
      </c>
      <c r="G219" s="8">
        <f t="shared" si="20"/>
        <v>1.4621635182234107</v>
      </c>
      <c r="H219" s="8">
        <f t="shared" si="19"/>
        <v>1.3891160372897564</v>
      </c>
      <c r="I219" s="8">
        <f t="shared" si="21"/>
        <v>277.86216351822338</v>
      </c>
      <c r="L219" s="8">
        <v>286.5</v>
      </c>
      <c r="M219" s="1">
        <v>317.61883373513626</v>
      </c>
      <c r="N219" s="1">
        <v>301.32992605295448</v>
      </c>
      <c r="O219" s="8">
        <v>2.1431448541451115</v>
      </c>
      <c r="P219" s="8">
        <v>1.998696081224834</v>
      </c>
      <c r="Q219" s="7"/>
      <c r="R219" s="7"/>
      <c r="T219" s="8">
        <v>286.39999999999998</v>
      </c>
      <c r="U219" s="8">
        <f>AVERAGE(M218:M$354)</f>
        <v>286.73687684088554</v>
      </c>
      <c r="V219" s="11">
        <f t="shared" si="22"/>
        <v>286.82058667263209</v>
      </c>
      <c r="W219" s="8">
        <v>286.39999999999998</v>
      </c>
      <c r="X219" s="8">
        <f>AVERAGE(N218:N$354)</f>
        <v>293.22894774314295</v>
      </c>
      <c r="Y219" s="11">
        <f t="shared" si="23"/>
        <v>293.2097740368921</v>
      </c>
      <c r="Z219" s="8">
        <v>286.39999999999998</v>
      </c>
      <c r="AA219" s="8">
        <f>AVERAGE(O218:O$354)</f>
        <v>2.2093146587969321</v>
      </c>
      <c r="AB219" s="11">
        <f t="shared" si="24"/>
        <v>2.1989478376351599</v>
      </c>
      <c r="AC219" s="8">
        <v>286.39999999999998</v>
      </c>
      <c r="AD219" s="8">
        <f>AVERAGE(P218:P$354)</f>
        <v>2.2184159602160203</v>
      </c>
      <c r="AE219" s="8">
        <f t="shared" si="25"/>
        <v>2.2118968412371487</v>
      </c>
      <c r="AF219" s="8"/>
      <c r="AI219" s="8"/>
    </row>
    <row r="220" spans="1:35" x14ac:dyDescent="0.25">
      <c r="A220" s="8">
        <v>276.5</v>
      </c>
      <c r="B220" s="1">
        <v>319.06509564610946</v>
      </c>
      <c r="C220" s="1">
        <v>304.16409047784259</v>
      </c>
      <c r="D220" s="8">
        <v>276.5</v>
      </c>
      <c r="E220" s="6">
        <v>0.15269216258290533</v>
      </c>
      <c r="F220" s="8">
        <v>1.6203315596017458</v>
      </c>
      <c r="G220" s="8">
        <f t="shared" si="20"/>
        <v>1.4676393970188404</v>
      </c>
      <c r="H220" s="8">
        <f t="shared" si="19"/>
        <v>1.393898465068043</v>
      </c>
      <c r="I220" s="8">
        <f t="shared" si="21"/>
        <v>277.96763939701884</v>
      </c>
      <c r="L220" s="8">
        <v>286.60000000000002</v>
      </c>
      <c r="M220" s="1">
        <v>317.38531445192046</v>
      </c>
      <c r="N220" s="1">
        <v>301.2536118536795</v>
      </c>
      <c r="O220" s="8">
        <v>2.1499916217141615</v>
      </c>
      <c r="P220" s="8">
        <v>2.0057417190854476</v>
      </c>
      <c r="Q220" s="7"/>
      <c r="R220" s="7"/>
      <c r="T220" s="8">
        <v>286.5</v>
      </c>
      <c r="U220" s="8">
        <f>AVERAGE(M219:M$354)</f>
        <v>286.50817002358832</v>
      </c>
      <c r="V220" s="11">
        <f t="shared" si="22"/>
        <v>286.64034183217518</v>
      </c>
      <c r="W220" s="8">
        <v>286.5</v>
      </c>
      <c r="X220" s="8">
        <f>AVERAGE(N219:N$354)</f>
        <v>293.16882776889247</v>
      </c>
      <c r="Y220" s="11">
        <f t="shared" si="23"/>
        <v>293.14948592057488</v>
      </c>
      <c r="Z220" s="8">
        <v>286.5</v>
      </c>
      <c r="AA220" s="8">
        <f>AVERAGE(O219:O$354)</f>
        <v>2.2098520766775929</v>
      </c>
      <c r="AB220" s="11">
        <f t="shared" si="24"/>
        <v>2.1995798344030391</v>
      </c>
      <c r="AC220" s="8">
        <v>286.5</v>
      </c>
      <c r="AD220" s="8">
        <f>AVERAGE(P219:P$354)</f>
        <v>2.2200832419609435</v>
      </c>
      <c r="AE220" s="8">
        <f t="shared" si="25"/>
        <v>2.2133289338876239</v>
      </c>
      <c r="AF220" s="8"/>
      <c r="AI220" s="8"/>
    </row>
    <row r="221" spans="1:35" x14ac:dyDescent="0.25">
      <c r="A221" s="8">
        <v>276.60000000000002</v>
      </c>
      <c r="B221" s="1">
        <v>319.15688977300783</v>
      </c>
      <c r="C221" s="1">
        <v>304.18162356548913</v>
      </c>
      <c r="D221" s="8">
        <v>276.60000000000002</v>
      </c>
      <c r="E221" s="6">
        <v>0.15458078294850547</v>
      </c>
      <c r="F221" s="8">
        <v>1.627728298733748</v>
      </c>
      <c r="G221" s="8">
        <f t="shared" si="20"/>
        <v>1.4731475157852425</v>
      </c>
      <c r="H221" s="8">
        <f t="shared" si="19"/>
        <v>1.3987081268367527</v>
      </c>
      <c r="I221" s="8">
        <f t="shared" si="21"/>
        <v>278.07314751578525</v>
      </c>
      <c r="L221" s="8">
        <v>286.7</v>
      </c>
      <c r="M221" s="1">
        <v>317.13986882692154</v>
      </c>
      <c r="N221" s="1">
        <v>301.17632054966742</v>
      </c>
      <c r="O221" s="8">
        <v>2.156758966663086</v>
      </c>
      <c r="P221" s="8">
        <v>2.0128038469680454</v>
      </c>
      <c r="Q221" s="7"/>
      <c r="R221" s="7"/>
      <c r="T221" s="8">
        <v>286.60000000000002</v>
      </c>
      <c r="U221" s="8">
        <f>AVERAGE(M220:M$354)</f>
        <v>286.27772066276208</v>
      </c>
      <c r="V221" s="11">
        <f t="shared" si="22"/>
        <v>286.45921425325196</v>
      </c>
      <c r="W221" s="8">
        <v>286.60000000000002</v>
      </c>
      <c r="X221" s="8">
        <f>AVERAGE(N220:N$354)</f>
        <v>293.10837518901053</v>
      </c>
      <c r="Y221" s="11">
        <f t="shared" si="23"/>
        <v>293.08887551519217</v>
      </c>
      <c r="Z221" s="8">
        <v>286.60000000000002</v>
      </c>
      <c r="AA221" s="8">
        <f>AVERAGE(O220:O$354)</f>
        <v>2.2103462042519073</v>
      </c>
      <c r="AB221" s="11">
        <f t="shared" si="24"/>
        <v>2.2001851028476267</v>
      </c>
      <c r="AC221" s="8">
        <v>286.60000000000002</v>
      </c>
      <c r="AD221" s="8">
        <f>AVERAGE(P220:P$354)</f>
        <v>2.2217231468552852</v>
      </c>
      <c r="AE221" s="8">
        <f t="shared" si="25"/>
        <v>2.2147377390472229</v>
      </c>
      <c r="AF221" s="8"/>
      <c r="AI221" s="8"/>
    </row>
    <row r="222" spans="1:35" x14ac:dyDescent="0.25">
      <c r="A222" s="8">
        <v>276.7</v>
      </c>
      <c r="B222" s="1">
        <v>319.24750900300967</v>
      </c>
      <c r="C222" s="1">
        <v>304.19825324773342</v>
      </c>
      <c r="D222" s="8">
        <v>276.7</v>
      </c>
      <c r="E222" s="6">
        <v>0.15650267585188885</v>
      </c>
      <c r="F222" s="8">
        <v>1.6351905496942485</v>
      </c>
      <c r="G222" s="8">
        <f t="shared" si="20"/>
        <v>1.4786878738423597</v>
      </c>
      <c r="H222" s="8">
        <f t="shared" si="19"/>
        <v>1.4035450607445765</v>
      </c>
      <c r="I222" s="8">
        <f t="shared" si="21"/>
        <v>278.17868787384236</v>
      </c>
      <c r="L222" s="8">
        <v>286.8</v>
      </c>
      <c r="M222" s="1">
        <v>316.88183626027342</v>
      </c>
      <c r="N222" s="1">
        <v>301.0980510339445</v>
      </c>
      <c r="O222" s="8">
        <v>2.1634391566343427</v>
      </c>
      <c r="P222" s="8">
        <v>2.0198817967017422</v>
      </c>
      <c r="Q222" s="7"/>
      <c r="R222" s="7"/>
      <c r="T222" s="8">
        <v>286.7</v>
      </c>
      <c r="U222" s="8">
        <f>AVERAGE(M221:M$354)</f>
        <v>286.04557444045491</v>
      </c>
      <c r="V222" s="11">
        <f t="shared" si="22"/>
        <v>286.27720393586287</v>
      </c>
      <c r="W222" s="8">
        <v>286.7</v>
      </c>
      <c r="X222" s="8">
        <f>AVERAGE(N221:N$354)</f>
        <v>293.04758984076676</v>
      </c>
      <c r="Y222" s="11">
        <f t="shared" si="23"/>
        <v>293.02794282074308</v>
      </c>
      <c r="Z222" s="8">
        <v>286.7</v>
      </c>
      <c r="AA222" s="8">
        <f>AVERAGE(O221:O$354)</f>
        <v>2.2107966115842781</v>
      </c>
      <c r="AB222" s="11">
        <f t="shared" si="24"/>
        <v>2.2007634544772827</v>
      </c>
      <c r="AC222" s="8">
        <v>286.7</v>
      </c>
      <c r="AD222" s="8">
        <f>AVERAGE(P221:P$354)</f>
        <v>2.2233349485550602</v>
      </c>
      <c r="AE222" s="8">
        <f t="shared" si="25"/>
        <v>2.2161230395929579</v>
      </c>
      <c r="AF222" s="8"/>
      <c r="AI222" s="8"/>
    </row>
    <row r="223" spans="1:35" x14ac:dyDescent="0.25">
      <c r="A223" s="8">
        <v>276.8</v>
      </c>
      <c r="B223" s="1">
        <v>319.33693096147385</v>
      </c>
      <c r="C223" s="1">
        <v>304.21397877158552</v>
      </c>
      <c r="D223" s="8">
        <v>276.8</v>
      </c>
      <c r="E223" s="6">
        <v>0.15845842745039918</v>
      </c>
      <c r="F223" s="8">
        <v>1.6427188915686455</v>
      </c>
      <c r="G223" s="8">
        <f t="shared" si="20"/>
        <v>1.4842604641182464</v>
      </c>
      <c r="H223" s="8">
        <f t="shared" si="19"/>
        <v>1.4084093067513377</v>
      </c>
      <c r="I223" s="8">
        <f t="shared" si="21"/>
        <v>278.28426046411823</v>
      </c>
      <c r="L223" s="8">
        <v>286.89999999999998</v>
      </c>
      <c r="M223" s="1">
        <v>316.61059827686529</v>
      </c>
      <c r="N223" s="1">
        <v>301.01880218720891</v>
      </c>
      <c r="O223" s="8">
        <v>2.1700241725929712</v>
      </c>
      <c r="P223" s="8">
        <v>2.0269759052254406</v>
      </c>
      <c r="Q223" s="7"/>
      <c r="R223" s="7"/>
      <c r="T223" s="8">
        <v>286.8</v>
      </c>
      <c r="U223" s="8">
        <f>AVERAGE(M222:M$354)</f>
        <v>285.81178275333866</v>
      </c>
      <c r="V223" s="11">
        <f t="shared" si="22"/>
        <v>286.09431088000838</v>
      </c>
      <c r="W223" s="8">
        <v>286.8</v>
      </c>
      <c r="X223" s="8">
        <f>AVERAGE(N222:N$354)</f>
        <v>292.98647156476</v>
      </c>
      <c r="Y223" s="11">
        <f t="shared" si="23"/>
        <v>292.96668783722805</v>
      </c>
      <c r="Z223" s="8">
        <v>286.8</v>
      </c>
      <c r="AA223" s="8">
        <f>AVERAGE(O222:O$354)</f>
        <v>2.2112029096663925</v>
      </c>
      <c r="AB223" s="11">
        <f t="shared" si="24"/>
        <v>2.2013147007976386</v>
      </c>
      <c r="AC223" s="8">
        <v>286.8</v>
      </c>
      <c r="AD223" s="8">
        <f>AVERAGE(P222:P$354)</f>
        <v>2.2249178891684962</v>
      </c>
      <c r="AE223" s="8">
        <f t="shared" si="25"/>
        <v>2.2174846183986574</v>
      </c>
      <c r="AF223" s="8"/>
      <c r="AI223" s="8"/>
    </row>
    <row r="224" spans="1:35" x14ac:dyDescent="0.25">
      <c r="A224" s="8">
        <v>276.89999999999998</v>
      </c>
      <c r="B224" s="1">
        <v>319.42513286023058</v>
      </c>
      <c r="C224" s="1">
        <v>304.22879938976018</v>
      </c>
      <c r="D224" s="8">
        <v>276.89999999999998</v>
      </c>
      <c r="E224" s="6">
        <v>0.16044863781439855</v>
      </c>
      <c r="F224" s="8">
        <v>1.6503139113177379</v>
      </c>
      <c r="G224" s="8">
        <f t="shared" si="20"/>
        <v>1.4898652735033393</v>
      </c>
      <c r="H224" s="8">
        <f t="shared" si="19"/>
        <v>1.4133008979643527</v>
      </c>
      <c r="I224" s="8">
        <f t="shared" si="21"/>
        <v>278.38986527350329</v>
      </c>
      <c r="L224" s="8">
        <v>287</v>
      </c>
      <c r="M224" s="1">
        <v>316.32550315418354</v>
      </c>
      <c r="N224" s="1">
        <v>300.93857287884248</v>
      </c>
      <c r="O224" s="8">
        <v>2.1765055491217074</v>
      </c>
      <c r="P224" s="8">
        <v>2.0340865885050174</v>
      </c>
      <c r="Q224" s="7"/>
      <c r="R224" s="7"/>
      <c r="T224" s="8">
        <v>286.89999999999998</v>
      </c>
      <c r="U224" s="8">
        <f>AVERAGE(M223:M$354)</f>
        <v>285.57640356010427</v>
      </c>
      <c r="V224" s="11">
        <f t="shared" si="22"/>
        <v>285.91053508568757</v>
      </c>
      <c r="W224" s="8">
        <v>286.89999999999998</v>
      </c>
      <c r="X224" s="8">
        <f>AVERAGE(N223:N$354)</f>
        <v>292.92502020514496</v>
      </c>
      <c r="Y224" s="11">
        <f t="shared" si="23"/>
        <v>292.90511056464686</v>
      </c>
      <c r="Z224" s="8">
        <v>286.89999999999998</v>
      </c>
      <c r="AA224" s="8">
        <f>AVERAGE(O223:O$354)</f>
        <v>2.2115647562802718</v>
      </c>
      <c r="AB224" s="11">
        <f t="shared" si="24"/>
        <v>2.2018386533161447</v>
      </c>
      <c r="AC224" s="8">
        <v>286.89999999999998</v>
      </c>
      <c r="AD224" s="8">
        <f>AVERAGE(P223:P$354)</f>
        <v>2.2264711928993046</v>
      </c>
      <c r="AE224" s="8">
        <f t="shared" si="25"/>
        <v>2.2188222583424704</v>
      </c>
      <c r="AF224" s="8"/>
      <c r="AI224" s="8"/>
    </row>
    <row r="225" spans="1:31" x14ac:dyDescent="0.25">
      <c r="A225" s="8">
        <v>277</v>
      </c>
      <c r="B225" s="1">
        <v>319.51209403778216</v>
      </c>
      <c r="C225" s="1">
        <v>304.24271435977005</v>
      </c>
      <c r="D225" s="8">
        <v>277</v>
      </c>
      <c r="E225" s="6">
        <v>0.16247392059664978</v>
      </c>
      <c r="F225" s="8">
        <v>1.657976204133919</v>
      </c>
      <c r="G225" s="8">
        <f t="shared" si="20"/>
        <v>1.4955022835372693</v>
      </c>
      <c r="H225" s="8">
        <f t="shared" si="19"/>
        <v>1.4182198595931181</v>
      </c>
      <c r="I225" s="8">
        <f t="shared" si="21"/>
        <v>278.49550228353729</v>
      </c>
      <c r="L225" s="7">
        <v>287.10000000000002</v>
      </c>
      <c r="M225" s="1">
        <v>316.02594501212809</v>
      </c>
      <c r="N225" s="1">
        <v>300.85736196799445</v>
      </c>
      <c r="O225" s="7">
        <v>2.182874581264671</v>
      </c>
      <c r="P225" s="7">
        <v>2.0412140321320509</v>
      </c>
      <c r="T225" s="8">
        <v>287</v>
      </c>
      <c r="U225" s="8">
        <f>AVERAGE(M224:M$354)</f>
        <v>285.339501310358</v>
      </c>
      <c r="V225" s="11">
        <f t="shared" si="22"/>
        <v>285.72587655290044</v>
      </c>
      <c r="W225" s="8">
        <v>287</v>
      </c>
      <c r="X225" s="8">
        <f>AVERAGE(N224:N$354)</f>
        <v>292.86323560986204</v>
      </c>
      <c r="Y225" s="11">
        <f t="shared" si="23"/>
        <v>292.84321100300019</v>
      </c>
      <c r="Z225" s="8">
        <v>287</v>
      </c>
      <c r="AA225" s="8">
        <f>AVERAGE(O224:O$354)</f>
        <v>2.2118818599725407</v>
      </c>
      <c r="AB225" s="11">
        <f t="shared" si="24"/>
        <v>2.202335123539342</v>
      </c>
      <c r="AC225" s="8">
        <v>287</v>
      </c>
      <c r="AD225" s="8">
        <f>AVERAGE(P224:P$354)</f>
        <v>2.227994057690708</v>
      </c>
      <c r="AE225" s="8">
        <f t="shared" si="25"/>
        <v>2.2201357423002719</v>
      </c>
    </row>
    <row r="226" spans="1:31" x14ac:dyDescent="0.25">
      <c r="A226" s="8">
        <v>277.10000000000002</v>
      </c>
      <c r="B226" s="1">
        <v>319.59778788106115</v>
      </c>
      <c r="C226" s="1">
        <v>304.25572294307796</v>
      </c>
      <c r="D226" s="8">
        <v>277.10000000000002</v>
      </c>
      <c r="E226" s="6">
        <v>0.16453490737555582</v>
      </c>
      <c r="F226" s="8">
        <v>1.6657063738101481</v>
      </c>
      <c r="G226" s="8">
        <f t="shared" si="20"/>
        <v>1.5011714664345923</v>
      </c>
      <c r="H226" s="8">
        <f t="shared" si="19"/>
        <v>1.423166219097955</v>
      </c>
      <c r="I226" s="8">
        <f t="shared" si="21"/>
        <v>278.60117146643461</v>
      </c>
      <c r="L226" s="7">
        <v>287.2</v>
      </c>
      <c r="M226" s="1">
        <v>315.71134645667257</v>
      </c>
      <c r="N226" s="1">
        <v>300.77516830473496</v>
      </c>
      <c r="O226" s="7">
        <v>2.1891223147309624</v>
      </c>
      <c r="P226" s="7">
        <v>2.0483587315847789</v>
      </c>
      <c r="T226" s="7">
        <v>287.10000000000002</v>
      </c>
      <c r="U226" s="8">
        <f>AVERAGE(M225:M$354)</f>
        <v>285.1011474500209</v>
      </c>
      <c r="V226" s="11">
        <f t="shared" si="22"/>
        <v>285.54033528164746</v>
      </c>
      <c r="W226" s="7">
        <v>287.10000000000002</v>
      </c>
      <c r="X226" s="8">
        <f>AVERAGE(N225:N$354)</f>
        <v>292.80111763086995</v>
      </c>
      <c r="Y226" s="11">
        <f t="shared" si="23"/>
        <v>292.78098915228691</v>
      </c>
      <c r="Z226" s="7">
        <v>287.10000000000002</v>
      </c>
      <c r="AA226" s="8">
        <f>AVERAGE(O225:O$354)</f>
        <v>2.212153985440624</v>
      </c>
      <c r="AB226" s="11">
        <f t="shared" si="24"/>
        <v>2.2028039229751357</v>
      </c>
      <c r="AC226" s="7">
        <v>287.10000000000002</v>
      </c>
      <c r="AD226" s="8">
        <f>AVERAGE(P225:P$354)</f>
        <v>2.2294856536075214</v>
      </c>
      <c r="AE226" s="8">
        <f t="shared" si="25"/>
        <v>2.221424853147937</v>
      </c>
    </row>
    <row r="227" spans="1:31" x14ac:dyDescent="0.25">
      <c r="A227" s="8">
        <v>277.2</v>
      </c>
      <c r="B227" s="1">
        <v>319.68219444219739</v>
      </c>
      <c r="C227" s="1">
        <v>304.26782440431083</v>
      </c>
      <c r="D227" s="8">
        <v>277.2</v>
      </c>
      <c r="E227" s="6">
        <v>0.16663224140769325</v>
      </c>
      <c r="F227" s="8">
        <v>1.6735050331218477</v>
      </c>
      <c r="G227" s="8">
        <f t="shared" si="20"/>
        <v>1.5068727917141544</v>
      </c>
      <c r="H227" s="8">
        <f t="shared" si="19"/>
        <v>1.4281399920951312</v>
      </c>
      <c r="I227" s="8">
        <f t="shared" si="21"/>
        <v>278.70687279171415</v>
      </c>
      <c r="L227" s="7">
        <v>287.3</v>
      </c>
      <c r="M227" s="1">
        <v>315.38115577703076</v>
      </c>
      <c r="N227" s="1">
        <v>300.69199073127555</v>
      </c>
      <c r="O227" s="7">
        <v>2.1952395772066593</v>
      </c>
      <c r="P227" s="7">
        <v>2.0555196100308857</v>
      </c>
      <c r="T227" s="7">
        <v>287.2</v>
      </c>
      <c r="U227" s="8">
        <f>AVERAGE(M226:M$354)</f>
        <v>284.86142033713628</v>
      </c>
      <c r="V227" s="11">
        <f t="shared" si="22"/>
        <v>285.3539112719277</v>
      </c>
      <c r="W227" s="7">
        <v>287.2</v>
      </c>
      <c r="X227" s="8">
        <f>AVERAGE(N226:N$354)</f>
        <v>292.73866612438064</v>
      </c>
      <c r="Y227" s="11">
        <f t="shared" si="23"/>
        <v>292.71844501250791</v>
      </c>
      <c r="Z227" s="7">
        <v>287.2</v>
      </c>
      <c r="AA227" s="8">
        <f>AVERAGE(O226:O$354)</f>
        <v>2.2123809575660194</v>
      </c>
      <c r="AB227" s="11">
        <f t="shared" si="24"/>
        <v>2.2032448631289299</v>
      </c>
      <c r="AC227" s="7">
        <v>287.2</v>
      </c>
      <c r="AD227" s="8">
        <f>AVERAGE(P226:P$354)</f>
        <v>2.230945123541439</v>
      </c>
      <c r="AE227" s="8">
        <f t="shared" si="25"/>
        <v>2.2226893737622504</v>
      </c>
    </row>
    <row r="228" spans="1:31" x14ac:dyDescent="0.25">
      <c r="A228" s="8">
        <v>277.3</v>
      </c>
      <c r="B228" s="1">
        <v>319.76528861462538</v>
      </c>
      <c r="C228" s="1">
        <v>304.27901801053628</v>
      </c>
      <c r="D228" s="8">
        <v>277.3</v>
      </c>
      <c r="E228" s="6">
        <v>0.16876658442027739</v>
      </c>
      <c r="F228" s="8">
        <v>1.6813728042220304</v>
      </c>
      <c r="G228" s="8">
        <f t="shared" si="20"/>
        <v>1.5126062198017529</v>
      </c>
      <c r="H228" s="8">
        <f t="shared" si="19"/>
        <v>1.4331412058692186</v>
      </c>
      <c r="I228" s="8">
        <f t="shared" si="21"/>
        <v>278.81260621980175</v>
      </c>
      <c r="L228" s="7">
        <v>287.39999999999998</v>
      </c>
      <c r="M228" s="1">
        <v>315.03488273985255</v>
      </c>
      <c r="N228" s="1">
        <v>300.60782808325388</v>
      </c>
      <c r="O228" s="7">
        <v>2.20121711500496</v>
      </c>
      <c r="P228" s="7">
        <v>2.062697498895615</v>
      </c>
      <c r="T228" s="7">
        <v>287.3</v>
      </c>
      <c r="U228" s="8">
        <f>AVERAGE(M227:M$354)</f>
        <v>284.62040528932738</v>
      </c>
      <c r="V228" s="11">
        <f t="shared" si="22"/>
        <v>285.1666045237439</v>
      </c>
      <c r="W228" s="7">
        <v>287.3</v>
      </c>
      <c r="X228" s="8">
        <f>AVERAGE(N227:N$354)</f>
        <v>292.67588095109659</v>
      </c>
      <c r="Y228" s="11">
        <f t="shared" si="23"/>
        <v>292.65557858366276</v>
      </c>
      <c r="Z228" s="7">
        <v>287.3</v>
      </c>
      <c r="AA228" s="8">
        <f>AVERAGE(O227:O$354)</f>
        <v>2.2125626657131687</v>
      </c>
      <c r="AB228" s="11">
        <f t="shared" si="24"/>
        <v>2.2036577555079475</v>
      </c>
      <c r="AC228" s="7">
        <v>287.3</v>
      </c>
      <c r="AD228" s="8">
        <f>AVERAGE(P227:P$354)</f>
        <v>2.2323715797286008</v>
      </c>
      <c r="AE228" s="8">
        <f t="shared" si="25"/>
        <v>2.2239290870181776</v>
      </c>
    </row>
    <row r="229" spans="1:31" x14ac:dyDescent="0.25">
      <c r="A229" s="8">
        <v>277.39999999999998</v>
      </c>
      <c r="B229" s="1">
        <v>319.84704804797195</v>
      </c>
      <c r="C229" s="1">
        <v>304.28930303060361</v>
      </c>
      <c r="D229" s="8">
        <v>277.39999999999998</v>
      </c>
      <c r="E229" s="6">
        <v>0.17093861280112496</v>
      </c>
      <c r="F229" s="8">
        <v>1.6893103190498224</v>
      </c>
      <c r="G229" s="8">
        <f t="shared" si="20"/>
        <v>1.5183717062486974</v>
      </c>
      <c r="H229" s="8">
        <f t="shared" si="19"/>
        <v>1.4381698673682386</v>
      </c>
      <c r="I229" s="8">
        <f t="shared" si="21"/>
        <v>278.91837170624865</v>
      </c>
      <c r="L229" s="7">
        <v>287.5</v>
      </c>
      <c r="M229" s="1">
        <v>314.67209403692169</v>
      </c>
      <c r="N229" s="1">
        <v>300.52267919107942</v>
      </c>
      <c r="O229" s="7">
        <v>2.2070456481461247</v>
      </c>
      <c r="P229" s="7">
        <v>2.0698918461958535</v>
      </c>
      <c r="T229" s="7">
        <v>287.39999999999998</v>
      </c>
      <c r="U229" s="8">
        <f>AVERAGE(M228:M$354)</f>
        <v>284.37819465556601</v>
      </c>
      <c r="V229" s="11">
        <f t="shared" si="22"/>
        <v>284.97841503709242</v>
      </c>
      <c r="W229" s="7">
        <v>287.39999999999998</v>
      </c>
      <c r="X229" s="8">
        <f>AVERAGE(N228:N$354)</f>
        <v>292.61276197644952</v>
      </c>
      <c r="Y229" s="11">
        <f t="shared" si="23"/>
        <v>292.59238986575235</v>
      </c>
      <c r="Z229" s="7">
        <v>287.39999999999998</v>
      </c>
      <c r="AA229" s="8">
        <f>AVERAGE(O228:O$354)</f>
        <v>2.2126990679848735</v>
      </c>
      <c r="AB229" s="11">
        <f t="shared" si="24"/>
        <v>2.2040424116194117</v>
      </c>
      <c r="AC229" s="7">
        <v>287.39999999999998</v>
      </c>
      <c r="AD229" s="8">
        <f>AVERAGE(P228:P$354)</f>
        <v>2.2337641149230709</v>
      </c>
      <c r="AE229" s="8">
        <f t="shared" si="25"/>
        <v>2.225143775792958</v>
      </c>
    </row>
    <row r="230" spans="1:31" x14ac:dyDescent="0.25">
      <c r="A230" s="8">
        <v>277.5</v>
      </c>
      <c r="B230" s="1">
        <v>319.92744860432367</v>
      </c>
      <c r="C230" s="1">
        <v>304.29867873454992</v>
      </c>
      <c r="D230" s="8">
        <v>277.5</v>
      </c>
      <c r="E230" s="6">
        <v>0.17314902073213376</v>
      </c>
      <c r="F230" s="8">
        <v>1.6973182197526746</v>
      </c>
      <c r="G230" s="8">
        <f t="shared" si="20"/>
        <v>1.5241691990205408</v>
      </c>
      <c r="H230" s="8">
        <f t="shared" si="19"/>
        <v>1.4432259834470258</v>
      </c>
      <c r="I230" s="8">
        <f t="shared" si="21"/>
        <v>279.02416919902055</v>
      </c>
      <c r="L230" s="7">
        <v>287.60000000000002</v>
      </c>
      <c r="M230" s="1">
        <v>314.29247657615292</v>
      </c>
      <c r="N230" s="1">
        <v>300.43654288133655</v>
      </c>
      <c r="O230" s="7">
        <v>2.2127161023506199</v>
      </c>
      <c r="P230" s="7">
        <v>2.0771005144543611</v>
      </c>
      <c r="T230" s="7">
        <v>287.5</v>
      </c>
      <c r="U230" s="8">
        <f>AVERAGE(M229:M$354)</f>
        <v>284.13488760727802</v>
      </c>
      <c r="V230" s="11">
        <f t="shared" si="22"/>
        <v>284.78934281197508</v>
      </c>
      <c r="W230" s="7">
        <v>287.5</v>
      </c>
      <c r="X230" s="8">
        <f>AVERAGE(N229:N$354)</f>
        <v>292.54930907083997</v>
      </c>
      <c r="Y230" s="11">
        <f t="shared" si="23"/>
        <v>292.5288788587751</v>
      </c>
      <c r="Z230" s="7">
        <v>287.5</v>
      </c>
      <c r="AA230" s="8">
        <f>AVERAGE(O229:O$354)</f>
        <v>2.2127901945958248</v>
      </c>
      <c r="AB230" s="11">
        <f t="shared" si="24"/>
        <v>2.2043986429703182</v>
      </c>
      <c r="AC230" s="7">
        <v>287.5</v>
      </c>
      <c r="AD230" s="8">
        <f>AVERAGE(P229:P$354)</f>
        <v>2.2351217864788442</v>
      </c>
      <c r="AE230" s="8">
        <f t="shared" si="25"/>
        <v>2.2263332229624666</v>
      </c>
    </row>
    <row r="231" spans="1:31" x14ac:dyDescent="0.25">
      <c r="A231" s="8">
        <v>277.60000000000002</v>
      </c>
      <c r="B231" s="1">
        <v>320.0064657086445</v>
      </c>
      <c r="C231" s="1">
        <v>304.30714439307178</v>
      </c>
      <c r="D231" s="8">
        <v>277.60000000000002</v>
      </c>
      <c r="E231" s="6">
        <v>0.17539852022742822</v>
      </c>
      <c r="F231" s="8">
        <v>1.7053971591223827</v>
      </c>
      <c r="G231" s="8">
        <f t="shared" si="20"/>
        <v>1.5299986388949545</v>
      </c>
      <c r="H231" s="8">
        <f t="shared" si="19"/>
        <v>1.44830956090672</v>
      </c>
      <c r="I231" s="8">
        <f t="shared" si="21"/>
        <v>279.12999863889496</v>
      </c>
      <c r="L231" s="7">
        <v>287.7</v>
      </c>
      <c r="M231" s="1">
        <v>313.89576384352449</v>
      </c>
      <c r="N231" s="1">
        <v>300.349417978242</v>
      </c>
      <c r="O231" s="7">
        <v>2.2182195011685453</v>
      </c>
      <c r="P231" s="7">
        <v>2.0843240595791959</v>
      </c>
      <c r="T231" s="7">
        <v>287.60000000000002</v>
      </c>
      <c r="U231" s="8">
        <f>AVERAGE(M230:M$354)</f>
        <v>283.89058995584088</v>
      </c>
      <c r="V231" s="11">
        <f t="shared" si="22"/>
        <v>284.59938784839233</v>
      </c>
      <c r="W231" s="7">
        <v>287.60000000000002</v>
      </c>
      <c r="X231" s="8">
        <f>AVERAGE(N230:N$354)</f>
        <v>292.48552210987805</v>
      </c>
      <c r="Y231" s="11">
        <f t="shared" si="23"/>
        <v>292.46504556273192</v>
      </c>
      <c r="Z231" s="7">
        <v>287.60000000000002</v>
      </c>
      <c r="AA231" s="8">
        <f>AVERAGE(O230:O$354)</f>
        <v>2.2128361509674224</v>
      </c>
      <c r="AB231" s="11">
        <f t="shared" si="24"/>
        <v>2.2047262610665257</v>
      </c>
      <c r="AC231" s="7">
        <v>287.60000000000002</v>
      </c>
      <c r="AD231" s="8">
        <f>AVERAGE(P230:P$354)</f>
        <v>2.2364436260011078</v>
      </c>
      <c r="AE231" s="8">
        <f t="shared" si="25"/>
        <v>2.2274972114034881</v>
      </c>
    </row>
    <row r="232" spans="1:31" x14ac:dyDescent="0.25">
      <c r="A232" s="8">
        <v>277.7</v>
      </c>
      <c r="B232" s="1">
        <v>320.08407339231968</v>
      </c>
      <c r="C232" s="1">
        <v>304.31469927706269</v>
      </c>
      <c r="D232" s="8">
        <v>277.7</v>
      </c>
      <c r="E232" s="6">
        <v>0.17768784189136427</v>
      </c>
      <c r="F232" s="8">
        <v>1.7135478010451626</v>
      </c>
      <c r="G232" s="8">
        <f t="shared" si="20"/>
        <v>1.5358599591537982</v>
      </c>
      <c r="H232" s="8">
        <f t="shared" si="19"/>
        <v>1.4534206014945992</v>
      </c>
      <c r="I232" s="8">
        <f t="shared" si="21"/>
        <v>279.2358599591538</v>
      </c>
      <c r="L232" s="7">
        <v>287.8</v>
      </c>
      <c r="M232" s="1">
        <v>313.48182622994955</v>
      </c>
      <c r="N232" s="1">
        <v>300.2613033051519</v>
      </c>
      <c r="O232" s="7">
        <v>2.223547296752455</v>
      </c>
      <c r="P232" s="7">
        <v>2.091559771484095</v>
      </c>
      <c r="T232" s="7">
        <v>287.7</v>
      </c>
      <c r="U232" s="8">
        <f>AVERAGE(M231:M$354)</f>
        <v>283.64541345083836</v>
      </c>
      <c r="V232" s="11">
        <f t="shared" si="22"/>
        <v>284.40855014634371</v>
      </c>
      <c r="W232" s="7">
        <v>287.7</v>
      </c>
      <c r="X232" s="8">
        <f>AVERAGE(N231:N$354)</f>
        <v>292.42140097462448</v>
      </c>
      <c r="Y232" s="11">
        <f t="shared" si="23"/>
        <v>292.4008899776228</v>
      </c>
      <c r="Z232" s="7">
        <v>287.7</v>
      </c>
      <c r="AA232" s="8">
        <f>AVERAGE(O231:O$354)</f>
        <v>2.2128371191014287</v>
      </c>
      <c r="AB232" s="11">
        <f t="shared" si="24"/>
        <v>2.2050250774159394</v>
      </c>
      <c r="AC232" s="7">
        <v>287.7</v>
      </c>
      <c r="AD232" s="8">
        <f>AVERAGE(P231:P$354)</f>
        <v>2.2377286510942271</v>
      </c>
      <c r="AE232" s="8">
        <f t="shared" si="25"/>
        <v>2.2286355239909881</v>
      </c>
    </row>
    <row r="233" spans="1:31" x14ac:dyDescent="0.25">
      <c r="A233" s="8">
        <v>277.8</v>
      </c>
      <c r="B233" s="1">
        <v>320.1602485889569</v>
      </c>
      <c r="C233" s="1">
        <v>304.32134265721595</v>
      </c>
      <c r="D233" s="8">
        <v>277.8</v>
      </c>
      <c r="E233" s="6">
        <v>0.18001773264072965</v>
      </c>
      <c r="F233" s="8">
        <v>1.721770820965929</v>
      </c>
      <c r="G233" s="8">
        <f t="shared" si="20"/>
        <v>1.5417530883251993</v>
      </c>
      <c r="H233" s="8">
        <f t="shared" si="19"/>
        <v>1.4585591006109957</v>
      </c>
      <c r="I233" s="8">
        <f t="shared" si="21"/>
        <v>279.34175308832522</v>
      </c>
      <c r="L233" s="7">
        <v>287.89999999999998</v>
      </c>
      <c r="M233" s="1">
        <v>313.0506775130155</v>
      </c>
      <c r="N233" s="1">
        <v>300.17219768611574</v>
      </c>
      <c r="O233" s="7">
        <v>2.2286914978834163</v>
      </c>
      <c r="P233" s="7">
        <v>2.0988063929444576</v>
      </c>
      <c r="T233" s="7">
        <v>287.8</v>
      </c>
      <c r="U233" s="8">
        <f>AVERAGE(M232:M$354)</f>
        <v>283.39947564276775</v>
      </c>
      <c r="V233" s="11">
        <f t="shared" si="22"/>
        <v>284.21682970582833</v>
      </c>
      <c r="W233" s="7">
        <v>287.8</v>
      </c>
      <c r="X233" s="8">
        <f>AVERAGE(N232:N$354)</f>
        <v>292.35694555183079</v>
      </c>
      <c r="Y233" s="11">
        <f t="shared" si="23"/>
        <v>292.3364121034482</v>
      </c>
      <c r="Z233" s="7">
        <v>287.8</v>
      </c>
      <c r="AA233" s="8">
        <f>AVERAGE(O232:O$354)</f>
        <v>2.2127933598976304</v>
      </c>
      <c r="AB233" s="11">
        <f t="shared" si="24"/>
        <v>2.2052949035253278</v>
      </c>
      <c r="AC233" s="7">
        <v>287.8</v>
      </c>
      <c r="AD233" s="8">
        <f>AVERAGE(P232:P$354)</f>
        <v>2.238975842895162</v>
      </c>
      <c r="AE233" s="8">
        <f t="shared" si="25"/>
        <v>2.2297479436026606</v>
      </c>
    </row>
    <row r="234" spans="1:31" x14ac:dyDescent="0.25">
      <c r="A234" s="8">
        <v>277.89999999999998</v>
      </c>
      <c r="B234" s="1">
        <v>320.23496773083031</v>
      </c>
      <c r="C234" s="1">
        <v>304.32707380369271</v>
      </c>
      <c r="D234" s="8">
        <v>277.89999999999998</v>
      </c>
      <c r="E234" s="6">
        <v>0.18238895855991102</v>
      </c>
      <c r="F234" s="8">
        <v>1.7300669063669525</v>
      </c>
      <c r="G234" s="8">
        <f t="shared" si="20"/>
        <v>1.5476779478070415</v>
      </c>
      <c r="H234" s="8">
        <f t="shared" ref="H234:H297" si="26">G224+(G225-G224)*(A234-I224)/(I225-I224)</f>
        <v>1.4637250461235296</v>
      </c>
      <c r="I234" s="8">
        <f t="shared" si="21"/>
        <v>279.44767794780699</v>
      </c>
      <c r="L234" s="7">
        <v>288</v>
      </c>
      <c r="M234" s="1">
        <v>312.60248109972105</v>
      </c>
      <c r="N234" s="1">
        <v>300.0820999474721</v>
      </c>
      <c r="O234" s="7">
        <v>2.2336447953610881</v>
      </c>
      <c r="P234" s="7">
        <v>2.1060602182978059</v>
      </c>
      <c r="T234" s="7">
        <v>287.89999999999998</v>
      </c>
      <c r="U234" s="8">
        <f>AVERAGE(M233:M$354)</f>
        <v>283.15289899861045</v>
      </c>
      <c r="V234" s="11">
        <f t="shared" si="22"/>
        <v>284.02422652684754</v>
      </c>
      <c r="W234" s="7">
        <v>287.89999999999998</v>
      </c>
      <c r="X234" s="8">
        <f>AVERAGE(N233:N$354)</f>
        <v>292.2921557341806</v>
      </c>
      <c r="Y234" s="11">
        <f t="shared" si="23"/>
        <v>292.27161194020698</v>
      </c>
      <c r="Z234" s="7">
        <v>287.89999999999998</v>
      </c>
      <c r="AA234" s="8">
        <f>AVERAGE(O233:O$354)</f>
        <v>2.2127052128742304</v>
      </c>
      <c r="AB234" s="11">
        <f t="shared" si="24"/>
        <v>2.2055355509010042</v>
      </c>
      <c r="AC234" s="7">
        <v>287.89999999999998</v>
      </c>
      <c r="AD234" s="8">
        <f>AVERAGE(P233:P$354)</f>
        <v>2.2401841713493513</v>
      </c>
      <c r="AE234" s="8">
        <f t="shared" si="25"/>
        <v>2.2308342531136987</v>
      </c>
    </row>
    <row r="235" spans="1:31" x14ac:dyDescent="0.25">
      <c r="A235" s="8">
        <v>278</v>
      </c>
      <c r="B235" s="1">
        <v>320.30820427701491</v>
      </c>
      <c r="C235" s="1">
        <v>304.33189198585364</v>
      </c>
      <c r="D235" s="8">
        <v>278</v>
      </c>
      <c r="E235" s="6">
        <v>0.18480230715390078</v>
      </c>
      <c r="F235" s="8">
        <v>1.7384367572609691</v>
      </c>
      <c r="G235" s="8">
        <f t="shared" si="20"/>
        <v>1.5536344501070682</v>
      </c>
      <c r="H235" s="8">
        <f t="shared" si="26"/>
        <v>1.4689184395593724</v>
      </c>
      <c r="I235" s="8">
        <f t="shared" si="21"/>
        <v>279.55363445010704</v>
      </c>
      <c r="L235" s="7">
        <v>288.10000000000002</v>
      </c>
      <c r="M235" s="1">
        <v>312.13752110730604</v>
      </c>
      <c r="N235" s="1">
        <v>299.99100891948262</v>
      </c>
      <c r="O235" s="7">
        <v>2.2384005948533225</v>
      </c>
      <c r="P235" s="7">
        <v>2.1133174729227835</v>
      </c>
      <c r="T235" s="7">
        <v>288</v>
      </c>
      <c r="U235" s="8">
        <f>AVERAGE(M234:M$354)</f>
        <v>282.90580991997905</v>
      </c>
      <c r="V235" s="11">
        <f t="shared" si="22"/>
        <v>283.83074060940089</v>
      </c>
      <c r="W235" s="7">
        <v>288</v>
      </c>
      <c r="X235" s="8">
        <f>AVERAGE(N234:N$354)</f>
        <v>292.22703142052825</v>
      </c>
      <c r="Y235" s="11">
        <f t="shared" si="23"/>
        <v>292.20648948789983</v>
      </c>
      <c r="Z235" s="7">
        <v>288</v>
      </c>
      <c r="AA235" s="8">
        <f>AVERAGE(O234:O$354)</f>
        <v>2.2125730948163036</v>
      </c>
      <c r="AB235" s="11">
        <f t="shared" si="24"/>
        <v>2.205746831049737</v>
      </c>
      <c r="AC235" s="7">
        <v>288</v>
      </c>
      <c r="AD235" s="8">
        <f>AVERAGE(P234:P$354)</f>
        <v>2.2413525827411274</v>
      </c>
      <c r="AE235" s="8">
        <f t="shared" si="25"/>
        <v>2.2318942354002047</v>
      </c>
    </row>
    <row r="236" spans="1:31" x14ac:dyDescent="0.25">
      <c r="A236" s="8">
        <v>278.10000000000002</v>
      </c>
      <c r="B236" s="1">
        <v>320.37993262738252</v>
      </c>
      <c r="C236" s="1">
        <v>304.33579647205346</v>
      </c>
      <c r="D236" s="8">
        <v>278.10000000000002</v>
      </c>
      <c r="E236" s="6">
        <v>0.18725858559820155</v>
      </c>
      <c r="F236" s="8">
        <v>1.746881086698896</v>
      </c>
      <c r="G236" s="8">
        <f t="shared" si="20"/>
        <v>1.5596225011006943</v>
      </c>
      <c r="H236" s="8">
        <f t="shared" si="26"/>
        <v>1.4741392457559761</v>
      </c>
      <c r="I236" s="8">
        <f t="shared" si="21"/>
        <v>279.65962250110073</v>
      </c>
      <c r="L236" s="7">
        <v>288.2</v>
      </c>
      <c r="M236" s="1">
        <v>311.65626303100117</v>
      </c>
      <c r="N236" s="1">
        <v>299.89892343799931</v>
      </c>
      <c r="O236" s="7">
        <v>2.2429532933878722</v>
      </c>
      <c r="P236" s="7">
        <v>2.1205738698765546</v>
      </c>
      <c r="T236" s="7">
        <v>288.10000000000002</v>
      </c>
      <c r="U236" s="8">
        <f>AVERAGE(M235:M$354)</f>
        <v>282.65833766014788</v>
      </c>
      <c r="V236" s="11">
        <f t="shared" si="22"/>
        <v>283.63637195348747</v>
      </c>
      <c r="W236" s="7">
        <v>288.10000000000002</v>
      </c>
      <c r="X236" s="8">
        <f>AVERAGE(N235:N$354)</f>
        <v>292.16157251613708</v>
      </c>
      <c r="Y236" s="11">
        <f t="shared" si="23"/>
        <v>292.1410447465272</v>
      </c>
      <c r="Z236" s="7">
        <v>288.10000000000002</v>
      </c>
      <c r="AA236" s="8">
        <f>AVERAGE(O235:O$354)</f>
        <v>2.2123974973117635</v>
      </c>
      <c r="AB236" s="11">
        <f t="shared" si="24"/>
        <v>2.205928555478522</v>
      </c>
      <c r="AC236" s="7">
        <v>288.10000000000002</v>
      </c>
      <c r="AD236" s="8">
        <f>AVERAGE(P235:P$354)</f>
        <v>2.2424800191114884</v>
      </c>
      <c r="AE236" s="8">
        <f t="shared" si="25"/>
        <v>2.2329276733389634</v>
      </c>
    </row>
    <row r="237" spans="1:31" x14ac:dyDescent="0.25">
      <c r="A237" s="8">
        <v>278.2</v>
      </c>
      <c r="B237" s="1">
        <v>320.45012676115357</v>
      </c>
      <c r="C237" s="1">
        <v>304.3387865294963</v>
      </c>
      <c r="D237" s="8">
        <v>278.2</v>
      </c>
      <c r="E237" s="6">
        <v>0.18975862164513163</v>
      </c>
      <c r="F237" s="8">
        <v>1.7554006212921813</v>
      </c>
      <c r="G237" s="8">
        <f t="shared" si="20"/>
        <v>1.5656419996470496</v>
      </c>
      <c r="H237" s="8">
        <f t="shared" si="26"/>
        <v>1.4793874566274532</v>
      </c>
      <c r="I237" s="8">
        <f t="shared" si="21"/>
        <v>279.76564199964702</v>
      </c>
      <c r="L237" s="7">
        <v>288.3</v>
      </c>
      <c r="M237" s="1">
        <v>311.15929778219254</v>
      </c>
      <c r="N237" s="1">
        <v>299.80584234616151</v>
      </c>
      <c r="O237" s="7">
        <v>2.2472982316179628</v>
      </c>
      <c r="P237" s="7">
        <v>2.1278235011285491</v>
      </c>
      <c r="T237" s="7">
        <v>288.2</v>
      </c>
      <c r="U237" s="8">
        <f>AVERAGE(M236:M$354)</f>
        <v>282.41061342949945</v>
      </c>
      <c r="V237" s="11">
        <f t="shared" si="22"/>
        <v>283.44112055910819</v>
      </c>
      <c r="W237" s="7">
        <v>288.2</v>
      </c>
      <c r="X237" s="8">
        <f>AVERAGE(N236:N$354)</f>
        <v>292.09577893291561</v>
      </c>
      <c r="Y237" s="11">
        <f t="shared" si="23"/>
        <v>292.07527771608818</v>
      </c>
      <c r="Z237" s="7">
        <v>288.2</v>
      </c>
      <c r="AA237" s="8">
        <f>AVERAGE(O236:O$354)</f>
        <v>2.2121789838870445</v>
      </c>
      <c r="AB237" s="11">
        <f t="shared" si="24"/>
        <v>2.2060805356950368</v>
      </c>
      <c r="AC237" s="7">
        <v>288.2</v>
      </c>
      <c r="AD237" s="8">
        <f>AVERAGE(P236:P$354)</f>
        <v>2.2435654186592928</v>
      </c>
      <c r="AE237" s="8">
        <f t="shared" si="25"/>
        <v>2.2339343498058497</v>
      </c>
    </row>
    <row r="238" spans="1:31" x14ac:dyDescent="0.25">
      <c r="A238" s="8">
        <v>278.3</v>
      </c>
      <c r="B238" s="1">
        <v>320.5187635793904</v>
      </c>
      <c r="C238" s="1">
        <v>304.34086142415015</v>
      </c>
      <c r="D238" s="8">
        <v>278.3</v>
      </c>
      <c r="E238" s="6">
        <v>0.19230326240023651</v>
      </c>
      <c r="F238" s="8">
        <v>1.7639961017498502</v>
      </c>
      <c r="G238" s="8">
        <f t="shared" si="20"/>
        <v>1.5716928393496137</v>
      </c>
      <c r="H238" s="8">
        <f t="shared" si="26"/>
        <v>1.4846630380307295</v>
      </c>
      <c r="I238" s="8">
        <f t="shared" si="21"/>
        <v>279.87169283934963</v>
      </c>
      <c r="L238" s="7">
        <v>288.39999999999998</v>
      </c>
      <c r="M238" s="1">
        <v>310.64739505056599</v>
      </c>
      <c r="N238" s="1">
        <v>299.71176449611761</v>
      </c>
      <c r="O238" s="7">
        <v>2.2514319488899304</v>
      </c>
      <c r="P238" s="7">
        <v>2.1350597795801018</v>
      </c>
      <c r="T238" s="7">
        <v>288.3</v>
      </c>
      <c r="U238" s="8">
        <f>AVERAGE(M237:M$354)</f>
        <v>282.16276894135109</v>
      </c>
      <c r="V238" s="11">
        <f t="shared" si="22"/>
        <v>283.24498642626349</v>
      </c>
      <c r="W238" s="7">
        <v>288.3</v>
      </c>
      <c r="X238" s="8">
        <f>AVERAGE(N237:N$354)</f>
        <v>292.02965058965214</v>
      </c>
      <c r="Y238" s="11">
        <f t="shared" si="23"/>
        <v>292.00918839658323</v>
      </c>
      <c r="Z238" s="7">
        <v>288.3</v>
      </c>
      <c r="AA238" s="8">
        <f>AVERAGE(O237:O$354)</f>
        <v>2.2119181846539866</v>
      </c>
      <c r="AB238" s="11">
        <f t="shared" si="24"/>
        <v>2.2062025832042309</v>
      </c>
      <c r="AC238" s="7">
        <v>288.3</v>
      </c>
      <c r="AD238" s="8">
        <f>AVERAGE(P237:P$354)</f>
        <v>2.2446077199201633</v>
      </c>
      <c r="AE238" s="8">
        <f t="shared" si="25"/>
        <v>2.2349140476769662</v>
      </c>
    </row>
    <row r="239" spans="1:31" x14ac:dyDescent="0.25">
      <c r="A239" s="8">
        <v>278.39999999999998</v>
      </c>
      <c r="B239" s="1">
        <v>320.58581562187015</v>
      </c>
      <c r="C239" s="1">
        <v>304.34202042071809</v>
      </c>
      <c r="D239" s="8">
        <v>278.39999999999998</v>
      </c>
      <c r="E239" s="6">
        <v>0.19489337947316476</v>
      </c>
      <c r="F239" s="8">
        <v>1.7726682834301546</v>
      </c>
      <c r="G239" s="8">
        <f t="shared" si="20"/>
        <v>1.5777749039569899</v>
      </c>
      <c r="H239" s="8">
        <f t="shared" si="26"/>
        <v>1.4899659648519312</v>
      </c>
      <c r="I239" s="8">
        <f t="shared" si="21"/>
        <v>279.97777490395697</v>
      </c>
      <c r="L239" s="7">
        <v>288.5</v>
      </c>
      <c r="M239" s="1">
        <v>310.12148707973444</v>
      </c>
      <c r="N239" s="1">
        <v>299.61668875076651</v>
      </c>
      <c r="O239" s="7">
        <v>2.2553522253894558</v>
      </c>
      <c r="P239" s="7">
        <v>2.1422735496246212</v>
      </c>
      <c r="T239" s="7">
        <v>288.39999999999998</v>
      </c>
      <c r="U239" s="8">
        <f>AVERAGE(M238:M$354)</f>
        <v>281.91493536151484</v>
      </c>
      <c r="V239" s="11">
        <f t="shared" si="22"/>
        <v>283.04796955495249</v>
      </c>
      <c r="W239" s="7">
        <v>288.39999999999998</v>
      </c>
      <c r="X239" s="8">
        <f>AVERAGE(N238:N$354)</f>
        <v>291.96318741224616</v>
      </c>
      <c r="Y239" s="11">
        <f t="shared" si="23"/>
        <v>291.94277678801211</v>
      </c>
      <c r="Z239" s="7">
        <v>288.39999999999998</v>
      </c>
      <c r="AA239" s="8">
        <f>AVERAGE(O238:O$354)</f>
        <v>2.2116157910901917</v>
      </c>
      <c r="AB239" s="11">
        <f t="shared" si="24"/>
        <v>2.206294509515601</v>
      </c>
      <c r="AC239" s="7">
        <v>288.39999999999998</v>
      </c>
      <c r="AD239" s="8">
        <f>AVERAGE(P238:P$354)</f>
        <v>2.2456058756363309</v>
      </c>
      <c r="AE239" s="8">
        <f t="shared" si="25"/>
        <v>2.2358665498288701</v>
      </c>
    </row>
    <row r="240" spans="1:31" x14ac:dyDescent="0.25">
      <c r="A240" s="8">
        <v>278.5</v>
      </c>
      <c r="B240" s="1">
        <v>320.65125798059171</v>
      </c>
      <c r="C240" s="1">
        <v>304.34226278266351</v>
      </c>
      <c r="D240" s="8">
        <v>278.5</v>
      </c>
      <c r="E240" s="6">
        <v>0.19752986599805319</v>
      </c>
      <c r="F240" s="8">
        <v>1.781417936906843</v>
      </c>
      <c r="G240" s="8">
        <f t="shared" si="20"/>
        <v>1.5838880709087899</v>
      </c>
      <c r="H240" s="8">
        <f t="shared" si="26"/>
        <v>1.4952962045746103</v>
      </c>
      <c r="I240" s="8">
        <f t="shared" si="21"/>
        <v>280.08388807090881</v>
      </c>
      <c r="L240" s="7">
        <v>288.60000000000002</v>
      </c>
      <c r="M240" s="1">
        <v>309.58260415207764</v>
      </c>
      <c r="N240" s="1">
        <v>299.52061398551581</v>
      </c>
      <c r="O240" s="7">
        <v>2.2590579757470528</v>
      </c>
      <c r="P240" s="7">
        <v>2.1494569046476726</v>
      </c>
      <c r="T240" s="7">
        <v>288.5</v>
      </c>
      <c r="U240" s="8">
        <f>AVERAGE(M239:M$354)</f>
        <v>281.66724174350577</v>
      </c>
      <c r="V240" s="11">
        <f t="shared" si="22"/>
        <v>282.85006994517516</v>
      </c>
      <c r="W240" s="7">
        <v>288.5</v>
      </c>
      <c r="X240" s="8">
        <f>AVERAGE(N239:N$354)</f>
        <v>291.8963893339369</v>
      </c>
      <c r="Y240" s="11">
        <f t="shared" si="23"/>
        <v>291.87604289037529</v>
      </c>
      <c r="Z240" s="7">
        <v>288.5</v>
      </c>
      <c r="AA240" s="8">
        <f>AVERAGE(O239:O$354)</f>
        <v>2.2112725483505393</v>
      </c>
      <c r="AB240" s="11">
        <f t="shared" si="24"/>
        <v>2.206356126133187</v>
      </c>
      <c r="AC240" s="7">
        <v>288.5</v>
      </c>
      <c r="AD240" s="8">
        <f>AVERAGE(P239:P$354)</f>
        <v>2.2465588592230228</v>
      </c>
      <c r="AE240" s="8">
        <f t="shared" si="25"/>
        <v>2.2367916391378913</v>
      </c>
    </row>
    <row r="241" spans="1:31" x14ac:dyDescent="0.25">
      <c r="A241" s="8">
        <v>278.60000000000002</v>
      </c>
      <c r="B241" s="1">
        <v>320.7150597678509</v>
      </c>
      <c r="C241" s="1">
        <v>304.34158777228674</v>
      </c>
      <c r="D241" s="8">
        <v>278.60000000000002</v>
      </c>
      <c r="E241" s="6">
        <v>0.20021364181673437</v>
      </c>
      <c r="F241" s="8">
        <v>1.7902458485498798</v>
      </c>
      <c r="G241" s="8">
        <f t="shared" si="20"/>
        <v>1.5900322067331454</v>
      </c>
      <c r="H241" s="8">
        <f t="shared" si="26"/>
        <v>1.5006537209237925</v>
      </c>
      <c r="I241" s="8">
        <f t="shared" si="21"/>
        <v>280.19003220673318</v>
      </c>
      <c r="L241" s="7">
        <v>288.7</v>
      </c>
      <c r="M241" s="1">
        <v>309.03197910419271</v>
      </c>
      <c r="N241" s="1">
        <v>299.42353909005021</v>
      </c>
      <c r="O241" s="7">
        <v>2.262549603632642</v>
      </c>
      <c r="P241" s="7">
        <v>2.156598307612005</v>
      </c>
      <c r="T241" s="7">
        <v>288.60000000000002</v>
      </c>
      <c r="U241" s="8">
        <f>AVERAGE(M240:M$354)</f>
        <v>281.41981352319073</v>
      </c>
      <c r="V241" s="11">
        <f t="shared" si="22"/>
        <v>282.65128759693243</v>
      </c>
      <c r="W241" s="7">
        <v>288.60000000000002</v>
      </c>
      <c r="X241" s="8">
        <f>AVERAGE(N240:N$354)</f>
        <v>291.82925629552972</v>
      </c>
      <c r="Y241" s="11">
        <f t="shared" si="23"/>
        <v>291.8089867036723</v>
      </c>
      <c r="Z241" s="7">
        <v>288.60000000000002</v>
      </c>
      <c r="AA241" s="8">
        <f>AVERAGE(O240:O$354)</f>
        <v>2.2108892468110701</v>
      </c>
      <c r="AB241" s="11">
        <f t="shared" si="24"/>
        <v>2.2063872445660309</v>
      </c>
      <c r="AC241" s="7">
        <v>288.60000000000002</v>
      </c>
      <c r="AD241" s="8">
        <f>AVERAGE(P240:P$354)</f>
        <v>2.2474656880021397</v>
      </c>
      <c r="AE241" s="8">
        <f t="shared" si="25"/>
        <v>2.23768909847945</v>
      </c>
    </row>
    <row r="242" spans="1:31" x14ac:dyDescent="0.25">
      <c r="A242" s="8">
        <v>278.7</v>
      </c>
      <c r="B242" s="1">
        <v>320.77720010760095</v>
      </c>
      <c r="C242" s="1">
        <v>304.3399946508498</v>
      </c>
      <c r="D242" s="8">
        <v>278.7</v>
      </c>
      <c r="E242" s="6">
        <v>0.20294564390628059</v>
      </c>
      <c r="F242" s="8">
        <v>1.7991528211204031</v>
      </c>
      <c r="G242" s="8">
        <f t="shared" si="20"/>
        <v>1.5962071772141224</v>
      </c>
      <c r="H242" s="8">
        <f t="shared" si="26"/>
        <v>1.5060384591019573</v>
      </c>
      <c r="I242" s="8">
        <f t="shared" si="21"/>
        <v>280.29620717721411</v>
      </c>
      <c r="L242" s="7">
        <v>288.8</v>
      </c>
      <c r="M242" s="1">
        <v>308.47082704624955</v>
      </c>
      <c r="N242" s="1">
        <v>299.32546297010737</v>
      </c>
      <c r="O242" s="7">
        <v>2.2658283977493059</v>
      </c>
      <c r="P242" s="7">
        <v>2.1636849998303447</v>
      </c>
      <c r="T242" s="7">
        <v>288.7</v>
      </c>
      <c r="U242" s="8">
        <f>AVERAGE(M241:M$354)</f>
        <v>281.1727715001303</v>
      </c>
      <c r="V242" s="11">
        <f t="shared" si="22"/>
        <v>282.45162251022384</v>
      </c>
      <c r="W242" s="7">
        <v>288.7</v>
      </c>
      <c r="X242" s="8">
        <f>AVERAGE(N241:N$354)</f>
        <v>291.76178824561754</v>
      </c>
      <c r="Y242" s="11">
        <f t="shared" si="23"/>
        <v>291.74160822790316</v>
      </c>
      <c r="Z242" s="7">
        <v>288.7</v>
      </c>
      <c r="AA242" s="8">
        <f>AVERAGE(O241:O$354)</f>
        <v>2.2104667141011056</v>
      </c>
      <c r="AB242" s="11">
        <f t="shared" si="24"/>
        <v>2.2063876763197641</v>
      </c>
      <c r="AC242" s="7">
        <v>288.7</v>
      </c>
      <c r="AD242" s="8">
        <f>AVERAGE(P241:P$354)</f>
        <v>2.2483254141719153</v>
      </c>
      <c r="AE242" s="8">
        <f t="shared" si="25"/>
        <v>2.2385587107303309</v>
      </c>
    </row>
    <row r="243" spans="1:31" x14ac:dyDescent="0.25">
      <c r="A243" s="8">
        <v>278.8</v>
      </c>
      <c r="B243" s="1">
        <v>320.83765008998807</v>
      </c>
      <c r="C243" s="1">
        <v>304.33748267874626</v>
      </c>
      <c r="D243" s="8">
        <v>278.8</v>
      </c>
      <c r="E243" s="6">
        <v>0.20572683905860464</v>
      </c>
      <c r="F243" s="8">
        <v>1.8081396743796558</v>
      </c>
      <c r="G243" s="8">
        <f t="shared" si="20"/>
        <v>1.6024128353210512</v>
      </c>
      <c r="H243" s="8">
        <f t="shared" si="26"/>
        <v>1.5114503724388197</v>
      </c>
      <c r="I243" s="8">
        <f t="shared" si="21"/>
        <v>280.40241283532106</v>
      </c>
      <c r="L243" s="7">
        <v>288.89999999999998</v>
      </c>
      <c r="M243" s="1">
        <v>307.9006153629573</v>
      </c>
      <c r="N243" s="1">
        <v>299.22638454925556</v>
      </c>
      <c r="O243" s="7">
        <v>2.2688973424529477</v>
      </c>
      <c r="P243" s="7">
        <v>2.1707030911961982</v>
      </c>
      <c r="T243" s="7">
        <v>288.8</v>
      </c>
      <c r="U243" s="8">
        <f>AVERAGE(M242:M$354)</f>
        <v>280.92622983991737</v>
      </c>
      <c r="V243" s="11">
        <f t="shared" si="22"/>
        <v>282.25107468504893</v>
      </c>
      <c r="W243" s="7">
        <v>288.8</v>
      </c>
      <c r="X243" s="8">
        <f>AVERAGE(N242:N$354)</f>
        <v>291.6939851407995</v>
      </c>
      <c r="Y243" s="11">
        <f t="shared" si="23"/>
        <v>291.67390746306785</v>
      </c>
      <c r="Z243" s="7">
        <v>288.8</v>
      </c>
      <c r="AA243" s="8">
        <f>AVERAGE(O242:O$354)</f>
        <v>2.210005803574278</v>
      </c>
      <c r="AB243" s="11">
        <f t="shared" si="24"/>
        <v>2.2063572329013823</v>
      </c>
      <c r="AC243" s="7">
        <v>288.8</v>
      </c>
      <c r="AD243" s="8">
        <f>AVERAGE(P242:P$354)</f>
        <v>2.2491371584777551</v>
      </c>
      <c r="AE243" s="8">
        <f t="shared" si="25"/>
        <v>2.239400258766409</v>
      </c>
    </row>
    <row r="244" spans="1:31" x14ac:dyDescent="0.25">
      <c r="A244" s="8">
        <v>278.89999999999998</v>
      </c>
      <c r="B244" s="1">
        <v>320.89638300505976</v>
      </c>
      <c r="C244" s="1">
        <v>304.3340511157121</v>
      </c>
      <c r="D244" s="8">
        <v>278.89999999999998</v>
      </c>
      <c r="E244" s="6">
        <v>0.20855821775830907</v>
      </c>
      <c r="F244" s="8">
        <v>1.8172072457116024</v>
      </c>
      <c r="G244" s="8">
        <f t="shared" si="20"/>
        <v>1.6086490279532932</v>
      </c>
      <c r="H244" s="8">
        <f t="shared" si="26"/>
        <v>1.5168894177501653</v>
      </c>
      <c r="I244" s="8">
        <f t="shared" si="21"/>
        <v>280.50864902795325</v>
      </c>
      <c r="L244" s="7">
        <v>289</v>
      </c>
      <c r="M244" s="1">
        <v>307.32267229766188</v>
      </c>
      <c r="N244" s="1">
        <v>299.12630277066916</v>
      </c>
      <c r="O244" s="7">
        <v>2.2717599352161244</v>
      </c>
      <c r="P244" s="7">
        <v>2.1776386618599952</v>
      </c>
      <c r="T244" s="7">
        <v>288.89999999999998</v>
      </c>
      <c r="U244" s="8">
        <f>AVERAGE(M243:M$354)</f>
        <v>280.68029593628938</v>
      </c>
      <c r="V244" s="11">
        <f t="shared" si="22"/>
        <v>282.0496441214068</v>
      </c>
      <c r="W244" s="7">
        <v>288.89999999999998</v>
      </c>
      <c r="X244" s="8">
        <f>AVERAGE(N243:N$354)</f>
        <v>291.62584694589498</v>
      </c>
      <c r="Y244" s="11">
        <f t="shared" si="23"/>
        <v>291.60588440916729</v>
      </c>
      <c r="Z244" s="7">
        <v>288.89999999999998</v>
      </c>
      <c r="AA244" s="8">
        <f>AVERAGE(O243:O$354)</f>
        <v>2.2095073875548579</v>
      </c>
      <c r="AB244" s="11">
        <f t="shared" si="24"/>
        <v>2.2062957258185634</v>
      </c>
      <c r="AC244" s="7">
        <v>288.89999999999998</v>
      </c>
      <c r="AD244" s="8">
        <f>AVERAGE(P243:P$354)</f>
        <v>2.2499001241799639</v>
      </c>
      <c r="AE244" s="8">
        <f t="shared" si="25"/>
        <v>2.2402135254644691</v>
      </c>
    </row>
    <row r="245" spans="1:31" x14ac:dyDescent="0.25">
      <c r="A245" s="8">
        <v>279</v>
      </c>
      <c r="B245" s="1">
        <v>320.95337281358809</v>
      </c>
      <c r="C245" s="1">
        <v>304.32969922107412</v>
      </c>
      <c r="D245" s="8">
        <v>279</v>
      </c>
      <c r="E245" s="6">
        <v>0.21144079594629586</v>
      </c>
      <c r="F245" s="8">
        <v>1.8263563907586393</v>
      </c>
      <c r="G245" s="8">
        <f t="shared" si="20"/>
        <v>1.6149155948123435</v>
      </c>
      <c r="H245" s="8">
        <f t="shared" si="26"/>
        <v>1.5223555343426247</v>
      </c>
      <c r="I245" s="8">
        <f t="shared" si="21"/>
        <v>280.61491559481232</v>
      </c>
      <c r="L245" s="7">
        <v>289.10000000000002</v>
      </c>
      <c r="M245" s="1">
        <v>306.73852184373328</v>
      </c>
      <c r="N245" s="1">
        <v>299.02521659889766</v>
      </c>
      <c r="O245" s="7">
        <v>2.2744211662583811</v>
      </c>
      <c r="P245" s="7">
        <v>2.1844750180638086</v>
      </c>
      <c r="T245" s="7">
        <v>289</v>
      </c>
      <c r="U245" s="8">
        <f>AVERAGE(M244:M$354)</f>
        <v>280.43506783334641</v>
      </c>
      <c r="V245" s="11">
        <f t="shared" si="22"/>
        <v>281.84733081930017</v>
      </c>
      <c r="W245" s="7">
        <v>289</v>
      </c>
      <c r="X245" s="8">
        <f>AVERAGE(N244:N$354)</f>
        <v>291.55737363415295</v>
      </c>
      <c r="Y245" s="11">
        <f t="shared" si="23"/>
        <v>291.53753906620011</v>
      </c>
      <c r="Z245" s="7">
        <v>289</v>
      </c>
      <c r="AA245" s="8">
        <f>AVERAGE(O244:O$354)</f>
        <v>2.2089723429161365</v>
      </c>
      <c r="AB245" s="11">
        <f t="shared" si="24"/>
        <v>2.2062029665769387</v>
      </c>
      <c r="AC245" s="7">
        <v>289</v>
      </c>
      <c r="AD245" s="8">
        <f>AVERAGE(P244:P$354)</f>
        <v>2.2506136109636019</v>
      </c>
      <c r="AE245" s="8">
        <f t="shared" si="25"/>
        <v>2.2409982937003861</v>
      </c>
    </row>
    <row r="246" spans="1:31" x14ac:dyDescent="0.25">
      <c r="A246" s="8">
        <v>279.10000000000002</v>
      </c>
      <c r="B246" s="1">
        <v>321.00859152333283</v>
      </c>
      <c r="C246" s="1">
        <v>304.32442625403263</v>
      </c>
      <c r="D246" s="8">
        <v>279.10000000000002</v>
      </c>
      <c r="E246" s="6">
        <v>0.21437561725541038</v>
      </c>
      <c r="F246" s="8">
        <v>1.8355879840699847</v>
      </c>
      <c r="G246" s="8">
        <f t="shared" si="20"/>
        <v>1.6212123668145744</v>
      </c>
      <c r="H246" s="8">
        <f t="shared" si="26"/>
        <v>1.5278486587596778</v>
      </c>
      <c r="I246" s="8">
        <f t="shared" si="21"/>
        <v>280.7212123668146</v>
      </c>
      <c r="L246" s="7">
        <v>289.2</v>
      </c>
      <c r="M246" s="1">
        <v>306.14955138257739</v>
      </c>
      <c r="N246" s="1">
        <v>298.923125021624</v>
      </c>
      <c r="O246" s="7">
        <v>2.2768864627183532</v>
      </c>
      <c r="P246" s="7">
        <v>2.1911965395456412</v>
      </c>
      <c r="T246" s="7">
        <v>289.10000000000002</v>
      </c>
      <c r="U246" s="8">
        <f>AVERAGE(M245:M$354)</f>
        <v>280.190635065489</v>
      </c>
      <c r="V246" s="11">
        <f t="shared" si="22"/>
        <v>281.64413477872677</v>
      </c>
      <c r="W246" s="7">
        <v>289.10000000000002</v>
      </c>
      <c r="X246" s="8">
        <f>AVERAGE(N245:N$354)</f>
        <v>291.48856518745737</v>
      </c>
      <c r="Y246" s="11">
        <f t="shared" si="23"/>
        <v>291.468871434167</v>
      </c>
      <c r="Z246" s="7">
        <v>289.10000000000002</v>
      </c>
      <c r="AA246" s="8">
        <f>AVERAGE(O245:O$354)</f>
        <v>2.2084015466225004</v>
      </c>
      <c r="AB246" s="11">
        <f t="shared" si="24"/>
        <v>2.2060787666839587</v>
      </c>
      <c r="AC246" s="7">
        <v>289.10000000000002</v>
      </c>
      <c r="AD246" s="8">
        <f>AVERAGE(P245:P$354)</f>
        <v>2.2512770195918166</v>
      </c>
      <c r="AE246" s="8">
        <f t="shared" si="25"/>
        <v>2.2417543463500351</v>
      </c>
    </row>
    <row r="247" spans="1:31" x14ac:dyDescent="0.25">
      <c r="A247" s="8">
        <v>279.2</v>
      </c>
      <c r="B247" s="1">
        <v>321.06201406708152</v>
      </c>
      <c r="C247" s="1">
        <v>304.31823147397262</v>
      </c>
      <c r="D247" s="8">
        <v>279.2</v>
      </c>
      <c r="E247" s="6">
        <v>0.21736375066910837</v>
      </c>
      <c r="F247" s="8">
        <v>1.8449029197619575</v>
      </c>
      <c r="G247" s="8">
        <f t="shared" si="20"/>
        <v>1.6275391690928491</v>
      </c>
      <c r="H247" s="8">
        <f t="shared" si="26"/>
        <v>1.5333687137541756</v>
      </c>
      <c r="I247" s="8">
        <f t="shared" si="21"/>
        <v>280.82753916909286</v>
      </c>
      <c r="L247" s="7">
        <v>289.3</v>
      </c>
      <c r="M247" s="1">
        <v>305.55726918678215</v>
      </c>
      <c r="N247" s="1">
        <v>298.82002705140746</v>
      </c>
      <c r="O247" s="7">
        <v>2.2791624139561275</v>
      </c>
      <c r="P247" s="7">
        <v>2.1977851788008054</v>
      </c>
      <c r="T247" s="7">
        <v>289.2</v>
      </c>
      <c r="U247" s="8">
        <f>AVERAGE(M246:M$354)</f>
        <v>279.94707647119321</v>
      </c>
      <c r="V247" s="11">
        <f t="shared" si="22"/>
        <v>281.44005599968796</v>
      </c>
      <c r="W247" s="7">
        <v>289.2</v>
      </c>
      <c r="X247" s="8">
        <f>AVERAGE(N246:N$354)</f>
        <v>291.41942159652672</v>
      </c>
      <c r="Y247" s="11">
        <f t="shared" si="23"/>
        <v>291.39988151306773</v>
      </c>
      <c r="Z247" s="7">
        <v>289.2</v>
      </c>
      <c r="AA247" s="8">
        <f>AVERAGE(O246:O$354)</f>
        <v>2.2077958620386848</v>
      </c>
      <c r="AB247" s="11">
        <f t="shared" si="24"/>
        <v>2.2059229376473013</v>
      </c>
      <c r="AC247" s="7">
        <v>289.2</v>
      </c>
      <c r="AD247" s="8">
        <f>AVERAGE(P246:P$354)</f>
        <v>2.2518898819911559</v>
      </c>
      <c r="AE247" s="8">
        <f t="shared" si="25"/>
        <v>2.2424814662902008</v>
      </c>
    </row>
    <row r="248" spans="1:31" x14ac:dyDescent="0.25">
      <c r="A248" s="8">
        <v>279.3</v>
      </c>
      <c r="B248" s="1">
        <v>321.11361120835488</v>
      </c>
      <c r="C248" s="1">
        <v>304.31111414080158</v>
      </c>
      <c r="D248" s="8">
        <v>279.3</v>
      </c>
      <c r="E248" s="6">
        <v>0.22040629635976533</v>
      </c>
      <c r="F248" s="8">
        <v>1.854302112189359</v>
      </c>
      <c r="G248" s="8">
        <f t="shared" si="20"/>
        <v>1.6338958158295938</v>
      </c>
      <c r="H248" s="8">
        <f t="shared" si="26"/>
        <v>1.5389156418339993</v>
      </c>
      <c r="I248" s="8">
        <f t="shared" si="21"/>
        <v>280.9338958158296</v>
      </c>
      <c r="L248" s="7">
        <v>289.39999999999998</v>
      </c>
      <c r="M248" s="1">
        <v>304.96302428204876</v>
      </c>
      <c r="N248" s="1">
        <v>298.71592172740804</v>
      </c>
      <c r="O248" s="7">
        <v>2.2812558151754359</v>
      </c>
      <c r="P248" s="7">
        <v>2.204223074690963</v>
      </c>
      <c r="T248" s="7">
        <v>289.3</v>
      </c>
      <c r="U248" s="8">
        <f>AVERAGE(M247:M$354)</f>
        <v>279.70446096275441</v>
      </c>
      <c r="V248" s="11">
        <f t="shared" si="22"/>
        <v>281.23509448218329</v>
      </c>
      <c r="W248" s="7">
        <v>289.3</v>
      </c>
      <c r="X248" s="8">
        <f>AVERAGE(N247:N$354)</f>
        <v>291.34994286110918</v>
      </c>
      <c r="Y248" s="11">
        <f t="shared" si="23"/>
        <v>291.3305693029032</v>
      </c>
      <c r="Z248" s="7">
        <v>289.3</v>
      </c>
      <c r="AA248" s="8">
        <f>AVERAGE(O247:O$354)</f>
        <v>2.207156134254614</v>
      </c>
      <c r="AB248" s="11">
        <f t="shared" si="24"/>
        <v>2.2057352909719157</v>
      </c>
      <c r="AC248" s="7">
        <v>289.3</v>
      </c>
      <c r="AD248" s="8">
        <f>AVERAGE(P247:P$354)</f>
        <v>2.2524518573841701</v>
      </c>
      <c r="AE248" s="8">
        <f t="shared" si="25"/>
        <v>2.2431794363963036</v>
      </c>
    </row>
    <row r="249" spans="1:31" x14ac:dyDescent="0.25">
      <c r="A249" s="8">
        <v>279.39999999999998</v>
      </c>
      <c r="B249" s="1">
        <v>321.16335523598235</v>
      </c>
      <c r="C249" s="1">
        <v>304.3030735153074</v>
      </c>
      <c r="D249" s="8">
        <v>279.39999999999998</v>
      </c>
      <c r="E249" s="6">
        <v>0.22350438205001988</v>
      </c>
      <c r="F249" s="8">
        <v>1.8637864966269462</v>
      </c>
      <c r="G249" s="8">
        <f t="shared" si="20"/>
        <v>1.6402821145769262</v>
      </c>
      <c r="H249" s="8">
        <f t="shared" si="26"/>
        <v>1.5444893603255174</v>
      </c>
      <c r="I249" s="8">
        <f t="shared" si="21"/>
        <v>281.04028211457688</v>
      </c>
      <c r="L249" s="7">
        <v>289.5</v>
      </c>
      <c r="M249" s="1">
        <v>304.3681192129215</v>
      </c>
      <c r="N249" s="1">
        <v>298.61080811708808</v>
      </c>
      <c r="O249" s="7">
        <v>2.2831739319921125</v>
      </c>
      <c r="P249" s="7">
        <v>2.2104943275187483</v>
      </c>
      <c r="T249" s="7">
        <v>289.39999999999998</v>
      </c>
      <c r="U249" s="8">
        <f>AVERAGE(M248:M$354)</f>
        <v>279.4628459326234</v>
      </c>
      <c r="V249" s="11">
        <f t="shared" si="22"/>
        <v>281.02925022621275</v>
      </c>
      <c r="W249" s="7">
        <v>289.39999999999998</v>
      </c>
      <c r="X249" s="8">
        <f>AVERAGE(N248:N$354)</f>
        <v>291.28012899017182</v>
      </c>
      <c r="Y249" s="11">
        <f t="shared" si="23"/>
        <v>291.26093480367206</v>
      </c>
      <c r="Z249" s="7">
        <v>289.39999999999998</v>
      </c>
      <c r="AA249" s="8">
        <f>AVERAGE(O248:O$354)</f>
        <v>2.2064831783695533</v>
      </c>
      <c r="AB249" s="11">
        <f t="shared" si="24"/>
        <v>2.2055156381659344</v>
      </c>
      <c r="AC249" s="7">
        <v>289.39999999999998</v>
      </c>
      <c r="AD249" s="8">
        <f>AVERAGE(P248:P$354)</f>
        <v>2.2529627609223328</v>
      </c>
      <c r="AE249" s="8">
        <f t="shared" si="25"/>
        <v>2.2438480395446732</v>
      </c>
    </row>
    <row r="250" spans="1:31" x14ac:dyDescent="0.25">
      <c r="A250" s="8">
        <v>279.5</v>
      </c>
      <c r="B250" s="1">
        <v>321.21122061345284</v>
      </c>
      <c r="C250" s="1">
        <v>304.29410885953388</v>
      </c>
      <c r="D250" s="8">
        <v>279.5</v>
      </c>
      <c r="E250" s="6">
        <v>0.22665916347608253</v>
      </c>
      <c r="F250" s="8">
        <v>1.8733570299599174</v>
      </c>
      <c r="G250" s="8">
        <f t="shared" si="20"/>
        <v>1.6466978664838348</v>
      </c>
      <c r="H250" s="8">
        <f t="shared" si="26"/>
        <v>1.5500898060680381</v>
      </c>
      <c r="I250" s="8">
        <f t="shared" si="21"/>
        <v>281.14669786648386</v>
      </c>
      <c r="L250" s="7">
        <v>289.60000000000002</v>
      </c>
      <c r="M250" s="1">
        <v>303.77381099363129</v>
      </c>
      <c r="N250" s="1">
        <v>298.50468531788698</v>
      </c>
      <c r="O250" s="7">
        <v>2.284924410717927</v>
      </c>
      <c r="P250" s="7">
        <v>2.2165795450999504</v>
      </c>
      <c r="T250" s="7">
        <v>289.5</v>
      </c>
      <c r="U250" s="8">
        <f>AVERAGE(M249:M$354)</f>
        <v>279.22227821234577</v>
      </c>
      <c r="V250" s="11">
        <f t="shared" si="22"/>
        <v>280.82252323177545</v>
      </c>
      <c r="W250" s="7">
        <v>289.5</v>
      </c>
      <c r="X250" s="8">
        <f>AVERAGE(N249:N$354)</f>
        <v>291.20998000208465</v>
      </c>
      <c r="Y250" s="11">
        <f t="shared" si="23"/>
        <v>291.19097801537498</v>
      </c>
      <c r="Z250" s="7">
        <v>289.5</v>
      </c>
      <c r="AA250" s="8">
        <f>AVERAGE(O249:O$354)</f>
        <v>2.2057777761355357</v>
      </c>
      <c r="AB250" s="11">
        <f t="shared" si="24"/>
        <v>2.2052637907358985</v>
      </c>
      <c r="AC250" s="7">
        <v>289.5</v>
      </c>
      <c r="AD250" s="8">
        <f>AVERAGE(P249:P$354)</f>
        <v>2.2534225692830061</v>
      </c>
      <c r="AE250" s="8">
        <f t="shared" si="25"/>
        <v>2.2444870586125489</v>
      </c>
    </row>
    <row r="251" spans="1:31" x14ac:dyDescent="0.25">
      <c r="A251" s="8">
        <v>279.60000000000002</v>
      </c>
      <c r="B251" s="1">
        <v>321.25717785893607</v>
      </c>
      <c r="C251" s="1">
        <v>304.28421943716802</v>
      </c>
      <c r="D251" s="8">
        <v>279.60000000000002</v>
      </c>
      <c r="E251" s="6">
        <v>0.22987182950699636</v>
      </c>
      <c r="F251" s="8">
        <v>1.8830146913819086</v>
      </c>
      <c r="G251" s="8">
        <f t="shared" si="20"/>
        <v>1.6531428618749122</v>
      </c>
      <c r="H251" s="8">
        <f t="shared" si="26"/>
        <v>1.555716854980284</v>
      </c>
      <c r="I251" s="8">
        <f t="shared" si="21"/>
        <v>281.25314286187495</v>
      </c>
      <c r="L251" s="7">
        <v>289.7</v>
      </c>
      <c r="M251" s="1">
        <v>303.18122321628135</v>
      </c>
      <c r="N251" s="1">
        <v>298.3975524588663</v>
      </c>
      <c r="O251" s="7">
        <v>2.2865148965144879</v>
      </c>
      <c r="P251" s="7">
        <v>2.2224674139847922</v>
      </c>
      <c r="T251" s="7">
        <v>289.60000000000002</v>
      </c>
      <c r="U251" s="8">
        <f>AVERAGE(M250:M$354)</f>
        <v>278.98279401234026</v>
      </c>
      <c r="V251" s="11">
        <f t="shared" si="22"/>
        <v>280.61491349887228</v>
      </c>
      <c r="W251" s="7">
        <v>289.60000000000002</v>
      </c>
      <c r="X251" s="8">
        <f>AVERAGE(N250:N$354)</f>
        <v>291.13949592479889</v>
      </c>
      <c r="Y251" s="11">
        <f t="shared" si="23"/>
        <v>291.12069893801174</v>
      </c>
      <c r="Z251" s="7">
        <v>289.60000000000002</v>
      </c>
      <c r="AA251" s="8">
        <f>AVERAGE(O250:O$354)</f>
        <v>2.2050406698892826</v>
      </c>
      <c r="AB251" s="11">
        <f t="shared" si="24"/>
        <v>2.2049795601888036</v>
      </c>
      <c r="AC251" s="7">
        <v>289.60000000000002</v>
      </c>
      <c r="AD251" s="8">
        <f>AVERAGE(P250:P$354)</f>
        <v>2.2538314096807608</v>
      </c>
      <c r="AE251" s="8">
        <f t="shared" si="25"/>
        <v>2.2450962764755786</v>
      </c>
    </row>
    <row r="252" spans="1:31" x14ac:dyDescent="0.25">
      <c r="A252" s="8">
        <v>279.7</v>
      </c>
      <c r="B252" s="1">
        <v>321.3012006648778</v>
      </c>
      <c r="C252" s="1">
        <v>304.27340451393553</v>
      </c>
      <c r="D252" s="8">
        <v>279.7</v>
      </c>
      <c r="E252" s="6">
        <v>0.23314359733475704</v>
      </c>
      <c r="F252" s="8">
        <v>1.8927604830990878</v>
      </c>
      <c r="G252" s="8">
        <f t="shared" si="20"/>
        <v>1.6596168857643308</v>
      </c>
      <c r="H252" s="8">
        <f t="shared" si="26"/>
        <v>1.5613704465856812</v>
      </c>
      <c r="I252" s="8">
        <f t="shared" si="21"/>
        <v>281.3596168857643</v>
      </c>
      <c r="L252" s="7">
        <v>289.8</v>
      </c>
      <c r="M252" s="1">
        <v>302.59135387156476</v>
      </c>
      <c r="N252" s="1">
        <v>298.28940870232134</v>
      </c>
      <c r="O252" s="7">
        <v>2.2879529495153785</v>
      </c>
      <c r="P252" s="7">
        <v>2.2281375358882038</v>
      </c>
      <c r="T252" s="7">
        <v>289.7</v>
      </c>
      <c r="U252" s="8">
        <f>AVERAGE(M251:M$354)</f>
        <v>278.7444188490586</v>
      </c>
      <c r="V252" s="11">
        <f t="shared" si="22"/>
        <v>280.4064210275028</v>
      </c>
      <c r="W252" s="7">
        <v>289.7</v>
      </c>
      <c r="X252" s="8">
        <f>AVERAGE(N251:N$354)</f>
        <v>291.06867679601925</v>
      </c>
      <c r="Y252" s="11">
        <f t="shared" si="23"/>
        <v>291.05009757158325</v>
      </c>
      <c r="Z252" s="7">
        <v>289.7</v>
      </c>
      <c r="AA252" s="8">
        <f>AVERAGE(O251:O$354)</f>
        <v>2.204272556996699</v>
      </c>
      <c r="AB252" s="11">
        <f t="shared" si="24"/>
        <v>2.2046627580311906</v>
      </c>
      <c r="AC252" s="7">
        <v>289.7</v>
      </c>
      <c r="AD252" s="8">
        <f>AVERAGE(P251:P$354)</f>
        <v>2.2541896006863453</v>
      </c>
      <c r="AE252" s="8">
        <f t="shared" si="25"/>
        <v>2.24567547600941</v>
      </c>
    </row>
    <row r="253" spans="1:31" x14ac:dyDescent="0.25">
      <c r="A253" s="8">
        <v>279.8</v>
      </c>
      <c r="B253" s="1">
        <v>321.34326324554507</v>
      </c>
      <c r="C253" s="1">
        <v>304.26166335800019</v>
      </c>
      <c r="D253" s="8">
        <v>279.8</v>
      </c>
      <c r="E253" s="6">
        <v>0.23647571584138832</v>
      </c>
      <c r="F253" s="8">
        <v>1.9025954310383522</v>
      </c>
      <c r="G253" s="8">
        <f t="shared" si="20"/>
        <v>1.6661197151969638</v>
      </c>
      <c r="H253" s="8">
        <f t="shared" si="26"/>
        <v>1.5670504753558028</v>
      </c>
      <c r="I253" s="8">
        <f t="shared" si="21"/>
        <v>281.46611971519695</v>
      </c>
      <c r="L253" s="7">
        <v>289.89999999999998</v>
      </c>
      <c r="M253" s="1">
        <v>302.00504285541905</v>
      </c>
      <c r="N253" s="1">
        <v>298.18025324535677</v>
      </c>
      <c r="O253" s="7">
        <v>2.2892458588076821</v>
      </c>
      <c r="P253" s="7">
        <v>2.233584832315445</v>
      </c>
      <c r="T253" s="7">
        <v>289.8</v>
      </c>
      <c r="U253" s="8">
        <f>AVERAGE(M252:M$354)</f>
        <v>278.50716832122151</v>
      </c>
      <c r="V253" s="11">
        <f t="shared" si="22"/>
        <v>280.19704581766882</v>
      </c>
      <c r="W253" s="7">
        <v>289.8</v>
      </c>
      <c r="X253" s="8">
        <f>AVERAGE(N252:N$354)</f>
        <v>290.99752266337026</v>
      </c>
      <c r="Y253" s="11">
        <f t="shared" si="23"/>
        <v>290.97917391608792</v>
      </c>
      <c r="Z253" s="7">
        <v>289.8</v>
      </c>
      <c r="AA253" s="8">
        <f>AVERAGE(O252:O$354)</f>
        <v>2.2034740876809922</v>
      </c>
      <c r="AB253" s="11">
        <f t="shared" si="24"/>
        <v>2.2043131957702826</v>
      </c>
      <c r="AC253" s="7">
        <v>289.8</v>
      </c>
      <c r="AD253" s="8">
        <f>AVERAGE(P252:P$354)</f>
        <v>2.2544975830815064</v>
      </c>
      <c r="AE253" s="8">
        <f t="shared" si="25"/>
        <v>2.2462244400910549</v>
      </c>
    </row>
    <row r="254" spans="1:31" x14ac:dyDescent="0.25">
      <c r="A254" s="8">
        <v>279.89999999999998</v>
      </c>
      <c r="B254" s="1">
        <v>321.38333394985631</v>
      </c>
      <c r="C254" s="1">
        <v>304.24899524036175</v>
      </c>
      <c r="D254" s="8">
        <v>279.89999999999998</v>
      </c>
      <c r="E254" s="6">
        <v>0.23986947081769489</v>
      </c>
      <c r="F254" s="8">
        <v>1.9125205855576599</v>
      </c>
      <c r="G254" s="8">
        <f t="shared" si="20"/>
        <v>1.672651114739965</v>
      </c>
      <c r="H254" s="8">
        <f t="shared" si="26"/>
        <v>1.5727568377743848</v>
      </c>
      <c r="I254" s="8">
        <f t="shared" si="21"/>
        <v>281.57265111473993</v>
      </c>
      <c r="L254" s="7">
        <v>290</v>
      </c>
      <c r="M254" s="1">
        <v>301.42311809208201</v>
      </c>
      <c r="N254" s="1">
        <v>298.07008532142237</v>
      </c>
      <c r="O254" s="7">
        <v>2.2904010146480926</v>
      </c>
      <c r="P254" s="7">
        <v>2.2387927967595367</v>
      </c>
      <c r="T254" s="7">
        <v>289.89999999999998</v>
      </c>
      <c r="U254" s="8">
        <f>AVERAGE(M253:M$354)</f>
        <v>278.27104885504173</v>
      </c>
      <c r="V254" s="11">
        <f t="shared" si="22"/>
        <v>279.98678786936762</v>
      </c>
      <c r="W254" s="7">
        <v>289.89999999999998</v>
      </c>
      <c r="X254" s="8">
        <f>AVERAGE(N253:N$354)</f>
        <v>290.92603358455699</v>
      </c>
      <c r="Y254" s="11">
        <f t="shared" si="23"/>
        <v>290.9079279715271</v>
      </c>
      <c r="Z254" s="7">
        <v>289.89999999999998</v>
      </c>
      <c r="AA254" s="8">
        <f>AVERAGE(O253:O$354)</f>
        <v>2.202645863545361</v>
      </c>
      <c r="AB254" s="11">
        <f t="shared" si="24"/>
        <v>2.2039306849123932</v>
      </c>
      <c r="AC254" s="7">
        <v>289.89999999999998</v>
      </c>
      <c r="AD254" s="8">
        <f>AVERAGE(P253:P$354)</f>
        <v>2.2547560149167349</v>
      </c>
      <c r="AE254" s="8">
        <f t="shared" si="25"/>
        <v>2.2467429515952517</v>
      </c>
    </row>
    <row r="255" spans="1:31" x14ac:dyDescent="0.25">
      <c r="A255" s="8">
        <v>280</v>
      </c>
      <c r="B255" s="1">
        <v>321.42138871288608</v>
      </c>
      <c r="C255" s="1">
        <v>304.23539943524918</v>
      </c>
      <c r="D255" s="8">
        <v>280</v>
      </c>
      <c r="E255" s="6">
        <v>0.24332617591757627</v>
      </c>
      <c r="F255" s="8">
        <v>1.9225370221559992</v>
      </c>
      <c r="G255" s="8">
        <f t="shared" si="20"/>
        <v>1.679210846238423</v>
      </c>
      <c r="H255" s="8">
        <f t="shared" si="26"/>
        <v>1.5784894340906779</v>
      </c>
      <c r="I255" s="8">
        <f t="shared" si="21"/>
        <v>281.67921084623845</v>
      </c>
      <c r="L255" s="7">
        <v>290.10000000000002</v>
      </c>
      <c r="M255" s="1">
        <v>300.84614757590674</v>
      </c>
      <c r="N255" s="1">
        <v>297.95890420180763</v>
      </c>
      <c r="O255" s="7">
        <v>2.2914250276390651</v>
      </c>
      <c r="P255" s="7">
        <v>2.2437588239997246</v>
      </c>
      <c r="T255" s="7">
        <v>290</v>
      </c>
      <c r="U255" s="8">
        <f>AVERAGE(M254:M$354)</f>
        <v>278.03605881543399</v>
      </c>
      <c r="V255" s="11">
        <f t="shared" si="22"/>
        <v>279.7756471826001</v>
      </c>
      <c r="W255" s="7">
        <v>290</v>
      </c>
      <c r="X255" s="8">
        <f>AVERAGE(N254:N$354)</f>
        <v>290.85420962751937</v>
      </c>
      <c r="Y255" s="11">
        <f t="shared" si="23"/>
        <v>290.83635973790035</v>
      </c>
      <c r="Z255" s="7">
        <v>290</v>
      </c>
      <c r="AA255" s="8">
        <f>AVERAGE(O254:O$354)</f>
        <v>2.2017884378496944</v>
      </c>
      <c r="AB255" s="11">
        <f t="shared" si="24"/>
        <v>2.2035150369652001</v>
      </c>
      <c r="AC255" s="7">
        <v>290</v>
      </c>
      <c r="AD255" s="8">
        <f>AVERAGE(P254:P$354)</f>
        <v>2.2549656305860544</v>
      </c>
      <c r="AE255" s="8">
        <f t="shared" si="25"/>
        <v>2.2472307934001492</v>
      </c>
    </row>
    <row r="256" spans="1:31" x14ac:dyDescent="0.25">
      <c r="A256" s="8">
        <v>280.10000000000002</v>
      </c>
      <c r="B256" s="1">
        <v>321.45739538928484</v>
      </c>
      <c r="C256" s="1">
        <v>304.22087522050424</v>
      </c>
      <c r="D256" s="8">
        <v>280.10000000000002</v>
      </c>
      <c r="E256" s="6">
        <v>0.24684718470315375</v>
      </c>
      <c r="F256" s="8">
        <v>1.9326458421802462</v>
      </c>
      <c r="G256" s="8">
        <f t="shared" si="20"/>
        <v>1.6857986574770925</v>
      </c>
      <c r="H256" s="8">
        <f t="shared" si="26"/>
        <v>1.5842481420524188</v>
      </c>
      <c r="I256" s="8">
        <f t="shared" si="21"/>
        <v>281.78579865747713</v>
      </c>
      <c r="L256" s="7">
        <v>290.2</v>
      </c>
      <c r="M256" s="1">
        <v>300.27463216535756</v>
      </c>
      <c r="N256" s="1">
        <v>297.8467091970914</v>
      </c>
      <c r="O256" s="7">
        <v>2.292324287953504</v>
      </c>
      <c r="P256" s="7">
        <v>2.2484718521461589</v>
      </c>
      <c r="T256" s="7">
        <v>290.10000000000002</v>
      </c>
      <c r="U256" s="8">
        <f>AVERAGE(M255:M$354)</f>
        <v>277.8021882226675</v>
      </c>
      <c r="V256" s="11">
        <f t="shared" si="22"/>
        <v>279.56362375736717</v>
      </c>
      <c r="W256" s="7">
        <v>290.10000000000002</v>
      </c>
      <c r="X256" s="8">
        <f>AVERAGE(N255:N$354)</f>
        <v>290.78205087058029</v>
      </c>
      <c r="Y256" s="11">
        <f t="shared" si="23"/>
        <v>290.76446921520721</v>
      </c>
      <c r="Z256" s="7">
        <v>290.10000000000002</v>
      </c>
      <c r="AA256" s="8">
        <f>AVERAGE(O255:O$354)</f>
        <v>2.2009023120817108</v>
      </c>
      <c r="AB256" s="11">
        <f t="shared" si="24"/>
        <v>2.2030660634345622</v>
      </c>
      <c r="AC256" s="7">
        <v>290.10000000000002</v>
      </c>
      <c r="AD256" s="8">
        <f>AVERAGE(P255:P$354)</f>
        <v>2.2551273589243199</v>
      </c>
      <c r="AE256" s="8">
        <f t="shared" si="25"/>
        <v>2.2476877483807129</v>
      </c>
    </row>
    <row r="257" spans="1:31" x14ac:dyDescent="0.25">
      <c r="A257" s="8">
        <v>280.2</v>
      </c>
      <c r="B257" s="1">
        <v>321.49133206273126</v>
      </c>
      <c r="C257" s="1">
        <v>304.20542187795161</v>
      </c>
      <c r="D257" s="8">
        <v>280.2</v>
      </c>
      <c r="E257" s="6">
        <v>0.25043387766571185</v>
      </c>
      <c r="F257" s="8">
        <v>1.9428481735257477</v>
      </c>
      <c r="G257" s="8">
        <f t="shared" si="20"/>
        <v>1.6924142958600359</v>
      </c>
      <c r="H257" s="8">
        <f t="shared" si="26"/>
        <v>1.5900328642798791</v>
      </c>
      <c r="I257" s="8">
        <f t="shared" si="21"/>
        <v>281.89241429586002</v>
      </c>
      <c r="L257" s="7">
        <v>290.3</v>
      </c>
      <c r="M257" s="1">
        <v>299.70900780862627</v>
      </c>
      <c r="N257" s="1">
        <v>297.73349965854578</v>
      </c>
      <c r="O257" s="7">
        <v>2.2931049090800961</v>
      </c>
      <c r="P257" s="7">
        <v>2.2529334890198598</v>
      </c>
      <c r="T257" s="7">
        <v>290.2</v>
      </c>
      <c r="U257" s="8">
        <f>AVERAGE(M256:M$354)</f>
        <v>277.56942095647321</v>
      </c>
      <c r="V257" s="11">
        <f t="shared" si="22"/>
        <v>279.35071759366838</v>
      </c>
      <c r="W257" s="7">
        <v>290.2</v>
      </c>
      <c r="X257" s="8">
        <f>AVERAGE(N256:N$354)</f>
        <v>290.70955740258813</v>
      </c>
      <c r="Y257" s="11">
        <f t="shared" si="23"/>
        <v>290.69225640344814</v>
      </c>
      <c r="Z257" s="7">
        <v>290.2</v>
      </c>
      <c r="AA257" s="8">
        <f>AVERAGE(O256:O$354)</f>
        <v>2.1999879412174947</v>
      </c>
      <c r="AB257" s="11">
        <f t="shared" si="24"/>
        <v>2.2025835758283847</v>
      </c>
      <c r="AC257" s="7">
        <v>290.2</v>
      </c>
      <c r="AD257" s="8">
        <f>AVERAGE(P256:P$354)</f>
        <v>2.2552421926104262</v>
      </c>
      <c r="AE257" s="8">
        <f t="shared" si="25"/>
        <v>2.2481135994137276</v>
      </c>
    </row>
    <row r="258" spans="1:31" x14ac:dyDescent="0.25">
      <c r="A258" s="8">
        <v>280.3</v>
      </c>
      <c r="B258" s="1">
        <v>321.52316598658473</v>
      </c>
      <c r="C258" s="1">
        <v>304.18903869375106</v>
      </c>
      <c r="D258" s="8">
        <v>280.3</v>
      </c>
      <c r="E258" s="6">
        <v>0.25408767978983976</v>
      </c>
      <c r="F258" s="8">
        <v>1.9531451713270425</v>
      </c>
      <c r="G258" s="8">
        <f t="shared" si="20"/>
        <v>1.6990574915372028</v>
      </c>
      <c r="H258" s="8">
        <f t="shared" si="26"/>
        <v>1.5958434716627166</v>
      </c>
      <c r="I258" s="8">
        <f t="shared" si="21"/>
        <v>281.9990574915372</v>
      </c>
      <c r="L258" s="7">
        <v>290.39999999999998</v>
      </c>
      <c r="M258" s="1">
        <v>299.14952630893839</v>
      </c>
      <c r="N258" s="1">
        <v>297.61927497949154</v>
      </c>
      <c r="O258" s="7">
        <v>2.2937722879047948</v>
      </c>
      <c r="P258" s="7">
        <v>2.2571423562310109</v>
      </c>
      <c r="T258" s="7">
        <v>290.3</v>
      </c>
      <c r="U258" s="8">
        <f>AVERAGE(M257:M$354)</f>
        <v>277.33773512781113</v>
      </c>
      <c r="V258" s="11">
        <f t="shared" si="22"/>
        <v>279.13692869150327</v>
      </c>
      <c r="W258" s="7">
        <v>290.3</v>
      </c>
      <c r="X258" s="8">
        <f>AVERAGE(N257:N$354)</f>
        <v>290.63672932305235</v>
      </c>
      <c r="Y258" s="11">
        <f t="shared" si="23"/>
        <v>290.61972130262291</v>
      </c>
      <c r="Z258" s="7">
        <v>290.3</v>
      </c>
      <c r="AA258" s="8">
        <f>AVERAGE(O257:O$354)</f>
        <v>2.1990457335977394</v>
      </c>
      <c r="AB258" s="11">
        <f t="shared" si="24"/>
        <v>2.2020673856527537</v>
      </c>
      <c r="AC258" s="7">
        <v>290.3</v>
      </c>
      <c r="AD258" s="8">
        <f>AVERAGE(P257:P$354)</f>
        <v>2.2553112777172046</v>
      </c>
      <c r="AE258" s="8">
        <f t="shared" si="25"/>
        <v>2.2485081293755229</v>
      </c>
    </row>
    <row r="259" spans="1:31" x14ac:dyDescent="0.25">
      <c r="A259" s="8">
        <v>280.39999999999998</v>
      </c>
      <c r="B259" s="1">
        <v>321.55287045846802</v>
      </c>
      <c r="C259" s="1">
        <v>304.1717249587287</v>
      </c>
      <c r="D259" s="8">
        <v>280.39999999999998</v>
      </c>
      <c r="E259" s="6">
        <v>0.25781004756573123</v>
      </c>
      <c r="F259" s="8">
        <v>1.9635380186346754</v>
      </c>
      <c r="G259" s="8">
        <f t="shared" si="20"/>
        <v>1.7057279710689441</v>
      </c>
      <c r="H259" s="8">
        <f t="shared" si="26"/>
        <v>1.6016798294458017</v>
      </c>
      <c r="I259" s="8">
        <f t="shared" si="21"/>
        <v>282.10572797106892</v>
      </c>
      <c r="L259" s="7">
        <v>290.5</v>
      </c>
      <c r="M259" s="1">
        <v>298.59635605338508</v>
      </c>
      <c r="N259" s="1">
        <v>297.50403459660345</v>
      </c>
      <c r="O259" s="7">
        <v>2.2943313843048845</v>
      </c>
      <c r="P259" s="7">
        <v>2.2610986680955709</v>
      </c>
      <c r="T259" s="7">
        <v>290.39999999999998</v>
      </c>
      <c r="U259" s="8">
        <f>AVERAGE(M258:M$354)</f>
        <v>277.10710345068935</v>
      </c>
      <c r="V259" s="11">
        <f t="shared" si="22"/>
        <v>278.92225705087276</v>
      </c>
      <c r="W259" s="7">
        <v>290.39999999999998</v>
      </c>
      <c r="X259" s="8">
        <f>AVERAGE(N258:N$354)</f>
        <v>290.56356674227408</v>
      </c>
      <c r="Y259" s="11">
        <f t="shared" si="23"/>
        <v>290.54686391273219</v>
      </c>
      <c r="Z259" s="7">
        <v>290.39999999999998</v>
      </c>
      <c r="AA259" s="8">
        <f>AVERAGE(O258:O$354)</f>
        <v>2.198076051376272</v>
      </c>
      <c r="AB259" s="11">
        <f t="shared" si="24"/>
        <v>2.2015173044144376</v>
      </c>
      <c r="AC259" s="7">
        <v>290.39999999999998</v>
      </c>
      <c r="AD259" s="8">
        <f>AVERAGE(P258:P$354)</f>
        <v>2.2553357910027443</v>
      </c>
      <c r="AE259" s="8">
        <f t="shared" si="25"/>
        <v>2.248871121141292</v>
      </c>
    </row>
    <row r="260" spans="1:31" x14ac:dyDescent="0.25">
      <c r="A260" s="8">
        <v>280.5</v>
      </c>
      <c r="B260" s="1">
        <v>321.58041790596002</v>
      </c>
      <c r="C260" s="1">
        <v>304.1534799686824</v>
      </c>
      <c r="D260" s="8">
        <v>280.5</v>
      </c>
      <c r="E260" s="6">
        <v>0.26160247465063918</v>
      </c>
      <c r="F260" s="8">
        <v>1.9740279270733865</v>
      </c>
      <c r="G260" s="8">
        <f t="shared" si="20"/>
        <v>1.7124254524227474</v>
      </c>
      <c r="H260" s="8">
        <f t="shared" si="26"/>
        <v>1.6075418239325179</v>
      </c>
      <c r="I260" s="8">
        <f t="shared" si="21"/>
        <v>282.21242545242274</v>
      </c>
      <c r="L260" s="7">
        <v>290.60000000000002</v>
      </c>
      <c r="M260" s="1">
        <v>298.04955099733189</v>
      </c>
      <c r="N260" s="1">
        <v>297.38777799116468</v>
      </c>
      <c r="O260" s="7">
        <v>2.2947866026237294</v>
      </c>
      <c r="P260" s="7">
        <v>2.2648078219559182</v>
      </c>
      <c r="T260" s="7">
        <v>290.5</v>
      </c>
      <c r="U260" s="8">
        <f>AVERAGE(M259:M$354)</f>
        <v>276.87749487924924</v>
      </c>
      <c r="V260" s="11">
        <f t="shared" si="22"/>
        <v>278.70670267177593</v>
      </c>
      <c r="W260" s="7">
        <v>290.5</v>
      </c>
      <c r="X260" s="8">
        <f>AVERAGE(N259:N$354)</f>
        <v>290.49006978146974</v>
      </c>
      <c r="Y260" s="11">
        <f t="shared" si="23"/>
        <v>290.47368423377509</v>
      </c>
      <c r="Z260" s="7">
        <v>290.5</v>
      </c>
      <c r="AA260" s="8">
        <f>AVERAGE(O259:O$354)</f>
        <v>2.1970792155790999</v>
      </c>
      <c r="AB260" s="11">
        <f t="shared" si="24"/>
        <v>2.2009331436206594</v>
      </c>
      <c r="AC260" s="7">
        <v>290.5</v>
      </c>
      <c r="AD260" s="8">
        <f>AVERAGE(P259:P$354)</f>
        <v>2.2553169726149505</v>
      </c>
      <c r="AE260" s="8">
        <f t="shared" si="25"/>
        <v>2.2492023575873645</v>
      </c>
    </row>
    <row r="261" spans="1:31" x14ac:dyDescent="0.25">
      <c r="A261" s="8">
        <v>280.60000000000002</v>
      </c>
      <c r="B261" s="1">
        <v>321.60578383034311</v>
      </c>
      <c r="C261" s="1">
        <v>304.13430302465861</v>
      </c>
      <c r="D261" s="8">
        <v>280.60000000000002</v>
      </c>
      <c r="E261" s="6">
        <v>0.26546649055958332</v>
      </c>
      <c r="F261" s="8">
        <v>1.9846161374766134</v>
      </c>
      <c r="G261" s="8">
        <f t="shared" si="20"/>
        <v>1.71914964691703</v>
      </c>
      <c r="H261" s="8">
        <f t="shared" si="26"/>
        <v>1.6134293022993311</v>
      </c>
      <c r="I261" s="8">
        <f t="shared" si="21"/>
        <v>282.31914964691703</v>
      </c>
      <c r="L261" s="7">
        <v>290.7</v>
      </c>
      <c r="M261" s="1">
        <v>297.50917296581321</v>
      </c>
      <c r="N261" s="1">
        <v>297.27050469026904</v>
      </c>
      <c r="O261" s="7">
        <v>2.2951421557808871</v>
      </c>
      <c r="P261" s="7">
        <v>2.2682764095474144</v>
      </c>
      <c r="T261" s="7">
        <v>290.60000000000002</v>
      </c>
      <c r="U261" s="8">
        <f>AVERAGE(M260:M$354)</f>
        <v>276.64887528794259</v>
      </c>
      <c r="V261" s="11">
        <f t="shared" si="22"/>
        <v>278.49026555421233</v>
      </c>
      <c r="W261" s="7">
        <v>290.60000000000002</v>
      </c>
      <c r="X261" s="8">
        <f>AVERAGE(N260:N$354)</f>
        <v>290.41623857288937</v>
      </c>
      <c r="Y261" s="11">
        <f t="shared" si="23"/>
        <v>290.40018226575205</v>
      </c>
      <c r="Z261" s="7">
        <v>290.60000000000002</v>
      </c>
      <c r="AA261" s="8">
        <f>AVERAGE(O260:O$354)</f>
        <v>2.1960555085398812</v>
      </c>
      <c r="AB261" s="11">
        <f t="shared" si="24"/>
        <v>2.2003147147781874</v>
      </c>
      <c r="AC261" s="7">
        <v>290.60000000000002</v>
      </c>
      <c r="AD261" s="8">
        <f>AVERAGE(P260:P$354)</f>
        <v>2.2552561126625226</v>
      </c>
      <c r="AE261" s="8">
        <f t="shared" si="25"/>
        <v>2.2495016215914347</v>
      </c>
    </row>
    <row r="262" spans="1:31" x14ac:dyDescent="0.25">
      <c r="A262" s="8">
        <v>280.7</v>
      </c>
      <c r="B262" s="1">
        <v>321.62893298895182</v>
      </c>
      <c r="C262" s="1">
        <v>304.1141934331971</v>
      </c>
      <c r="D262" s="8">
        <v>280.7</v>
      </c>
      <c r="E262" s="6">
        <v>0.26940367247008218</v>
      </c>
      <c r="F262" s="8">
        <v>1.9953039204912251</v>
      </c>
      <c r="G262" s="8">
        <f t="shared" ref="G262:G325" si="27">F262-E262</f>
        <v>1.7259002480211429</v>
      </c>
      <c r="H262" s="8">
        <f t="shared" si="26"/>
        <v>1.619342123846178</v>
      </c>
      <c r="I262" s="8">
        <f t="shared" ref="I262:I325" si="28">A262+G262</f>
        <v>282.42590024802115</v>
      </c>
      <c r="L262" s="7">
        <v>290.8</v>
      </c>
      <c r="M262" s="1">
        <v>296.97511420526217</v>
      </c>
      <c r="N262" s="1">
        <v>297.15221426796967</v>
      </c>
      <c r="O262" s="7">
        <v>2.2954014807954577</v>
      </c>
      <c r="P262" s="7">
        <v>2.2715134341720766</v>
      </c>
      <c r="T262" s="7">
        <v>290.7</v>
      </c>
      <c r="U262" s="8">
        <f>AVERAGE(M261:M$354)</f>
        <v>276.42120852507679</v>
      </c>
      <c r="V262" s="11">
        <f t="shared" ref="V262:V325" si="29">-0.0441369233*T262^2 + 23.483594954*T262 - 2818.5516399474</f>
        <v>278.27294569818332</v>
      </c>
      <c r="W262" s="7">
        <v>290.7</v>
      </c>
      <c r="X262" s="8">
        <f>AVERAGE(N261:N$354)</f>
        <v>290.34207325992901</v>
      </c>
      <c r="Y262" s="11">
        <f t="shared" ref="Y262:Y325" si="30" xml:space="preserve"> -0.0161144533*W262^2 + 8.6290891324*W262 - 856.3739661281</f>
        <v>290.32635800866285</v>
      </c>
      <c r="Z262" s="7">
        <v>290.7</v>
      </c>
      <c r="AA262" s="8">
        <f>AVERAGE(O261:O$354)</f>
        <v>2.1950051777517552</v>
      </c>
      <c r="AB262" s="11">
        <f t="shared" ref="AB262:AB325" si="31" xml:space="preserve"> -0.000031415526114*Z262^3 + 0.02566522857118*Z262^2 - 6.964018125956*Z262 + 629.516315122313</f>
        <v>2.1996618293935626</v>
      </c>
      <c r="AC262" s="7">
        <v>290.7</v>
      </c>
      <c r="AD262" s="8">
        <f>AVERAGE(P261:P$354)</f>
        <v>2.2551544987338694</v>
      </c>
      <c r="AE262" s="8">
        <f t="shared" ref="AE262:AE325" si="32" xml:space="preserve"> -0.0000361873*Z262^3 + 0.0299386098*Z262^2 - 8.2296135482*Z262+ 753.5701352914</f>
        <v>2.2497686960280134</v>
      </c>
    </row>
    <row r="263" spans="1:31" x14ac:dyDescent="0.25">
      <c r="A263" s="8">
        <v>280.8</v>
      </c>
      <c r="B263" s="1">
        <v>321.6498425755168</v>
      </c>
      <c r="C263" s="1">
        <v>304.09315050654061</v>
      </c>
      <c r="D263" s="8">
        <v>280.8</v>
      </c>
      <c r="E263" s="6">
        <v>0.27341562628859722</v>
      </c>
      <c r="F263" s="8">
        <v>2.0060925771459801</v>
      </c>
      <c r="G263" s="8">
        <f t="shared" si="27"/>
        <v>1.7326769508573829</v>
      </c>
      <c r="H263" s="8">
        <f t="shared" si="26"/>
        <v>1.6252801690904999</v>
      </c>
      <c r="I263" s="8">
        <f t="shared" si="28"/>
        <v>282.53267695085742</v>
      </c>
      <c r="L263" s="7">
        <v>290.89999999999998</v>
      </c>
      <c r="M263" s="1">
        <v>296.4472707862833</v>
      </c>
      <c r="N263" s="1">
        <v>297.03290634637494</v>
      </c>
      <c r="O263" s="7">
        <v>2.2955677821781806</v>
      </c>
      <c r="P263" s="7">
        <v>2.2745231304291424</v>
      </c>
      <c r="T263" s="7">
        <v>290.8</v>
      </c>
      <c r="U263" s="8">
        <f>AVERAGE(M262:M$354)</f>
        <v>276.19445621926241</v>
      </c>
      <c r="V263" s="11">
        <f t="shared" si="29"/>
        <v>278.05474310368845</v>
      </c>
      <c r="W263" s="7">
        <v>290.8</v>
      </c>
      <c r="X263" s="8">
        <f>AVERAGE(N262:N$354)</f>
        <v>290.26757399723721</v>
      </c>
      <c r="Y263" s="11">
        <f t="shared" si="30"/>
        <v>290.2522114625084</v>
      </c>
      <c r="Z263" s="7">
        <v>290.8</v>
      </c>
      <c r="AA263" s="8">
        <f>AVERAGE(O262:O$354)</f>
        <v>2.1939284360525173</v>
      </c>
      <c r="AB263" s="11">
        <f t="shared" si="31"/>
        <v>2.198974298974008</v>
      </c>
      <c r="AC263" s="7">
        <v>290.8</v>
      </c>
      <c r="AD263" s="8">
        <f>AVERAGE(P262:P$354)</f>
        <v>2.2550134029186699</v>
      </c>
      <c r="AE263" s="8">
        <f t="shared" si="32"/>
        <v>2.2500033637745673</v>
      </c>
    </row>
    <row r="264" spans="1:31" x14ac:dyDescent="0.25">
      <c r="A264" s="8">
        <v>280.89999999999998</v>
      </c>
      <c r="B264" s="1">
        <v>321.66848081694326</v>
      </c>
      <c r="C264" s="1">
        <v>304.07117356280582</v>
      </c>
      <c r="D264" s="8">
        <v>280.89999999999998</v>
      </c>
      <c r="E264" s="6">
        <v>0.27750400509677131</v>
      </c>
      <c r="F264" s="8">
        <v>2.0169834393761783</v>
      </c>
      <c r="G264" s="8">
        <f t="shared" si="27"/>
        <v>1.7394794342794069</v>
      </c>
      <c r="H264" s="8">
        <f t="shared" si="26"/>
        <v>1.63124325228778</v>
      </c>
      <c r="I264" s="8">
        <f t="shared" si="28"/>
        <v>282.63947943427939</v>
      </c>
      <c r="L264" s="7">
        <v>291</v>
      </c>
      <c r="M264" s="1">
        <v>295.92543509321064</v>
      </c>
      <c r="N264" s="1">
        <v>296.91258059668962</v>
      </c>
      <c r="O264" s="7">
        <v>2.2956436918499472</v>
      </c>
      <c r="P264" s="7">
        <v>2.2773210808438322</v>
      </c>
      <c r="T264" s="7">
        <v>290.89999999999998</v>
      </c>
      <c r="U264" s="8">
        <f>AVERAGE(M263:M$354)</f>
        <v>275.96857950202326</v>
      </c>
      <c r="V264" s="11">
        <f t="shared" si="29"/>
        <v>277.83565777072772</v>
      </c>
      <c r="W264" s="7">
        <v>290.89999999999998</v>
      </c>
      <c r="X264" s="8">
        <f>AVERAGE(N263:N$354)</f>
        <v>290.19274095081624</v>
      </c>
      <c r="Y264" s="11">
        <f t="shared" si="30"/>
        <v>290.1777426272871</v>
      </c>
      <c r="Z264" s="7">
        <v>290.89999999999998</v>
      </c>
      <c r="AA264" s="8">
        <f>AVERAGE(O263:O$354)</f>
        <v>2.1928254681748762</v>
      </c>
      <c r="AB264" s="11">
        <f t="shared" si="31"/>
        <v>2.1982519350262919</v>
      </c>
      <c r="AC264" s="7">
        <v>290.89999999999998</v>
      </c>
      <c r="AD264" s="8">
        <f>AVERAGE(P263:P$354)</f>
        <v>2.2548340547528718</v>
      </c>
      <c r="AE264" s="8">
        <f t="shared" si="32"/>
        <v>2.2502054077065168</v>
      </c>
    </row>
    <row r="265" spans="1:31" x14ac:dyDescent="0.25">
      <c r="A265" s="8">
        <v>281</v>
      </c>
      <c r="B265" s="1">
        <v>321.68482403193519</v>
      </c>
      <c r="C265" s="1">
        <v>304.04826192611421</v>
      </c>
      <c r="D265" s="8">
        <v>281</v>
      </c>
      <c r="E265" s="6">
        <v>0.28167049543505085</v>
      </c>
      <c r="F265" s="8">
        <v>2.0279778704960956</v>
      </c>
      <c r="G265" s="8">
        <f t="shared" si="27"/>
        <v>1.7463073750610447</v>
      </c>
      <c r="H265" s="8">
        <f t="shared" si="26"/>
        <v>1.637231254066706</v>
      </c>
      <c r="I265" s="8">
        <f t="shared" si="28"/>
        <v>282.74630737506106</v>
      </c>
      <c r="L265" s="7">
        <v>291.10000000000002</v>
      </c>
      <c r="M265" s="1">
        <v>295.40943025278392</v>
      </c>
      <c r="N265" s="1">
        <v>296.79123674020292</v>
      </c>
      <c r="O265" s="7">
        <v>2.2956316951258389</v>
      </c>
      <c r="P265" s="7">
        <v>2.2799152576683945</v>
      </c>
      <c r="T265" s="7">
        <v>291</v>
      </c>
      <c r="U265" s="8">
        <f>AVERAGE(M264:M$354)</f>
        <v>275.74353893845989</v>
      </c>
      <c r="V265" s="11">
        <f t="shared" si="29"/>
        <v>277.61568969930022</v>
      </c>
      <c r="W265" s="7">
        <v>291</v>
      </c>
      <c r="X265" s="8">
        <f>AVERAGE(N264:N$354)</f>
        <v>290.1175742981178</v>
      </c>
      <c r="Y265" s="11">
        <f t="shared" si="30"/>
        <v>290.1029515030001</v>
      </c>
      <c r="Z265" s="7">
        <v>291</v>
      </c>
      <c r="AA265" s="8">
        <f>AVERAGE(O264:O$354)</f>
        <v>2.1916964317572574</v>
      </c>
      <c r="AB265" s="11">
        <f t="shared" si="31"/>
        <v>2.1974945490571827</v>
      </c>
      <c r="AC265" s="7">
        <v>291</v>
      </c>
      <c r="AD265" s="8">
        <f>AVERAGE(P264:P$354)</f>
        <v>2.2546176912839018</v>
      </c>
      <c r="AE265" s="8">
        <f t="shared" si="32"/>
        <v>2.2503746107001916</v>
      </c>
    </row>
    <row r="266" spans="1:31" x14ac:dyDescent="0.25">
      <c r="A266" s="8">
        <v>281.10000000000002</v>
      </c>
      <c r="B266" s="1">
        <v>321.69883990691068</v>
      </c>
      <c r="C266" s="1">
        <v>304.02441492667924</v>
      </c>
      <c r="D266" s="8">
        <v>281.10000000000002</v>
      </c>
      <c r="E266" s="6">
        <v>0.28591683263044071</v>
      </c>
      <c r="F266" s="8">
        <v>2.0390772656097313</v>
      </c>
      <c r="G266" s="8">
        <f t="shared" si="27"/>
        <v>1.7531604329792907</v>
      </c>
      <c r="H266" s="8">
        <f t="shared" si="26"/>
        <v>1.6432439629670543</v>
      </c>
      <c r="I266" s="8">
        <f t="shared" si="28"/>
        <v>282.85316043297934</v>
      </c>
      <c r="L266" s="7">
        <v>291.2</v>
      </c>
      <c r="M266" s="1">
        <v>294.89898312470092</v>
      </c>
      <c r="N266" s="1">
        <v>296.66887454922266</v>
      </c>
      <c r="O266" s="7">
        <v>2.2955337351102756</v>
      </c>
      <c r="P266" s="7">
        <v>2.2823142718382354</v>
      </c>
      <c r="T266" s="7">
        <v>291.10000000000002</v>
      </c>
      <c r="U266" s="8">
        <f>AVERAGE(M265:M$354)</f>
        <v>275.51929564785155</v>
      </c>
      <c r="V266" s="11">
        <f t="shared" si="29"/>
        <v>277.39483888940777</v>
      </c>
      <c r="W266" s="7">
        <v>291.10000000000002</v>
      </c>
      <c r="X266" s="8">
        <f>AVERAGE(N265:N$354)</f>
        <v>290.04207422813369</v>
      </c>
      <c r="Y266" s="11">
        <f t="shared" si="30"/>
        <v>290.02783808964693</v>
      </c>
      <c r="Z266" s="7">
        <v>291.10000000000002</v>
      </c>
      <c r="AA266" s="8">
        <f>AVERAGE(O265:O$354)</f>
        <v>2.190541462200672</v>
      </c>
      <c r="AB266" s="11">
        <f t="shared" si="31"/>
        <v>2.1967019525734486</v>
      </c>
      <c r="AC266" s="7">
        <v>291.10000000000002</v>
      </c>
      <c r="AD266" s="8">
        <f>AVERAGE(P265:P$354)</f>
        <v>2.2543654313999024</v>
      </c>
      <c r="AE266" s="8">
        <f t="shared" si="32"/>
        <v>2.250510755631467</v>
      </c>
    </row>
    <row r="267" spans="1:31" x14ac:dyDescent="0.25">
      <c r="A267" s="8">
        <v>281.2</v>
      </c>
      <c r="B267" s="1">
        <v>321.71050174294271</v>
      </c>
      <c r="C267" s="1">
        <v>303.9996319008489</v>
      </c>
      <c r="D267" s="8">
        <v>281.2</v>
      </c>
      <c r="E267" s="6">
        <v>0.29024478789102603</v>
      </c>
      <c r="F267" s="8">
        <v>2.0502830519493527</v>
      </c>
      <c r="G267" s="8">
        <f t="shared" si="27"/>
        <v>1.7600382640583265</v>
      </c>
      <c r="H267" s="8">
        <f t="shared" si="26"/>
        <v>1.6492812705614492</v>
      </c>
      <c r="I267" s="8">
        <f t="shared" si="28"/>
        <v>282.96003826405831</v>
      </c>
      <c r="L267" s="7">
        <v>291.3</v>
      </c>
      <c r="M267" s="1">
        <v>294.39385318199118</v>
      </c>
      <c r="N267" s="1">
        <v>296.54549384795661</v>
      </c>
      <c r="O267" s="7">
        <v>2.2953516279140542</v>
      </c>
      <c r="P267" s="7">
        <v>2.2845322130934727</v>
      </c>
      <c r="T267" s="7">
        <v>291.2</v>
      </c>
      <c r="U267" s="8">
        <f>AVERAGE(M266:M$354)</f>
        <v>275.29581098936922</v>
      </c>
      <c r="V267" s="11">
        <f t="shared" si="29"/>
        <v>277.17310534104899</v>
      </c>
      <c r="W267" s="7">
        <v>291.2</v>
      </c>
      <c r="X267" s="8">
        <f>AVERAGE(N266:N$354)</f>
        <v>289.9662409414812</v>
      </c>
      <c r="Y267" s="11">
        <f t="shared" si="30"/>
        <v>289.95240238722829</v>
      </c>
      <c r="Z267" s="7">
        <v>291.2</v>
      </c>
      <c r="AA267" s="8">
        <f>AVERAGE(O266:O$354)</f>
        <v>2.1893606730666813</v>
      </c>
      <c r="AB267" s="11">
        <f t="shared" si="31"/>
        <v>2.1958739570823127</v>
      </c>
      <c r="AC267" s="7">
        <v>291.2</v>
      </c>
      <c r="AD267" s="8">
        <f>AVERAGE(P266:P$354)</f>
        <v>2.2540783547002565</v>
      </c>
      <c r="AE267" s="8">
        <f t="shared" si="32"/>
        <v>2.2506136253775821</v>
      </c>
    </row>
    <row r="268" spans="1:31" x14ac:dyDescent="0.25">
      <c r="A268" s="8">
        <v>281.3</v>
      </c>
      <c r="B268" s="1">
        <v>321.71978414331596</v>
      </c>
      <c r="C268" s="1">
        <v>303.97391219110102</v>
      </c>
      <c r="D268" s="8">
        <v>281.3</v>
      </c>
      <c r="E268" s="6">
        <v>0.2946561736912045</v>
      </c>
      <c r="F268" s="8">
        <v>2.0615966891298267</v>
      </c>
      <c r="G268" s="8">
        <f t="shared" si="27"/>
        <v>1.7669405154386222</v>
      </c>
      <c r="H268" s="8">
        <f t="shared" si="26"/>
        <v>1.6553429726817506</v>
      </c>
      <c r="I268" s="8">
        <f t="shared" si="28"/>
        <v>283.06694051543866</v>
      </c>
      <c r="L268" s="7">
        <v>291.39999999999998</v>
      </c>
      <c r="M268" s="1">
        <v>293.89374899671412</v>
      </c>
      <c r="N268" s="1">
        <v>296.4210945133413</v>
      </c>
      <c r="O268" s="7">
        <v>2.2950868017429276</v>
      </c>
      <c r="P268" s="7">
        <v>2.2865790706365599</v>
      </c>
      <c r="T268" s="7">
        <v>291.3</v>
      </c>
      <c r="U268" s="8">
        <f>AVERAGE(M267:M$354)</f>
        <v>275.07304766964944</v>
      </c>
      <c r="V268" s="11">
        <f t="shared" si="29"/>
        <v>276.95048905422391</v>
      </c>
      <c r="W268" s="7">
        <v>291.3</v>
      </c>
      <c r="X268" s="8">
        <f>AVERAGE(N267:N$354)</f>
        <v>289.89007465048411</v>
      </c>
      <c r="Y268" s="11">
        <f t="shared" si="30"/>
        <v>289.87664439574303</v>
      </c>
      <c r="Z268" s="7">
        <v>291.3</v>
      </c>
      <c r="AA268" s="8">
        <f>AVERAGE(O267:O$354)</f>
        <v>2.1881541609980042</v>
      </c>
      <c r="AB268" s="11">
        <f t="shared" si="31"/>
        <v>2.195010374090316</v>
      </c>
      <c r="AC268" s="7">
        <v>291.3</v>
      </c>
      <c r="AD268" s="8">
        <f>AVERAGE(P267:P$354)</f>
        <v>2.2537574920055068</v>
      </c>
      <c r="AE268" s="8">
        <f t="shared" si="32"/>
        <v>2.2506830028139575</v>
      </c>
    </row>
    <row r="269" spans="1:31" x14ac:dyDescent="0.25">
      <c r="A269" s="8">
        <v>281.39999999999998</v>
      </c>
      <c r="B269" s="1">
        <v>321.72665121772843</v>
      </c>
      <c r="C269" s="1">
        <v>303.94725514598974</v>
      </c>
      <c r="D269" s="8">
        <v>281.39999999999998</v>
      </c>
      <c r="E269" s="6">
        <v>0.2991528536430314</v>
      </c>
      <c r="F269" s="8">
        <v>2.0730196693055905</v>
      </c>
      <c r="G269" s="8">
        <f t="shared" si="27"/>
        <v>1.773866815662559</v>
      </c>
      <c r="H269" s="8">
        <f t="shared" si="26"/>
        <v>1.6614288942105344</v>
      </c>
      <c r="I269" s="8">
        <f t="shared" si="28"/>
        <v>283.17386681566256</v>
      </c>
      <c r="L269" s="7">
        <v>291.5</v>
      </c>
      <c r="M269" s="1">
        <v>293.39834637693082</v>
      </c>
      <c r="N269" s="1">
        <v>296.29567647582019</v>
      </c>
      <c r="O269" s="7">
        <v>2.2947403762105463</v>
      </c>
      <c r="P269" s="7">
        <v>2.2884660508095038</v>
      </c>
      <c r="T269" s="7">
        <v>291.39999999999998</v>
      </c>
      <c r="U269" s="8">
        <f>AVERAGE(M268:M$354)</f>
        <v>274.85096944536969</v>
      </c>
      <c r="V269" s="11">
        <f t="shared" si="29"/>
        <v>276.72699002893205</v>
      </c>
      <c r="W269" s="7">
        <v>291.39999999999998</v>
      </c>
      <c r="X269" s="8">
        <f>AVERAGE(N268:N$354)</f>
        <v>289.81357557924883</v>
      </c>
      <c r="Y269" s="11">
        <f t="shared" si="30"/>
        <v>289.80056411519183</v>
      </c>
      <c r="Z269" s="7">
        <v>291.39999999999998</v>
      </c>
      <c r="AA269" s="8">
        <f>AVERAGE(O268:O$354)</f>
        <v>2.1869220062058661</v>
      </c>
      <c r="AB269" s="11">
        <f t="shared" si="31"/>
        <v>2.1941110151039993</v>
      </c>
      <c r="AC269" s="7">
        <v>291.39999999999998</v>
      </c>
      <c r="AD269" s="8">
        <f>AVERAGE(P268:P$354)</f>
        <v>2.2534037595792085</v>
      </c>
      <c r="AE269" s="8">
        <f t="shared" si="32"/>
        <v>2.2507186708173776</v>
      </c>
    </row>
    <row r="270" spans="1:31" x14ac:dyDescent="0.25">
      <c r="A270" s="8">
        <v>281.5</v>
      </c>
      <c r="B270" s="1">
        <v>321.73108592219614</v>
      </c>
      <c r="C270" s="1">
        <v>303.91966012004326</v>
      </c>
      <c r="D270" s="8">
        <v>281.5</v>
      </c>
      <c r="E270" s="6">
        <v>0.30373671662817359</v>
      </c>
      <c r="F270" s="8">
        <v>2.0845535172152396</v>
      </c>
      <c r="G270" s="8">
        <f t="shared" si="27"/>
        <v>1.7808168005870662</v>
      </c>
      <c r="H270" s="8">
        <f t="shared" si="26"/>
        <v>1.667538842338995</v>
      </c>
      <c r="I270" s="8">
        <f t="shared" si="28"/>
        <v>283.28081680058705</v>
      </c>
      <c r="L270" s="7">
        <v>291.60000000000002</v>
      </c>
      <c r="M270" s="1">
        <v>292.9073957943549</v>
      </c>
      <c r="N270" s="1">
        <v>296.169239720071</v>
      </c>
      <c r="O270" s="7">
        <v>2.2943135055568114</v>
      </c>
      <c r="P270" s="7">
        <v>2.2901992584267648</v>
      </c>
      <c r="T270" s="7">
        <v>291.5</v>
      </c>
      <c r="U270" s="8">
        <f>AVERAGE(M269:M$354)</f>
        <v>274.62954177616803</v>
      </c>
      <c r="V270" s="11">
        <f t="shared" si="29"/>
        <v>276.50260826517524</v>
      </c>
      <c r="W270" s="7">
        <v>291.5</v>
      </c>
      <c r="X270" s="8">
        <f>AVERAGE(N269:N$354)</f>
        <v>289.73674396373605</v>
      </c>
      <c r="Y270" s="11">
        <f t="shared" si="30"/>
        <v>289.72416154557493</v>
      </c>
      <c r="Z270" s="7">
        <v>291.5</v>
      </c>
      <c r="AA270" s="8">
        <f>AVERAGE(O269:O$354)</f>
        <v>2.1856642760252027</v>
      </c>
      <c r="AB270" s="11">
        <f t="shared" si="31"/>
        <v>2.1931756916310405</v>
      </c>
      <c r="AC270" s="7">
        <v>291.5</v>
      </c>
      <c r="AD270" s="8">
        <f>AVERAGE(P269:P$354)</f>
        <v>2.2530180001483089</v>
      </c>
      <c r="AE270" s="8">
        <f t="shared" si="32"/>
        <v>2.2507204122628082</v>
      </c>
    </row>
    <row r="271" spans="1:31" x14ac:dyDescent="0.25">
      <c r="A271" s="8">
        <v>281.60000000000002</v>
      </c>
      <c r="B271" s="1">
        <v>321.73304658479378</v>
      </c>
      <c r="C271" s="1">
        <v>303.89112647361026</v>
      </c>
      <c r="D271" s="8">
        <v>281.60000000000002</v>
      </c>
      <c r="E271" s="6">
        <v>0.30840971826255509</v>
      </c>
      <c r="F271" s="8">
        <v>2.096199790097161</v>
      </c>
      <c r="G271" s="8">
        <f t="shared" si="27"/>
        <v>1.7877900718346058</v>
      </c>
      <c r="H271" s="8">
        <f t="shared" si="26"/>
        <v>1.6736726908129131</v>
      </c>
      <c r="I271" s="8">
        <f t="shared" si="28"/>
        <v>283.38779007183462</v>
      </c>
      <c r="L271" s="7">
        <v>291.7</v>
      </c>
      <c r="M271" s="1">
        <v>292.4205758257454</v>
      </c>
      <c r="N271" s="1">
        <v>296.04178428568565</v>
      </c>
      <c r="O271" s="7">
        <v>2.2938069359768014</v>
      </c>
      <c r="P271" s="7">
        <v>2.2917922154300037</v>
      </c>
      <c r="T271" s="7">
        <v>291.60000000000002</v>
      </c>
      <c r="U271" s="8">
        <f>AVERAGE(M270:M$354)</f>
        <v>274.40873231027678</v>
      </c>
      <c r="V271" s="11">
        <f t="shared" si="29"/>
        <v>276.27734376295211</v>
      </c>
      <c r="W271" s="7">
        <v>291.60000000000002</v>
      </c>
      <c r="X271" s="8">
        <f>AVERAGE(N270:N$354)</f>
        <v>289.65958005182921</v>
      </c>
      <c r="Y271" s="11">
        <f t="shared" si="30"/>
        <v>289.64743668689209</v>
      </c>
      <c r="Z271" s="7">
        <v>291.60000000000002</v>
      </c>
      <c r="AA271" s="8">
        <f>AVERAGE(O270:O$354)</f>
        <v>2.1843810277877278</v>
      </c>
      <c r="AB271" s="11">
        <f t="shared" si="31"/>
        <v>2.1922042151772985</v>
      </c>
      <c r="AC271" s="7">
        <v>291.60000000000002</v>
      </c>
      <c r="AD271" s="8">
        <f>AVERAGE(P270:P$354)</f>
        <v>2.252600964258177</v>
      </c>
      <c r="AE271" s="8">
        <f t="shared" si="32"/>
        <v>2.2506880100277158</v>
      </c>
    </row>
    <row r="272" spans="1:31" x14ac:dyDescent="0.25">
      <c r="A272" s="8">
        <v>281.7</v>
      </c>
      <c r="B272" s="1">
        <v>321.73250936001455</v>
      </c>
      <c r="C272" s="1">
        <v>303.8616535726556</v>
      </c>
      <c r="D272" s="8">
        <v>281.7</v>
      </c>
      <c r="E272" s="6">
        <v>0.31317383938338594</v>
      </c>
      <c r="F272" s="8">
        <v>2.107960077457641</v>
      </c>
      <c r="G272" s="8">
        <f t="shared" si="27"/>
        <v>1.7947862380742552</v>
      </c>
      <c r="H272" s="8">
        <f t="shared" si="26"/>
        <v>1.6798301771262274</v>
      </c>
      <c r="I272" s="8">
        <f t="shared" si="28"/>
        <v>283.49478623807425</v>
      </c>
      <c r="L272" s="7">
        <v>291.8</v>
      </c>
      <c r="M272" s="1">
        <v>291.9376135464866</v>
      </c>
      <c r="N272" s="1">
        <v>295.9133102678021</v>
      </c>
      <c r="O272" s="7">
        <v>2.2932213910384012</v>
      </c>
      <c r="P272" s="7">
        <v>2.2932507868548422</v>
      </c>
      <c r="T272" s="7">
        <v>291.7</v>
      </c>
      <c r="U272" s="8">
        <f>AVERAGE(M271:M$354)</f>
        <v>274.18851012594251</v>
      </c>
      <c r="V272" s="11">
        <f t="shared" si="29"/>
        <v>276.05119652226313</v>
      </c>
      <c r="W272" s="7">
        <v>291.7</v>
      </c>
      <c r="X272" s="8">
        <f>AVERAGE(N271:N$354)</f>
        <v>289.58208410339779</v>
      </c>
      <c r="Y272" s="11">
        <f t="shared" si="30"/>
        <v>289.57038953914287</v>
      </c>
      <c r="Z272" s="7">
        <v>291.7</v>
      </c>
      <c r="AA272" s="8">
        <f>AVERAGE(O271:O$354)</f>
        <v>2.1830723078142862</v>
      </c>
      <c r="AB272" s="11">
        <f t="shared" si="31"/>
        <v>2.1911963972502235</v>
      </c>
      <c r="AC272" s="7">
        <v>291.7</v>
      </c>
      <c r="AD272" s="8">
        <f>AVERAGE(P271:P$354)</f>
        <v>2.2521533655180752</v>
      </c>
      <c r="AE272" s="8">
        <f t="shared" si="32"/>
        <v>2.2506212469877482</v>
      </c>
    </row>
    <row r="273" spans="1:31" x14ac:dyDescent="0.25">
      <c r="A273" s="8">
        <v>281.8</v>
      </c>
      <c r="B273" s="1">
        <v>321.7294449677504</v>
      </c>
      <c r="C273" s="1">
        <v>303.83124078850506</v>
      </c>
      <c r="D273" s="8">
        <v>281.8</v>
      </c>
      <c r="E273" s="6">
        <v>0.31803110876716917</v>
      </c>
      <c r="F273" s="8">
        <v>2.1198360006706283</v>
      </c>
      <c r="G273" s="8">
        <f t="shared" si="27"/>
        <v>1.801804891903459</v>
      </c>
      <c r="H273" s="8">
        <f t="shared" si="26"/>
        <v>1.6860111557165069</v>
      </c>
      <c r="I273" s="8">
        <f t="shared" si="28"/>
        <v>283.6018048919035</v>
      </c>
      <c r="L273" s="7">
        <v>291.89999999999998</v>
      </c>
      <c r="M273" s="1">
        <v>291.45821876235499</v>
      </c>
      <c r="N273" s="1">
        <v>295.78381781769247</v>
      </c>
      <c r="O273" s="7">
        <v>2.2925573825427019</v>
      </c>
      <c r="P273" s="7">
        <v>2.2945850669031547</v>
      </c>
      <c r="T273" s="7">
        <v>291.8</v>
      </c>
      <c r="U273" s="8">
        <f>AVERAGE(M272:M$354)</f>
        <v>273.96884668377618</v>
      </c>
      <c r="V273" s="11">
        <f t="shared" si="29"/>
        <v>275.82416654310828</v>
      </c>
      <c r="W273" s="7">
        <v>291.8</v>
      </c>
      <c r="X273" s="8">
        <f>AVERAGE(N272:N$354)</f>
        <v>289.50425639035819</v>
      </c>
      <c r="Y273" s="11">
        <f t="shared" si="30"/>
        <v>289.49302010232793</v>
      </c>
      <c r="Z273" s="7">
        <v>291.8</v>
      </c>
      <c r="AA273" s="8">
        <f>AVERAGE(O272:O$354)</f>
        <v>2.18173815566775</v>
      </c>
      <c r="AB273" s="11">
        <f t="shared" si="31"/>
        <v>2.190152049356584</v>
      </c>
      <c r="AC273" s="7">
        <v>291.8</v>
      </c>
      <c r="AD273" s="8">
        <f>AVERAGE(P272:P$354)</f>
        <v>2.2516757890131118</v>
      </c>
      <c r="AE273" s="8">
        <f t="shared" si="32"/>
        <v>2.2505199060183259</v>
      </c>
    </row>
    <row r="274" spans="1:31" x14ac:dyDescent="0.25">
      <c r="A274" s="8">
        <v>281.89999999999998</v>
      </c>
      <c r="B274" s="1">
        <v>321.72382159736213</v>
      </c>
      <c r="C274" s="1">
        <v>303.79988749753858</v>
      </c>
      <c r="D274" s="8">
        <v>281.89999999999998</v>
      </c>
      <c r="E274" s="6">
        <v>0.32298359937663101</v>
      </c>
      <c r="F274" s="8">
        <v>2.1318292123860321</v>
      </c>
      <c r="G274" s="8">
        <f t="shared" si="27"/>
        <v>1.8088456130094011</v>
      </c>
      <c r="H274" s="8">
        <f t="shared" si="26"/>
        <v>1.6922153781761626</v>
      </c>
      <c r="I274" s="8">
        <f t="shared" si="28"/>
        <v>283.70884561300937</v>
      </c>
      <c r="L274" s="7">
        <v>292</v>
      </c>
      <c r="M274" s="1">
        <v>290.98212869056221</v>
      </c>
      <c r="N274" s="1">
        <v>295.65330714330736</v>
      </c>
      <c r="O274" s="7">
        <v>2.2918153600379294</v>
      </c>
      <c r="P274" s="7">
        <v>2.2957991452984068</v>
      </c>
      <c r="T274" s="7">
        <v>291.89999999999998</v>
      </c>
      <c r="U274" s="8">
        <f>AVERAGE(M273:M$354)</f>
        <v>273.74971538057241</v>
      </c>
      <c r="V274" s="11">
        <f t="shared" si="29"/>
        <v>275.59625382548757</v>
      </c>
      <c r="W274" s="7">
        <v>291.89999999999998</v>
      </c>
      <c r="X274" s="8">
        <f>AVERAGE(N273:N$354)</f>
        <v>289.42609719673084</v>
      </c>
      <c r="Y274" s="11">
        <f t="shared" si="30"/>
        <v>289.41532837644684</v>
      </c>
      <c r="Z274" s="7">
        <v>291.89999999999998</v>
      </c>
      <c r="AA274" s="8">
        <f>AVERAGE(O273:O$354)</f>
        <v>2.1803786040168873</v>
      </c>
      <c r="AB274" s="11">
        <f t="shared" si="31"/>
        <v>2.1890709830031483</v>
      </c>
      <c r="AC274" s="7">
        <v>291.89999999999998</v>
      </c>
      <c r="AD274" s="8">
        <f>AVERAGE(P273:P$354)</f>
        <v>2.2511687768443105</v>
      </c>
      <c r="AE274" s="8">
        <f t="shared" si="32"/>
        <v>2.2503837699975975</v>
      </c>
    </row>
    <row r="275" spans="1:31" x14ac:dyDescent="0.25">
      <c r="A275" s="8">
        <v>282</v>
      </c>
      <c r="B275" s="1">
        <v>321.71561552814194</v>
      </c>
      <c r="C275" s="1">
        <v>303.7675930808328</v>
      </c>
      <c r="D275" s="8">
        <v>282</v>
      </c>
      <c r="E275" s="6">
        <v>0.32803341834497207</v>
      </c>
      <c r="F275" s="8">
        <v>2.143941395720713</v>
      </c>
      <c r="G275" s="8">
        <f t="shared" si="27"/>
        <v>1.8159079773757409</v>
      </c>
      <c r="H275" s="8">
        <f t="shared" si="26"/>
        <v>1.6984426927978615</v>
      </c>
      <c r="I275" s="8">
        <f t="shared" si="28"/>
        <v>283.81590797737573</v>
      </c>
      <c r="L275" s="7">
        <v>292.10000000000002</v>
      </c>
      <c r="M275" s="1">
        <v>290.50908501608706</v>
      </c>
      <c r="N275" s="1">
        <v>295.52177850977944</v>
      </c>
      <c r="O275" s="7">
        <v>2.2909956497545036</v>
      </c>
      <c r="P275" s="7">
        <v>2.2969021406646752</v>
      </c>
      <c r="T275" s="7">
        <v>292</v>
      </c>
      <c r="U275" s="8">
        <f>AVERAGE(M274:M$354)</f>
        <v>273.53109188203183</v>
      </c>
      <c r="V275" s="11">
        <f t="shared" si="29"/>
        <v>275.36745836940054</v>
      </c>
      <c r="W275" s="7">
        <v>292</v>
      </c>
      <c r="X275" s="8">
        <f>AVERAGE(N274:N$354)</f>
        <v>289.34760681869426</v>
      </c>
      <c r="Y275" s="11">
        <f t="shared" si="30"/>
        <v>289.33731436150026</v>
      </c>
      <c r="Z275" s="7">
        <v>292</v>
      </c>
      <c r="AA275" s="8">
        <f>AVERAGE(O274:O$354)</f>
        <v>2.1789936808252111</v>
      </c>
      <c r="AB275" s="11">
        <f t="shared" si="31"/>
        <v>2.1879530096966846</v>
      </c>
      <c r="AC275" s="7">
        <v>292</v>
      </c>
      <c r="AD275" s="8">
        <f>AVERAGE(P274:P$354)</f>
        <v>2.2506327732633369</v>
      </c>
      <c r="AE275" s="8">
        <f t="shared" si="32"/>
        <v>2.2502126218003013</v>
      </c>
    </row>
    <row r="276" spans="1:31" x14ac:dyDescent="0.25">
      <c r="A276" s="8">
        <v>282.10000000000002</v>
      </c>
      <c r="B276" s="1">
        <v>321.70478729013013</v>
      </c>
      <c r="C276" s="1">
        <v>303.73435692375386</v>
      </c>
      <c r="D276" s="8">
        <v>282.10000000000002</v>
      </c>
      <c r="E276" s="6">
        <v>0.3331827301215135</v>
      </c>
      <c r="F276" s="8">
        <v>2.1561742632034386</v>
      </c>
      <c r="G276" s="8">
        <f t="shared" si="27"/>
        <v>1.8229915330819251</v>
      </c>
      <c r="H276" s="8">
        <f t="shared" si="26"/>
        <v>1.704692849186189</v>
      </c>
      <c r="I276" s="8">
        <f t="shared" si="28"/>
        <v>283.92299153308193</v>
      </c>
      <c r="L276" s="7">
        <v>292.2</v>
      </c>
      <c r="M276" s="1">
        <v>290.03882849761362</v>
      </c>
      <c r="N276" s="1">
        <v>295.38923223988934</v>
      </c>
      <c r="O276" s="7">
        <v>2.2900984514908638</v>
      </c>
      <c r="P276" s="7">
        <v>2.2978972994922131</v>
      </c>
      <c r="T276" s="7">
        <v>292.10000000000002</v>
      </c>
      <c r="U276" s="8">
        <f>AVERAGE(M275:M$354)</f>
        <v>273.31295392192521</v>
      </c>
      <c r="V276" s="11">
        <f t="shared" si="29"/>
        <v>275.13778017484719</v>
      </c>
      <c r="W276" s="7">
        <v>292.10000000000002</v>
      </c>
      <c r="X276" s="8">
        <f>AVERAGE(N275:N$354)</f>
        <v>289.26878556463657</v>
      </c>
      <c r="Y276" s="11">
        <f t="shared" si="30"/>
        <v>289.25897805748684</v>
      </c>
      <c r="Z276" s="7">
        <v>292.10000000000002</v>
      </c>
      <c r="AA276" s="8">
        <f>AVERAGE(O275:O$354)</f>
        <v>2.1775834098350519</v>
      </c>
      <c r="AB276" s="11">
        <f t="shared" si="31"/>
        <v>2.186797940944416</v>
      </c>
      <c r="AC276" s="7">
        <v>292.10000000000002</v>
      </c>
      <c r="AD276" s="8">
        <f>AVERAGE(P275:P$354)</f>
        <v>2.2500681936128983</v>
      </c>
      <c r="AE276" s="8">
        <f t="shared" si="32"/>
        <v>2.2500062443029947</v>
      </c>
    </row>
    <row r="277" spans="1:31" x14ac:dyDescent="0.25">
      <c r="A277" s="8">
        <v>282.2</v>
      </c>
      <c r="B277" s="1">
        <v>321.6913138354966</v>
      </c>
      <c r="C277" s="1">
        <v>303.70017841550128</v>
      </c>
      <c r="D277" s="8">
        <v>282.2</v>
      </c>
      <c r="E277" s="6">
        <v>0.33843372324855914</v>
      </c>
      <c r="F277" s="8">
        <v>2.1685295554417423</v>
      </c>
      <c r="G277" s="8">
        <f t="shared" si="27"/>
        <v>1.8300958321931833</v>
      </c>
      <c r="H277" s="8">
        <f t="shared" si="26"/>
        <v>1.7109656291097002</v>
      </c>
      <c r="I277" s="8">
        <f t="shared" si="28"/>
        <v>284.03009583219318</v>
      </c>
      <c r="L277" s="7">
        <v>292.3</v>
      </c>
      <c r="M277" s="1">
        <v>289.57113124030843</v>
      </c>
      <c r="N277" s="1">
        <v>295.25566871449462</v>
      </c>
      <c r="O277" s="7">
        <v>2.2891239490664699</v>
      </c>
      <c r="P277" s="7">
        <v>2.2987911668321086</v>
      </c>
      <c r="T277" s="7">
        <v>292.2</v>
      </c>
      <c r="U277" s="8">
        <f>AVERAGE(M276:M$354)</f>
        <v>273.09528137642951</v>
      </c>
      <c r="V277" s="11">
        <f t="shared" si="29"/>
        <v>274.90721924182799</v>
      </c>
      <c r="W277" s="7">
        <v>292.2</v>
      </c>
      <c r="X277" s="8">
        <f>AVERAGE(N276:N$354)</f>
        <v>289.18963375520445</v>
      </c>
      <c r="Y277" s="11">
        <f t="shared" si="30"/>
        <v>289.18031946440794</v>
      </c>
      <c r="Z277" s="7">
        <v>292.2</v>
      </c>
      <c r="AA277" s="8">
        <f>AVERAGE(O276:O$354)</f>
        <v>2.1761478118613882</v>
      </c>
      <c r="AB277" s="11">
        <f t="shared" si="31"/>
        <v>2.1856055882526562</v>
      </c>
      <c r="AC277" s="7">
        <v>292.2</v>
      </c>
      <c r="AD277" s="8">
        <f>AVERAGE(P276:P$354)</f>
        <v>2.2494753588400913</v>
      </c>
      <c r="AE277" s="8">
        <f t="shared" si="32"/>
        <v>2.2497644203820073</v>
      </c>
    </row>
    <row r="278" spans="1:31" x14ac:dyDescent="0.25">
      <c r="A278" s="8">
        <v>282.3</v>
      </c>
      <c r="B278" s="1">
        <v>321.67515307221203</v>
      </c>
      <c r="C278" s="1">
        <v>303.66505694860422</v>
      </c>
      <c r="D278" s="8">
        <v>282.3</v>
      </c>
      <c r="E278" s="6">
        <v>0.34378864547758525</v>
      </c>
      <c r="F278" s="8">
        <v>2.1810090394750068</v>
      </c>
      <c r="G278" s="8">
        <f t="shared" si="27"/>
        <v>1.8372203939974217</v>
      </c>
      <c r="H278" s="8">
        <f t="shared" si="26"/>
        <v>1.7172608739219377</v>
      </c>
      <c r="I278" s="8">
        <f t="shared" si="28"/>
        <v>284.13722039399744</v>
      </c>
      <c r="L278" s="7">
        <v>292.39999999999998</v>
      </c>
      <c r="M278" s="1">
        <v>289.10578731687593</v>
      </c>
      <c r="N278" s="1">
        <v>295.12108837292595</v>
      </c>
      <c r="O278" s="7">
        <v>2.2880722899053265</v>
      </c>
      <c r="P278" s="7">
        <v>2.2995889095415736</v>
      </c>
      <c r="T278" s="7">
        <v>292.3</v>
      </c>
      <c r="U278" s="8">
        <f>AVERAGE(M277:M$354)</f>
        <v>272.87805641333739</v>
      </c>
      <c r="V278" s="11">
        <f t="shared" si="29"/>
        <v>274.67577557034383</v>
      </c>
      <c r="W278" s="7">
        <v>292.3</v>
      </c>
      <c r="X278" s="8">
        <f>AVERAGE(N277:N$354)</f>
        <v>289.11015172334953</v>
      </c>
      <c r="Y278" s="11">
        <f t="shared" si="30"/>
        <v>289.10133858226311</v>
      </c>
      <c r="Z278" s="7">
        <v>292.3</v>
      </c>
      <c r="AA278" s="8">
        <f>AVERAGE(O277:O$354)</f>
        <v>2.1746869062251131</v>
      </c>
      <c r="AB278" s="11">
        <f t="shared" si="31"/>
        <v>2.1843757631281733</v>
      </c>
      <c r="AC278" s="7">
        <v>292.3</v>
      </c>
      <c r="AD278" s="8">
        <f>AVERAGE(P277:P$354)</f>
        <v>2.2488545647291667</v>
      </c>
      <c r="AE278" s="8">
        <f t="shared" si="32"/>
        <v>2.2494869329132143</v>
      </c>
    </row>
    <row r="279" spans="1:31" x14ac:dyDescent="0.25">
      <c r="A279" s="8">
        <v>282.39999999999998</v>
      </c>
      <c r="B279" s="1">
        <v>321.65628265258999</v>
      </c>
      <c r="C279" s="1">
        <v>303.62899191837187</v>
      </c>
      <c r="D279" s="8">
        <v>282.39999999999998</v>
      </c>
      <c r="E279" s="6">
        <v>0.34924976156972293</v>
      </c>
      <c r="F279" s="8">
        <v>2.1936145067742516</v>
      </c>
      <c r="G279" s="8">
        <f t="shared" si="27"/>
        <v>1.8443647452045286</v>
      </c>
      <c r="H279" s="8">
        <f t="shared" si="26"/>
        <v>1.7235782372562229</v>
      </c>
      <c r="I279" s="8">
        <f t="shared" si="28"/>
        <v>284.24436474520451</v>
      </c>
      <c r="L279" s="7">
        <v>292.5</v>
      </c>
      <c r="M279" s="1">
        <v>288.6425890226879</v>
      </c>
      <c r="N279" s="1">
        <v>294.98549171335219</v>
      </c>
      <c r="O279" s="7">
        <v>2.2869435228215731</v>
      </c>
      <c r="P279" s="7">
        <v>2.3002909366322015</v>
      </c>
      <c r="T279" s="7">
        <v>292.39999999999998</v>
      </c>
      <c r="U279" s="8">
        <f>AVERAGE(M278:M$354)</f>
        <v>272.66126323376636</v>
      </c>
      <c r="V279" s="11">
        <f t="shared" si="29"/>
        <v>274.44344916039245</v>
      </c>
      <c r="W279" s="7">
        <v>292.39999999999998</v>
      </c>
      <c r="X279" s="8">
        <f>AVERAGE(N278:N$354)</f>
        <v>289.03033981437352</v>
      </c>
      <c r="Y279" s="11">
        <f t="shared" si="30"/>
        <v>289.02203541105234</v>
      </c>
      <c r="Z279" s="7">
        <v>292.39999999999998</v>
      </c>
      <c r="AA279" s="8">
        <f>AVERAGE(O278:O$354)</f>
        <v>2.1732007108635374</v>
      </c>
      <c r="AB279" s="11">
        <f t="shared" si="31"/>
        <v>2.1831082770784178</v>
      </c>
      <c r="AC279" s="7">
        <v>292.39999999999998</v>
      </c>
      <c r="AD279" s="8">
        <f>AVERAGE(P278:P$354)</f>
        <v>2.2482060374291288</v>
      </c>
      <c r="AE279" s="8">
        <f t="shared" si="32"/>
        <v>2.2491735647727182</v>
      </c>
    </row>
    <row r="280" spans="1:31" x14ac:dyDescent="0.25">
      <c r="A280" s="8">
        <v>282.5</v>
      </c>
      <c r="B280" s="1">
        <v>321.63466058402264</v>
      </c>
      <c r="C280" s="1">
        <v>303.59198272230032</v>
      </c>
      <c r="D280" s="8">
        <v>282.5</v>
      </c>
      <c r="E280" s="6">
        <v>0.35481939338445179</v>
      </c>
      <c r="F280" s="8">
        <v>2.2063477708444963</v>
      </c>
      <c r="G280" s="8">
        <f t="shared" si="27"/>
        <v>1.8515283774600446</v>
      </c>
      <c r="H280" s="8">
        <f t="shared" si="26"/>
        <v>1.7299176621235097</v>
      </c>
      <c r="I280" s="8">
        <f t="shared" si="28"/>
        <v>284.35152837746006</v>
      </c>
      <c r="L280" s="7">
        <v>292.60000000000002</v>
      </c>
      <c r="M280" s="1">
        <v>288.18134482774934</v>
      </c>
      <c r="N280" s="1">
        <v>294.84887929311782</v>
      </c>
      <c r="O280" s="7">
        <v>2.2857376642272484</v>
      </c>
      <c r="P280" s="7">
        <v>2.3009034868866705</v>
      </c>
      <c r="T280" s="7">
        <v>292.5</v>
      </c>
      <c r="U280" s="8">
        <f>AVERAGE(M279:M$354)</f>
        <v>272.44488791688332</v>
      </c>
      <c r="V280" s="11">
        <f t="shared" si="29"/>
        <v>274.2102400119752</v>
      </c>
      <c r="W280" s="7">
        <v>292.5</v>
      </c>
      <c r="X280" s="8">
        <f>AVERAGE(N279:N$354)</f>
        <v>288.95019838597153</v>
      </c>
      <c r="Y280" s="11">
        <f t="shared" si="30"/>
        <v>288.94240995077496</v>
      </c>
      <c r="Z280" s="7">
        <v>292.5</v>
      </c>
      <c r="AA280" s="8">
        <f>AVERAGE(O279:O$354)</f>
        <v>2.1716892427182506</v>
      </c>
      <c r="AB280" s="11">
        <f t="shared" si="31"/>
        <v>2.1818029416101581</v>
      </c>
      <c r="AC280" s="7">
        <v>292.5</v>
      </c>
      <c r="AD280" s="8">
        <f>AVERAGE(P279:P$354)</f>
        <v>2.2475299470065964</v>
      </c>
      <c r="AE280" s="8">
        <f t="shared" si="32"/>
        <v>2.2488240988379857</v>
      </c>
    </row>
    <row r="281" spans="1:31" x14ac:dyDescent="0.25">
      <c r="A281" s="8">
        <v>282.60000000000002</v>
      </c>
      <c r="B281" s="1">
        <v>321.61026231538131</v>
      </c>
      <c r="C281" s="1">
        <v>303.55402875943741</v>
      </c>
      <c r="D281" s="8">
        <v>282.60000000000002</v>
      </c>
      <c r="E281" s="6">
        <v>0.36049987824975682</v>
      </c>
      <c r="F281" s="8">
        <v>2.2192106643808764</v>
      </c>
      <c r="G281" s="8">
        <f t="shared" si="27"/>
        <v>1.8587107861311196</v>
      </c>
      <c r="H281" s="8">
        <f t="shared" si="26"/>
        <v>1.7362787841109317</v>
      </c>
      <c r="I281" s="8">
        <f t="shared" si="28"/>
        <v>284.45871078613112</v>
      </c>
      <c r="L281" s="7">
        <v>292.7</v>
      </c>
      <c r="M281" s="1">
        <v>287.72190354894417</v>
      </c>
      <c r="N281" s="1">
        <v>294.71125172905425</v>
      </c>
      <c r="O281" s="7">
        <v>2.2844547712499379</v>
      </c>
      <c r="P281" s="7">
        <v>2.3014273781163159</v>
      </c>
      <c r="T281" s="7">
        <v>292.60000000000002</v>
      </c>
      <c r="U281" s="8">
        <f>AVERAGE(M280:M$354)</f>
        <v>272.22891856880602</v>
      </c>
      <c r="V281" s="11">
        <f t="shared" si="29"/>
        <v>273.9761481250921</v>
      </c>
      <c r="W281" s="7">
        <v>292.60000000000002</v>
      </c>
      <c r="X281" s="8">
        <f>AVERAGE(N280:N$354)</f>
        <v>288.86972780827318</v>
      </c>
      <c r="Y281" s="11">
        <f t="shared" si="30"/>
        <v>288.86246220143187</v>
      </c>
      <c r="Z281" s="7">
        <v>292.60000000000002</v>
      </c>
      <c r="AA281" s="8">
        <f>AVERAGE(O280:O$354)</f>
        <v>2.1701525189835396</v>
      </c>
      <c r="AB281" s="11">
        <f t="shared" si="31"/>
        <v>2.180459568229935</v>
      </c>
      <c r="AC281" s="7">
        <v>292.60000000000002</v>
      </c>
      <c r="AD281" s="8">
        <f>AVERAGE(P280:P$354)</f>
        <v>2.2468264671449214</v>
      </c>
      <c r="AE281" s="8">
        <f t="shared" si="32"/>
        <v>2.2484383179833003</v>
      </c>
    </row>
    <row r="282" spans="1:31" x14ac:dyDescent="0.25">
      <c r="A282" s="8">
        <v>282.7</v>
      </c>
      <c r="B282" s="1">
        <v>321.58304153185134</v>
      </c>
      <c r="C282" s="1">
        <v>303.51512942970908</v>
      </c>
      <c r="D282" s="8">
        <v>282.7</v>
      </c>
      <c r="E282" s="6">
        <v>0.36629361028416141</v>
      </c>
      <c r="F282" s="8">
        <v>2.2322050359242565</v>
      </c>
      <c r="G282" s="8">
        <f t="shared" si="27"/>
        <v>1.865911425640095</v>
      </c>
      <c r="H282" s="8">
        <f t="shared" si="26"/>
        <v>1.7426614049385372</v>
      </c>
      <c r="I282" s="8">
        <f t="shared" si="28"/>
        <v>284.56591142564008</v>
      </c>
      <c r="L282" s="7">
        <v>292.8</v>
      </c>
      <c r="M282" s="1">
        <v>287.26408534315152</v>
      </c>
      <c r="N282" s="1">
        <v>294.57260969776974</v>
      </c>
      <c r="O282" s="7">
        <v>2.2830947534930601</v>
      </c>
      <c r="P282" s="7">
        <v>2.3018658911583039</v>
      </c>
      <c r="T282" s="7">
        <v>292.7</v>
      </c>
      <c r="U282" s="8">
        <f>AVERAGE(M281:M$354)</f>
        <v>272.0133452409824</v>
      </c>
      <c r="V282" s="11">
        <f t="shared" si="29"/>
        <v>273.74117349974358</v>
      </c>
      <c r="W282" s="7">
        <v>292.7</v>
      </c>
      <c r="X282" s="8">
        <f>AVERAGE(N281:N$354)</f>
        <v>288.78892846388334</v>
      </c>
      <c r="Y282" s="11">
        <f t="shared" si="30"/>
        <v>288.7821921630233</v>
      </c>
      <c r="Z282" s="7">
        <v>292.7</v>
      </c>
      <c r="AA282" s="8">
        <f>AVERAGE(O281:O$354)</f>
        <v>2.1685905575613273</v>
      </c>
      <c r="AB282" s="11">
        <f t="shared" si="31"/>
        <v>2.179077968444517</v>
      </c>
      <c r="AC282" s="7">
        <v>292.7</v>
      </c>
      <c r="AD282" s="8">
        <f>AVERAGE(P281:P$354)</f>
        <v>2.2460956966078713</v>
      </c>
      <c r="AE282" s="8">
        <f t="shared" si="32"/>
        <v>2.2480160050865834</v>
      </c>
    </row>
    <row r="283" spans="1:31" x14ac:dyDescent="0.25">
      <c r="A283" s="8">
        <v>282.8</v>
      </c>
      <c r="B283" s="1">
        <v>321.55296653821148</v>
      </c>
      <c r="C283" s="1">
        <v>303.4752841332089</v>
      </c>
      <c r="D283" s="8">
        <v>282.8</v>
      </c>
      <c r="E283" s="6">
        <v>0.37220299712562527</v>
      </c>
      <c r="F283" s="8">
        <v>2.2453327459563033</v>
      </c>
      <c r="G283" s="8">
        <f t="shared" si="27"/>
        <v>1.873129748830678</v>
      </c>
      <c r="H283" s="8">
        <f t="shared" si="26"/>
        <v>1.7490652936744018</v>
      </c>
      <c r="I283" s="8">
        <f t="shared" si="28"/>
        <v>284.67312974883066</v>
      </c>
      <c r="L283" s="7">
        <v>292.89999999999998</v>
      </c>
      <c r="M283" s="1">
        <v>286.80777097295805</v>
      </c>
      <c r="N283" s="1">
        <v>294.43295393591831</v>
      </c>
      <c r="O283" s="7">
        <v>2.2816576366730605</v>
      </c>
      <c r="P283" s="7">
        <v>2.3022201491107892</v>
      </c>
      <c r="T283" s="7">
        <v>292.8</v>
      </c>
      <c r="U283" s="8">
        <f>AVERAGE(M282:M$354)</f>
        <v>271.79815951073641</v>
      </c>
      <c r="V283" s="11">
        <f t="shared" si="29"/>
        <v>273.5053161359283</v>
      </c>
      <c r="W283" s="7">
        <v>292.8</v>
      </c>
      <c r="X283" s="8">
        <f>AVERAGE(N282:N$354)</f>
        <v>288.70780074792214</v>
      </c>
      <c r="Y283" s="11">
        <f t="shared" si="30"/>
        <v>288.70159983554811</v>
      </c>
      <c r="Z283" s="7">
        <v>292.8</v>
      </c>
      <c r="AA283" s="8">
        <f>AVERAGE(O282:O$354)</f>
        <v>2.1670033765518943</v>
      </c>
      <c r="AB283" s="11">
        <f t="shared" si="31"/>
        <v>2.1776579537608995</v>
      </c>
      <c r="AC283" s="7">
        <v>292.8</v>
      </c>
      <c r="AD283" s="8">
        <f>AVERAGE(P282:P$354)</f>
        <v>2.2453377283680291</v>
      </c>
      <c r="AE283" s="8">
        <f t="shared" si="32"/>
        <v>2.2475569430228006</v>
      </c>
    </row>
    <row r="284" spans="1:31" x14ac:dyDescent="0.25">
      <c r="A284" s="8">
        <v>282.89999999999998</v>
      </c>
      <c r="B284" s="1">
        <v>321.51998920696877</v>
      </c>
      <c r="C284" s="1">
        <v>303.43449226945512</v>
      </c>
      <c r="D284" s="8">
        <v>282.89999999999998</v>
      </c>
      <c r="E284" s="6">
        <v>0.37823049043080936</v>
      </c>
      <c r="F284" s="8">
        <v>2.2585956623674321</v>
      </c>
      <c r="G284" s="8">
        <f t="shared" si="27"/>
        <v>1.8803651719366228</v>
      </c>
      <c r="H284" s="8">
        <f t="shared" si="26"/>
        <v>1.755490146137394</v>
      </c>
      <c r="I284" s="8">
        <f t="shared" si="28"/>
        <v>284.78036517193658</v>
      </c>
      <c r="L284" s="7">
        <v>293</v>
      </c>
      <c r="M284" s="1">
        <v>286.35283099286147</v>
      </c>
      <c r="N284" s="1">
        <v>294.29228524045271</v>
      </c>
      <c r="O284" s="7">
        <v>2.2801433629690058</v>
      </c>
      <c r="P284" s="7">
        <v>2.3024920210754791</v>
      </c>
      <c r="T284" s="7">
        <v>292.89999999999998</v>
      </c>
      <c r="U284" s="8">
        <f>AVERAGE(M283:M$354)</f>
        <v>271.58335498528618</v>
      </c>
      <c r="V284" s="11">
        <f t="shared" si="29"/>
        <v>273.26857603364761</v>
      </c>
      <c r="W284" s="7">
        <v>292.89999999999998</v>
      </c>
      <c r="X284" s="8">
        <f>AVERAGE(N283:N$354)</f>
        <v>288.62634506806313</v>
      </c>
      <c r="Y284" s="11">
        <f t="shared" si="30"/>
        <v>288.62068521900699</v>
      </c>
      <c r="Z284" s="7">
        <v>292.89999999999998</v>
      </c>
      <c r="AA284" s="8">
        <f>AVERAGE(O283:O$354)</f>
        <v>2.1653909963166007</v>
      </c>
      <c r="AB284" s="11">
        <f t="shared" si="31"/>
        <v>2.1761993356865332</v>
      </c>
      <c r="AC284" s="7">
        <v>292.89999999999998</v>
      </c>
      <c r="AD284" s="8">
        <f>AVERAGE(P283:P$354)</f>
        <v>2.2445526149959418</v>
      </c>
      <c r="AE284" s="8">
        <f t="shared" si="32"/>
        <v>2.247060914668964</v>
      </c>
    </row>
    <row r="285" spans="1:31" x14ac:dyDescent="0.25">
      <c r="A285" s="8">
        <v>283</v>
      </c>
      <c r="B285" s="1">
        <v>321.48408235180398</v>
      </c>
      <c r="C285" s="1">
        <v>303.3927532366173</v>
      </c>
      <c r="D285" s="8">
        <v>283</v>
      </c>
      <c r="E285" s="6">
        <v>0.38437853864074389</v>
      </c>
      <c r="F285" s="8">
        <v>2.2719956552241158</v>
      </c>
      <c r="G285" s="8">
        <f t="shared" si="27"/>
        <v>1.8876171165833719</v>
      </c>
      <c r="H285" s="8">
        <f t="shared" si="26"/>
        <v>1.7619358285173468</v>
      </c>
      <c r="I285" s="8">
        <f t="shared" si="28"/>
        <v>284.88761711658339</v>
      </c>
      <c r="L285" s="7">
        <v>293.10000000000002</v>
      </c>
      <c r="M285" s="1">
        <v>285.89914159606542</v>
      </c>
      <c r="N285" s="1">
        <v>294.1506044688627</v>
      </c>
      <c r="O285" s="7">
        <v>2.2785518444797761</v>
      </c>
      <c r="P285" s="7">
        <v>2.3026833017182526</v>
      </c>
      <c r="T285" s="7">
        <v>293</v>
      </c>
      <c r="U285" s="8">
        <f>AVERAGE(M284:M$354)</f>
        <v>271.36892659109355</v>
      </c>
      <c r="V285" s="11">
        <f t="shared" si="29"/>
        <v>273.0309531929006</v>
      </c>
      <c r="W285" s="7">
        <v>293</v>
      </c>
      <c r="X285" s="8">
        <f>AVERAGE(N284:N$354)</f>
        <v>288.54456184457212</v>
      </c>
      <c r="Y285" s="11">
        <f t="shared" si="30"/>
        <v>288.53944831339993</v>
      </c>
      <c r="Z285" s="7">
        <v>293</v>
      </c>
      <c r="AA285" s="8">
        <f>AVERAGE(O284:O$354)</f>
        <v>2.1637534380017209</v>
      </c>
      <c r="AB285" s="11">
        <f t="shared" si="31"/>
        <v>2.1747019257265947</v>
      </c>
      <c r="AC285" s="7">
        <v>293</v>
      </c>
      <c r="AD285" s="8">
        <f>AVERAGE(P284:P$354)</f>
        <v>2.2437403962055922</v>
      </c>
      <c r="AE285" s="8">
        <f t="shared" si="32"/>
        <v>2.2465277029002664</v>
      </c>
    </row>
    <row r="286" spans="1:31" x14ac:dyDescent="0.25">
      <c r="A286" s="8">
        <v>283.10000000000002</v>
      </c>
      <c r="B286" s="1">
        <v>321.44519444563724</v>
      </c>
      <c r="C286" s="1">
        <v>303.35006643071671</v>
      </c>
      <c r="D286" s="8">
        <v>283.10000000000002</v>
      </c>
      <c r="E286" s="6">
        <v>0.39064963763574156</v>
      </c>
      <c r="F286" s="8">
        <v>2.2855345907541724</v>
      </c>
      <c r="G286" s="8">
        <f t="shared" si="27"/>
        <v>1.8948849531184309</v>
      </c>
      <c r="H286" s="8">
        <f t="shared" si="26"/>
        <v>1.7684019595021254</v>
      </c>
      <c r="I286" s="8">
        <f t="shared" si="28"/>
        <v>284.99488495311846</v>
      </c>
      <c r="L286" s="7">
        <v>293.2</v>
      </c>
      <c r="M286" s="1">
        <v>285.44660904643752</v>
      </c>
      <c r="N286" s="1">
        <v>294.00791253940139</v>
      </c>
      <c r="O286" s="7">
        <v>2.2768830402335061</v>
      </c>
      <c r="P286" s="7">
        <v>2.3027942126782692</v>
      </c>
      <c r="T286" s="7">
        <v>293.10000000000002</v>
      </c>
      <c r="U286" s="8">
        <f>AVERAGE(M285:M$354)</f>
        <v>271.15487081392547</v>
      </c>
      <c r="V286" s="11">
        <f t="shared" si="29"/>
        <v>272.79244761368773</v>
      </c>
      <c r="W286" s="7">
        <v>293.10000000000002</v>
      </c>
      <c r="X286" s="8">
        <f>AVERAGE(N285:N$354)</f>
        <v>288.46245151034526</v>
      </c>
      <c r="Y286" s="11">
        <f t="shared" si="30"/>
        <v>288.45788911872717</v>
      </c>
      <c r="Z286" s="7">
        <v>293.10000000000002</v>
      </c>
      <c r="AA286" s="8">
        <f>AVERAGE(O285:O$354)</f>
        <v>2.1620907247879022</v>
      </c>
      <c r="AB286" s="11">
        <f t="shared" si="31"/>
        <v>2.1731655353896713</v>
      </c>
      <c r="AC286" s="7">
        <v>293.10000000000002</v>
      </c>
      <c r="AD286" s="8">
        <f>AVERAGE(P285:P$354)</f>
        <v>2.242901087278879</v>
      </c>
      <c r="AE286" s="8">
        <f t="shared" si="32"/>
        <v>2.2459570905939472</v>
      </c>
    </row>
    <row r="287" spans="1:31" x14ac:dyDescent="0.25">
      <c r="A287" s="8">
        <v>283.2</v>
      </c>
      <c r="B287" s="1">
        <v>321.40327898639021</v>
      </c>
      <c r="C287" s="1">
        <v>303.30643124480457</v>
      </c>
      <c r="D287" s="8">
        <v>283.2</v>
      </c>
      <c r="E287" s="6">
        <v>0.39704628986298196</v>
      </c>
      <c r="F287" s="8">
        <v>2.29921432446042</v>
      </c>
      <c r="G287" s="8">
        <f t="shared" si="27"/>
        <v>1.9021680345974379</v>
      </c>
      <c r="H287" s="8">
        <f t="shared" si="26"/>
        <v>1.774888427277888</v>
      </c>
      <c r="I287" s="8">
        <f t="shared" si="28"/>
        <v>285.10216803459741</v>
      </c>
      <c r="L287" s="7">
        <v>293.3</v>
      </c>
      <c r="M287" s="1">
        <v>284.99516091336915</v>
      </c>
      <c r="N287" s="1">
        <v>293.86421043130343</v>
      </c>
      <c r="O287" s="7">
        <v>2.2751369322247843</v>
      </c>
      <c r="P287" s="7">
        <v>2.3028252299509475</v>
      </c>
      <c r="T287" s="7">
        <v>293.2</v>
      </c>
      <c r="U287" s="8">
        <f>AVERAGE(M286:M$354)</f>
        <v>270.94118573012639</v>
      </c>
      <c r="V287" s="11">
        <f t="shared" si="29"/>
        <v>272.55305929600809</v>
      </c>
      <c r="W287" s="7">
        <v>293.2</v>
      </c>
      <c r="X287" s="8">
        <f>AVERAGE(N286:N$354)</f>
        <v>288.38001451094641</v>
      </c>
      <c r="Y287" s="11">
        <f t="shared" si="30"/>
        <v>288.37600763498824</v>
      </c>
      <c r="Z287" s="7">
        <v>293.2</v>
      </c>
      <c r="AA287" s="8">
        <f>AVERAGE(O286:O$354)</f>
        <v>2.1604028824735275</v>
      </c>
      <c r="AB287" s="11">
        <f t="shared" si="31"/>
        <v>2.1715899761818491</v>
      </c>
      <c r="AC287" s="7">
        <v>293.2</v>
      </c>
      <c r="AD287" s="8">
        <f>AVERAGE(P286:P$354)</f>
        <v>2.2420346783739609</v>
      </c>
      <c r="AE287" s="8">
        <f t="shared" si="32"/>
        <v>2.2453488606258816</v>
      </c>
    </row>
    <row r="288" spans="1:31" x14ac:dyDescent="0.25">
      <c r="A288" s="8">
        <v>283.3</v>
      </c>
      <c r="B288" s="1">
        <v>321.35828971556231</v>
      </c>
      <c r="C288" s="1">
        <v>303.26184706812069</v>
      </c>
      <c r="D288" s="8">
        <v>283.3</v>
      </c>
      <c r="E288" s="6">
        <v>0.40357100254789718</v>
      </c>
      <c r="F288" s="8">
        <v>2.3130366932638422</v>
      </c>
      <c r="G288" s="8">
        <f t="shared" si="27"/>
        <v>1.9094656907159451</v>
      </c>
      <c r="H288" s="8">
        <f t="shared" si="26"/>
        <v>1.781394804826506</v>
      </c>
      <c r="I288" s="8">
        <f t="shared" si="28"/>
        <v>285.20946569071594</v>
      </c>
      <c r="L288" s="7">
        <v>293.39999999999998</v>
      </c>
      <c r="M288" s="1">
        <v>284.54470842632008</v>
      </c>
      <c r="N288" s="1">
        <v>293.7194991849961</v>
      </c>
      <c r="O288" s="7">
        <v>2.2733134263677455</v>
      </c>
      <c r="P288" s="7">
        <v>2.3027776147956422</v>
      </c>
      <c r="T288" s="7">
        <v>293.3</v>
      </c>
      <c r="U288" s="8">
        <f>AVERAGE(M287:M$354)</f>
        <v>270.7278706813571</v>
      </c>
      <c r="V288" s="11">
        <f t="shared" si="29"/>
        <v>272.31278823986349</v>
      </c>
      <c r="W288" s="7">
        <v>293.3</v>
      </c>
      <c r="X288" s="8">
        <f>AVERAGE(N287:N$354)</f>
        <v>288.29725130464567</v>
      </c>
      <c r="Y288" s="11">
        <f t="shared" si="30"/>
        <v>288.29380386218315</v>
      </c>
      <c r="Z288" s="7">
        <v>293.3</v>
      </c>
      <c r="AA288" s="8">
        <f>AVERAGE(O287:O$354)</f>
        <v>2.1586899389770569</v>
      </c>
      <c r="AB288" s="11">
        <f t="shared" si="31"/>
        <v>2.1699750596096692</v>
      </c>
      <c r="AC288" s="7">
        <v>293.3</v>
      </c>
      <c r="AD288" s="8">
        <f>AVERAGE(P287:P$354)</f>
        <v>2.2411411558106624</v>
      </c>
      <c r="AE288" s="8">
        <f t="shared" si="32"/>
        <v>2.2447027958721719</v>
      </c>
    </row>
    <row r="289" spans="1:31" x14ac:dyDescent="0.25">
      <c r="A289" s="8">
        <v>283.39999999999998</v>
      </c>
      <c r="B289" s="1">
        <v>321.31018175589895</v>
      </c>
      <c r="C289" s="1">
        <v>303.21631328523807</v>
      </c>
      <c r="D289" s="8">
        <v>283.39999999999998</v>
      </c>
      <c r="E289" s="6">
        <v>0.4102262817902036</v>
      </c>
      <c r="F289" s="8">
        <v>2.3270035065675745</v>
      </c>
      <c r="G289" s="8">
        <f t="shared" si="27"/>
        <v>1.9167772247773709</v>
      </c>
      <c r="H289" s="8">
        <f t="shared" si="26"/>
        <v>1.7879209834837282</v>
      </c>
      <c r="I289" s="8">
        <f t="shared" si="28"/>
        <v>285.31677722477735</v>
      </c>
      <c r="L289" s="7">
        <v>293.5</v>
      </c>
      <c r="M289" s="1">
        <v>284.0951895086119</v>
      </c>
      <c r="N289" s="1">
        <v>293.57377990230623</v>
      </c>
      <c r="O289" s="7">
        <v>2.2714124772436208</v>
      </c>
      <c r="P289" s="7">
        <v>2.3026516598155626</v>
      </c>
      <c r="T289" s="7">
        <v>293.39999999999998</v>
      </c>
      <c r="U289" s="8">
        <f>AVERAGE(M288:M$354)</f>
        <v>270.51492605102857</v>
      </c>
      <c r="V289" s="11">
        <f t="shared" si="29"/>
        <v>272.07163444525258</v>
      </c>
      <c r="W289" s="7">
        <v>293.39999999999998</v>
      </c>
      <c r="X289" s="8">
        <f>AVERAGE(N288:N$354)</f>
        <v>288.21416236245676</v>
      </c>
      <c r="Y289" s="11">
        <f t="shared" si="30"/>
        <v>288.2112778003119</v>
      </c>
      <c r="Z289" s="7">
        <v>293.39999999999998</v>
      </c>
      <c r="AA289" s="8">
        <f>AVERAGE(O288:O$354)</f>
        <v>2.1569519241524646</v>
      </c>
      <c r="AB289" s="11">
        <f t="shared" si="31"/>
        <v>2.1683205971808093</v>
      </c>
      <c r="AC289" s="7">
        <v>293.39999999999998</v>
      </c>
      <c r="AD289" s="8">
        <f>AVERAGE(P288:P$354)</f>
        <v>2.2402204979876732</v>
      </c>
      <c r="AE289" s="8">
        <f t="shared" si="32"/>
        <v>2.2440186792089207</v>
      </c>
    </row>
    <row r="290" spans="1:31" x14ac:dyDescent="0.25">
      <c r="A290" s="8">
        <v>283.5</v>
      </c>
      <c r="B290" s="1">
        <v>321.25888551249551</v>
      </c>
      <c r="C290" s="1">
        <v>303.16982927519695</v>
      </c>
      <c r="D290" s="8">
        <v>283.5</v>
      </c>
      <c r="E290" s="6">
        <v>0.41701465687286221</v>
      </c>
      <c r="F290" s="8">
        <v>2.3411165361223669</v>
      </c>
      <c r="G290" s="8">
        <f t="shared" si="27"/>
        <v>1.9241018792495046</v>
      </c>
      <c r="H290" s="8">
        <f t="shared" si="26"/>
        <v>1.7944665435474929</v>
      </c>
      <c r="I290" s="8">
        <f t="shared" si="28"/>
        <v>285.42410187924952</v>
      </c>
      <c r="L290" s="7">
        <v>293.60000000000002</v>
      </c>
      <c r="M290" s="1">
        <v>283.64655840744592</v>
      </c>
      <c r="N290" s="1">
        <v>293.42705374666576</v>
      </c>
      <c r="O290" s="7">
        <v>2.2694340609147226</v>
      </c>
      <c r="P290" s="7">
        <v>2.3024466609741077</v>
      </c>
      <c r="T290" s="7">
        <v>293.5</v>
      </c>
      <c r="U290" s="8">
        <f>AVERAGE(M289:M$354)</f>
        <v>270.30235359079688</v>
      </c>
      <c r="V290" s="11">
        <f t="shared" si="29"/>
        <v>271.82959791217536</v>
      </c>
      <c r="W290" s="7">
        <v>293.5</v>
      </c>
      <c r="X290" s="8">
        <f>AVERAGE(N289:N$354)</f>
        <v>288.13074816817578</v>
      </c>
      <c r="Y290" s="11">
        <f t="shared" si="30"/>
        <v>288.12842944937518</v>
      </c>
      <c r="Z290" s="7">
        <v>293.5</v>
      </c>
      <c r="AA290" s="8">
        <f>AVERAGE(O289:O$354)</f>
        <v>2.1551888710885962</v>
      </c>
      <c r="AB290" s="11">
        <f t="shared" si="31"/>
        <v>2.1666264004015829</v>
      </c>
      <c r="AC290" s="7">
        <v>293.5</v>
      </c>
      <c r="AD290" s="8">
        <f>AVERAGE(P289:P$354)</f>
        <v>2.2392726628845221</v>
      </c>
      <c r="AE290" s="8">
        <f t="shared" si="32"/>
        <v>2.2432962935129126</v>
      </c>
    </row>
    <row r="291" spans="1:31" x14ac:dyDescent="0.25">
      <c r="A291" s="8">
        <v>283.60000000000002</v>
      </c>
      <c r="B291" s="1">
        <v>321.20435769754158</v>
      </c>
      <c r="C291" s="1">
        <v>303.12239441063235</v>
      </c>
      <c r="D291" s="8">
        <v>283.60000000000002</v>
      </c>
      <c r="E291" s="6">
        <v>0.42393860561513869</v>
      </c>
      <c r="F291" s="8">
        <v>2.3553775045626502</v>
      </c>
      <c r="G291" s="8">
        <f t="shared" si="27"/>
        <v>1.9314388989475115</v>
      </c>
      <c r="H291" s="8">
        <f t="shared" si="26"/>
        <v>1.8010314024845127</v>
      </c>
      <c r="I291" s="8">
        <f t="shared" si="28"/>
        <v>285.53143889894756</v>
      </c>
      <c r="L291" s="7">
        <v>293.7</v>
      </c>
      <c r="M291" s="1">
        <v>283.19876196758037</v>
      </c>
      <c r="N291" s="1">
        <v>293.27932194331726</v>
      </c>
      <c r="O291" s="7">
        <v>2.2673781152208732</v>
      </c>
      <c r="P291" s="7">
        <v>2.3021644388419351</v>
      </c>
      <c r="T291" s="7">
        <v>293.60000000000002</v>
      </c>
      <c r="U291" s="8">
        <f>AVERAGE(M290:M$354)</f>
        <v>270.0901561151382</v>
      </c>
      <c r="V291" s="11">
        <f t="shared" si="29"/>
        <v>271.58667864063273</v>
      </c>
      <c r="W291" s="7">
        <v>293.60000000000002</v>
      </c>
      <c r="X291" s="8">
        <f>AVERAGE(N290:N$354)</f>
        <v>288.04700921842004</v>
      </c>
      <c r="Y291" s="11">
        <f t="shared" si="30"/>
        <v>288.04525880937206</v>
      </c>
      <c r="Z291" s="7">
        <v>293.60000000000002</v>
      </c>
      <c r="AA291" s="8">
        <f>AVERAGE(O290:O$354)</f>
        <v>2.1534008156092881</v>
      </c>
      <c r="AB291" s="11">
        <f t="shared" si="31"/>
        <v>2.1648922807787585</v>
      </c>
      <c r="AC291" s="7">
        <v>293.60000000000002</v>
      </c>
      <c r="AD291" s="8">
        <f>AVERAGE(P290:P$354)</f>
        <v>2.2382976013932754</v>
      </c>
      <c r="AE291" s="8">
        <f t="shared" si="32"/>
        <v>2.2425354216593405</v>
      </c>
    </row>
    <row r="292" spans="1:31" x14ac:dyDescent="0.25">
      <c r="A292" s="8">
        <v>283.7</v>
      </c>
      <c r="B292" s="1">
        <v>321.14652590816945</v>
      </c>
      <c r="C292" s="1">
        <v>303.07400805690008</v>
      </c>
      <c r="D292" s="8">
        <v>283.7</v>
      </c>
      <c r="E292" s="6">
        <v>0.43100061855597743</v>
      </c>
      <c r="F292" s="8">
        <v>2.3697880724702802</v>
      </c>
      <c r="G292" s="8">
        <f t="shared" si="27"/>
        <v>1.9387874539143028</v>
      </c>
      <c r="H292" s="8">
        <f t="shared" si="26"/>
        <v>1.8076151537092375</v>
      </c>
      <c r="I292" s="8">
        <f t="shared" si="28"/>
        <v>285.63878745391429</v>
      </c>
      <c r="L292" s="7">
        <v>293.8</v>
      </c>
      <c r="M292" s="1">
        <v>282.75176836845924</v>
      </c>
      <c r="N292" s="1">
        <v>293.13058577952143</v>
      </c>
      <c r="O292" s="7">
        <v>2.2652446201272776</v>
      </c>
      <c r="P292" s="7">
        <v>2.3018031860429806</v>
      </c>
      <c r="T292" s="7">
        <v>293.7</v>
      </c>
      <c r="U292" s="8">
        <f>AVERAGE(M291:M$354)</f>
        <v>269.87833732932086</v>
      </c>
      <c r="V292" s="11">
        <f t="shared" si="29"/>
        <v>271.34287663062378</v>
      </c>
      <c r="W292" s="7">
        <v>293.7</v>
      </c>
      <c r="X292" s="8">
        <f>AVERAGE(N291:N$354)</f>
        <v>287.96294602266613</v>
      </c>
      <c r="Y292" s="11">
        <f t="shared" si="30"/>
        <v>287.96176588030301</v>
      </c>
      <c r="Z292" s="7">
        <v>293.7</v>
      </c>
      <c r="AA292" s="8">
        <f>AVERAGE(O291:O$354)</f>
        <v>2.1515877961513907</v>
      </c>
      <c r="AB292" s="11">
        <f t="shared" si="31"/>
        <v>2.1631180498200138</v>
      </c>
      <c r="AC292" s="7">
        <v>293.7</v>
      </c>
      <c r="AD292" s="8">
        <f>AVERAGE(P291:P$354)</f>
        <v>2.2372952723373247</v>
      </c>
      <c r="AE292" s="8">
        <f t="shared" si="32"/>
        <v>2.2417358465252164</v>
      </c>
    </row>
    <row r="293" spans="1:31" x14ac:dyDescent="0.25">
      <c r="A293" s="8">
        <v>283.8</v>
      </c>
      <c r="B293" s="1">
        <v>321.08531841788545</v>
      </c>
      <c r="C293" s="1">
        <v>303.02466957120561</v>
      </c>
      <c r="D293" s="8">
        <v>283.8</v>
      </c>
      <c r="E293" s="6">
        <v>0.4382031474002866</v>
      </c>
      <c r="F293" s="8">
        <v>2.384349823809873</v>
      </c>
      <c r="G293" s="8">
        <f t="shared" si="27"/>
        <v>1.9461466764095865</v>
      </c>
      <c r="H293" s="8">
        <f t="shared" si="26"/>
        <v>1.8142176563877064</v>
      </c>
      <c r="I293" s="8">
        <f t="shared" si="28"/>
        <v>285.74614667640958</v>
      </c>
      <c r="L293" s="7">
        <v>293.89999999999998</v>
      </c>
      <c r="M293" s="1">
        <v>282.30554974359393</v>
      </c>
      <c r="N293" s="1">
        <v>292.98084660476866</v>
      </c>
      <c r="O293" s="7">
        <v>2.2630335565822364</v>
      </c>
      <c r="P293" s="7">
        <v>2.3013638472053635</v>
      </c>
      <c r="T293" s="7">
        <v>293.8</v>
      </c>
      <c r="U293" s="8">
        <f>AVERAGE(M292:M$354)</f>
        <v>269.66690201760241</v>
      </c>
      <c r="V293" s="11">
        <f t="shared" si="29"/>
        <v>271.09819188214897</v>
      </c>
      <c r="W293" s="7">
        <v>293.8</v>
      </c>
      <c r="X293" s="8">
        <f>AVERAGE(N292:N$354)</f>
        <v>287.87855910329074</v>
      </c>
      <c r="Y293" s="11">
        <f t="shared" si="30"/>
        <v>287.87795066216825</v>
      </c>
      <c r="Z293" s="7">
        <v>293.8</v>
      </c>
      <c r="AA293" s="8">
        <f>AVERAGE(O292:O$354)</f>
        <v>2.1497498545788591</v>
      </c>
      <c r="AB293" s="11">
        <f t="shared" si="31"/>
        <v>2.161303519030298</v>
      </c>
      <c r="AC293" s="7">
        <v>293.8</v>
      </c>
      <c r="AD293" s="8">
        <f>AVERAGE(P292:P$354)</f>
        <v>2.2362656030277277</v>
      </c>
      <c r="AE293" s="8">
        <f t="shared" si="32"/>
        <v>2.2408973509866428</v>
      </c>
    </row>
    <row r="294" spans="1:31" x14ac:dyDescent="0.25">
      <c r="A294" s="8">
        <v>283.89999999999998</v>
      </c>
      <c r="B294" s="1">
        <v>321.02066830930966</v>
      </c>
      <c r="C294" s="1">
        <v>302.97437830174005</v>
      </c>
      <c r="D294" s="8">
        <v>283.89999999999998</v>
      </c>
      <c r="E294" s="6">
        <v>0.44554858633238065</v>
      </c>
      <c r="F294" s="8">
        <v>2.3990642495661851</v>
      </c>
      <c r="G294" s="8">
        <f t="shared" si="27"/>
        <v>1.9535156632338044</v>
      </c>
      <c r="H294" s="8">
        <f t="shared" si="26"/>
        <v>1.8208384238032009</v>
      </c>
      <c r="I294" s="8">
        <f t="shared" si="28"/>
        <v>285.85351566323379</v>
      </c>
      <c r="L294" s="7">
        <v>294</v>
      </c>
      <c r="M294" s="1">
        <v>281.86010029674691</v>
      </c>
      <c r="N294" s="1">
        <v>292.83010583099644</v>
      </c>
      <c r="O294" s="7">
        <v>2.2607449533529516</v>
      </c>
      <c r="P294" s="7">
        <v>2.3008465767545649</v>
      </c>
      <c r="T294" s="7">
        <v>293.89999999999998</v>
      </c>
      <c r="U294" s="8">
        <f>AVERAGE(M293:M$354)</f>
        <v>269.45585578613702</v>
      </c>
      <c r="V294" s="11">
        <f t="shared" si="29"/>
        <v>270.85262439520693</v>
      </c>
      <c r="W294" s="7">
        <v>293.89999999999998</v>
      </c>
      <c r="X294" s="8">
        <f>AVERAGE(N293:N$354)</f>
        <v>287.79384899560961</v>
      </c>
      <c r="Y294" s="11">
        <f t="shared" si="30"/>
        <v>287.7938131549671</v>
      </c>
      <c r="Z294" s="7">
        <v>293.89999999999998</v>
      </c>
      <c r="AA294" s="8">
        <f>AVERAGE(O293:O$354)</f>
        <v>2.1478870357796911</v>
      </c>
      <c r="AB294" s="11">
        <f t="shared" si="31"/>
        <v>2.1594484999191081</v>
      </c>
      <c r="AC294" s="7">
        <v>293.89999999999998</v>
      </c>
      <c r="AD294" s="8">
        <f>AVERAGE(P293:P$354)</f>
        <v>2.2352085452371591</v>
      </c>
      <c r="AE294" s="8">
        <f t="shared" si="32"/>
        <v>2.2400197179197221</v>
      </c>
    </row>
    <row r="295" spans="1:31" x14ac:dyDescent="0.25">
      <c r="A295" s="8">
        <v>284</v>
      </c>
      <c r="B295" s="1">
        <v>320.95249080669578</v>
      </c>
      <c r="C295" s="1">
        <v>302.92313358682827</v>
      </c>
      <c r="D295" s="8">
        <v>284</v>
      </c>
      <c r="E295" s="6">
        <v>0.45303929010688704</v>
      </c>
      <c r="F295" s="8">
        <v>2.4139327293996242</v>
      </c>
      <c r="G295" s="8">
        <f t="shared" si="27"/>
        <v>1.9608934392927373</v>
      </c>
      <c r="H295" s="8">
        <f t="shared" si="26"/>
        <v>1.8274774109882179</v>
      </c>
      <c r="I295" s="8">
        <f t="shared" si="28"/>
        <v>285.96089343929276</v>
      </c>
      <c r="L295" s="7">
        <v>294.10000000000002</v>
      </c>
      <c r="M295" s="1">
        <v>281.41539577417058</v>
      </c>
      <c r="N295" s="1">
        <v>292.67836493281243</v>
      </c>
      <c r="O295" s="7">
        <v>2.2583787848286065</v>
      </c>
      <c r="P295" s="7">
        <v>2.3002504796971137</v>
      </c>
      <c r="T295" s="7">
        <v>294</v>
      </c>
      <c r="U295" s="8">
        <f>AVERAGE(M294:M$354)</f>
        <v>269.24520506552295</v>
      </c>
      <c r="V295" s="11">
        <f t="shared" si="29"/>
        <v>270.60617416979994</v>
      </c>
      <c r="W295" s="7">
        <v>294</v>
      </c>
      <c r="X295" s="8">
        <f>AVERAGE(N294:N$354)</f>
        <v>287.70881624791843</v>
      </c>
      <c r="Y295" s="11">
        <f t="shared" si="30"/>
        <v>287.70935335870001</v>
      </c>
      <c r="Z295" s="7">
        <v>294</v>
      </c>
      <c r="AA295" s="8">
        <f>AVERAGE(O294:O$354)</f>
        <v>2.1459993878976822</v>
      </c>
      <c r="AB295" s="11">
        <f t="shared" si="31"/>
        <v>2.1575528039909386</v>
      </c>
      <c r="AC295" s="7">
        <v>294</v>
      </c>
      <c r="AD295" s="8">
        <f>AVERAGE(P294:P$354)</f>
        <v>2.2341240320901399</v>
      </c>
      <c r="AE295" s="8">
        <f t="shared" si="32"/>
        <v>2.2391027302005568</v>
      </c>
    </row>
    <row r="296" spans="1:31" x14ac:dyDescent="0.25">
      <c r="A296" s="8">
        <v>284.10000000000002</v>
      </c>
      <c r="B296" s="1">
        <v>320.88069695361435</v>
      </c>
      <c r="C296" s="1">
        <v>302.87093475409324</v>
      </c>
      <c r="D296" s="8">
        <v>284.10000000000002</v>
      </c>
      <c r="E296" s="6">
        <v>0.46067753802424649</v>
      </c>
      <c r="F296" s="8">
        <v>2.4289565111214406</v>
      </c>
      <c r="G296" s="8">
        <f t="shared" si="27"/>
        <v>1.9682789730971941</v>
      </c>
      <c r="H296" s="8">
        <f t="shared" si="26"/>
        <v>1.8341342742783799</v>
      </c>
      <c r="I296" s="8">
        <f t="shared" si="28"/>
        <v>286.06827897309722</v>
      </c>
      <c r="L296" s="7">
        <v>294.2</v>
      </c>
      <c r="M296" s="1">
        <v>280.97143573178818</v>
      </c>
      <c r="N296" s="1">
        <v>292.52562544772672</v>
      </c>
      <c r="O296" s="7">
        <v>2.2559350870104105</v>
      </c>
      <c r="P296" s="7">
        <v>2.29957502380348</v>
      </c>
      <c r="T296" s="7">
        <v>294.10000000000002</v>
      </c>
      <c r="U296" s="8">
        <f>AVERAGE(M295:M$354)</f>
        <v>269.03495681166925</v>
      </c>
      <c r="V296" s="11">
        <f t="shared" si="29"/>
        <v>270.35884120592709</v>
      </c>
      <c r="W296" s="7">
        <v>294.10000000000002</v>
      </c>
      <c r="X296" s="8">
        <f>AVERAGE(N295:N$354)</f>
        <v>287.62346142153382</v>
      </c>
      <c r="Y296" s="11">
        <f t="shared" si="30"/>
        <v>287.624571273367</v>
      </c>
      <c r="Z296" s="7">
        <v>294.10000000000002</v>
      </c>
      <c r="AA296" s="8">
        <f>AVERAGE(O295:O$354)</f>
        <v>2.1440869618067615</v>
      </c>
      <c r="AB296" s="11">
        <f t="shared" si="31"/>
        <v>2.1556162427536947</v>
      </c>
      <c r="AC296" s="7">
        <v>294.10000000000002</v>
      </c>
      <c r="AD296" s="8">
        <f>AVERAGE(P295:P$354)</f>
        <v>2.2330119896790661</v>
      </c>
      <c r="AE296" s="8">
        <f t="shared" si="32"/>
        <v>2.2381461707047947</v>
      </c>
    </row>
    <row r="297" spans="1:31" x14ac:dyDescent="0.25">
      <c r="A297" s="8">
        <v>284.2</v>
      </c>
      <c r="B297" s="1">
        <v>320.80520002806514</v>
      </c>
      <c r="C297" s="1">
        <v>302.81778111964178</v>
      </c>
      <c r="D297" s="8">
        <v>284.2</v>
      </c>
      <c r="E297" s="6">
        <v>0.46846550778382284</v>
      </c>
      <c r="F297" s="8">
        <v>2.4441366877751602</v>
      </c>
      <c r="G297" s="8">
        <f t="shared" si="27"/>
        <v>1.9756711799913373</v>
      </c>
      <c r="H297" s="8">
        <f t="shared" si="26"/>
        <v>1.8408087065769974</v>
      </c>
      <c r="I297" s="8">
        <f t="shared" si="28"/>
        <v>286.1756711799913</v>
      </c>
      <c r="L297" s="7">
        <v>294.3</v>
      </c>
      <c r="M297" s="1">
        <v>280.52824307361004</v>
      </c>
      <c r="N297" s="1">
        <v>292.37188897639157</v>
      </c>
      <c r="O297" s="7">
        <v>2.2534139488380807</v>
      </c>
      <c r="P297" s="7">
        <v>2.2988210094037185</v>
      </c>
      <c r="T297" s="7">
        <v>294.2</v>
      </c>
      <c r="U297" s="8">
        <f>AVERAGE(M296:M$354)</f>
        <v>268.82511886315228</v>
      </c>
      <c r="V297" s="11">
        <f t="shared" si="29"/>
        <v>270.11062550358793</v>
      </c>
      <c r="W297" s="7">
        <v>294.2</v>
      </c>
      <c r="X297" s="8">
        <f>AVERAGE(N296:N$354)</f>
        <v>287.53778509083423</v>
      </c>
      <c r="Y297" s="11">
        <f t="shared" si="30"/>
        <v>287.53946689896827</v>
      </c>
      <c r="Z297" s="7">
        <v>294.2</v>
      </c>
      <c r="AA297" s="8">
        <f>AVERAGE(O296:O$354)</f>
        <v>2.1421498122640186</v>
      </c>
      <c r="AB297" s="11">
        <f t="shared" si="31"/>
        <v>2.1536386277139172</v>
      </c>
      <c r="AC297" s="7">
        <v>294.2</v>
      </c>
      <c r="AD297" s="8">
        <f>AVERAGE(P296:P$354)</f>
        <v>2.2318723542550321</v>
      </c>
      <c r="AE297" s="8">
        <f t="shared" si="32"/>
        <v>2.2371498223101298</v>
      </c>
    </row>
    <row r="298" spans="1:31" x14ac:dyDescent="0.25">
      <c r="A298" s="8">
        <v>284.3</v>
      </c>
      <c r="B298" s="1">
        <v>320.72588716469522</v>
      </c>
      <c r="C298" s="1">
        <v>302.76367198727587</v>
      </c>
      <c r="D298" s="8">
        <v>284.3</v>
      </c>
      <c r="E298" s="6">
        <v>0.47640529798147635</v>
      </c>
      <c r="F298" s="8">
        <v>2.4594741720961193</v>
      </c>
      <c r="G298" s="8">
        <f t="shared" si="27"/>
        <v>1.9830688741146429</v>
      </c>
      <c r="H298" s="8">
        <f t="shared" ref="H298:H361" si="33">G288+(G289-G288)*(A298-I288)/(I289-I288)</f>
        <v>1.8475004095974918</v>
      </c>
      <c r="I298" s="8">
        <f t="shared" si="28"/>
        <v>286.28306887411463</v>
      </c>
      <c r="L298" s="7">
        <v>294.39999999999998</v>
      </c>
      <c r="M298" s="1">
        <v>280.08578662121425</v>
      </c>
      <c r="N298" s="1">
        <v>292.21715718285139</v>
      </c>
      <c r="O298" s="7">
        <v>2.250815326725002</v>
      </c>
      <c r="P298" s="7">
        <v>2.29798750854262</v>
      </c>
      <c r="T298" s="7">
        <v>294.3</v>
      </c>
      <c r="U298" s="8">
        <f>AVERAGE(M297:M$354)</f>
        <v>268.61569960679651</v>
      </c>
      <c r="V298" s="11">
        <f t="shared" si="29"/>
        <v>269.86152706278335</v>
      </c>
      <c r="W298" s="7">
        <v>294.3</v>
      </c>
      <c r="X298" s="8">
        <f>AVERAGE(N297:N$354)</f>
        <v>287.45178784330159</v>
      </c>
      <c r="Y298" s="11">
        <f t="shared" si="30"/>
        <v>287.45404023550316</v>
      </c>
      <c r="Z298" s="7">
        <v>294.3</v>
      </c>
      <c r="AA298" s="8">
        <f>AVERAGE(O297:O$354)</f>
        <v>2.140187997182184</v>
      </c>
      <c r="AB298" s="11">
        <f t="shared" si="31"/>
        <v>2.1516197703783746</v>
      </c>
      <c r="AC298" s="7">
        <v>294.3</v>
      </c>
      <c r="AD298" s="8">
        <f>AVERAGE(P297:P$354)</f>
        <v>2.2307050668490236</v>
      </c>
      <c r="AE298" s="8">
        <f t="shared" si="32"/>
        <v>2.236113467891073</v>
      </c>
    </row>
    <row r="299" spans="1:31" x14ac:dyDescent="0.25">
      <c r="A299" s="8">
        <v>284.39999999999998</v>
      </c>
      <c r="B299" s="1">
        <v>320.64264536097465</v>
      </c>
      <c r="C299" s="1">
        <v>302.70860664773443</v>
      </c>
      <c r="D299" s="8">
        <v>284.39999999999998</v>
      </c>
      <c r="E299" s="6">
        <v>0.48449886674699116</v>
      </c>
      <c r="F299" s="8">
        <v>2.474969668106449</v>
      </c>
      <c r="G299" s="8">
        <f t="shared" si="27"/>
        <v>1.9904708013594579</v>
      </c>
      <c r="H299" s="8">
        <f t="shared" si="33"/>
        <v>1.8542093420067118</v>
      </c>
      <c r="I299" s="8">
        <f t="shared" si="28"/>
        <v>286.39047080135941</v>
      </c>
      <c r="L299" s="7">
        <v>294.5</v>
      </c>
      <c r="M299" s="1">
        <v>279.64411756841145</v>
      </c>
      <c r="N299" s="1">
        <v>292.06143179480159</v>
      </c>
      <c r="O299" s="7">
        <v>2.2481393835831982</v>
      </c>
      <c r="P299" s="7">
        <v>2.2970740010788644</v>
      </c>
      <c r="T299" s="7">
        <v>294.39999999999998</v>
      </c>
      <c r="U299" s="8">
        <f>AVERAGE(M298:M$354)</f>
        <v>268.40670761615064</v>
      </c>
      <c r="V299" s="11">
        <f t="shared" si="29"/>
        <v>269.61154588351292</v>
      </c>
      <c r="W299" s="7">
        <v>294.39999999999998</v>
      </c>
      <c r="X299" s="8">
        <f>AVERAGE(N298:N$354)</f>
        <v>287.36547027956317</v>
      </c>
      <c r="Y299" s="11">
        <f t="shared" si="30"/>
        <v>287.36829128297211</v>
      </c>
      <c r="Z299" s="7">
        <v>294.39999999999998</v>
      </c>
      <c r="AA299" s="8">
        <f>AVERAGE(O298:O$354)</f>
        <v>2.1382015769776945</v>
      </c>
      <c r="AB299" s="11">
        <f t="shared" si="31"/>
        <v>2.1495594822547446</v>
      </c>
      <c r="AC299" s="7">
        <v>294.39999999999998</v>
      </c>
      <c r="AD299" s="8">
        <f>AVERAGE(P298:P$354)</f>
        <v>2.2295100503129772</v>
      </c>
      <c r="AE299" s="8">
        <f t="shared" si="32"/>
        <v>2.235036890325091</v>
      </c>
    </row>
    <row r="300" spans="1:31" x14ac:dyDescent="0.25">
      <c r="A300" s="8">
        <v>284.5</v>
      </c>
      <c r="B300" s="1">
        <v>320.55535679595727</v>
      </c>
      <c r="C300" s="1">
        <v>302.65258437796933</v>
      </c>
      <c r="D300" s="8">
        <v>284.5</v>
      </c>
      <c r="E300" s="6">
        <v>0.49274801417308983</v>
      </c>
      <c r="F300" s="8">
        <v>2.4906236395896033</v>
      </c>
      <c r="G300" s="8">
        <f t="shared" si="27"/>
        <v>1.9978756254165135</v>
      </c>
      <c r="H300" s="8">
        <f t="shared" si="33"/>
        <v>1.8609349149524421</v>
      </c>
      <c r="I300" s="8">
        <f t="shared" si="28"/>
        <v>286.4978756254165</v>
      </c>
      <c r="L300" s="7">
        <v>294.60000000000002</v>
      </c>
      <c r="M300" s="1">
        <v>279.20322393066056</v>
      </c>
      <c r="N300" s="1">
        <v>291.90471460385771</v>
      </c>
      <c r="O300" s="7">
        <v>2.2453861317268342</v>
      </c>
      <c r="P300" s="7">
        <v>2.2960807778558618</v>
      </c>
      <c r="T300" s="7">
        <v>294.5</v>
      </c>
      <c r="U300" s="8">
        <f>AVERAGE(M299:M$354)</f>
        <v>268.19815263391729</v>
      </c>
      <c r="V300" s="11">
        <f t="shared" si="29"/>
        <v>269.36068196577571</v>
      </c>
      <c r="W300" s="7">
        <v>294.5</v>
      </c>
      <c r="X300" s="8">
        <f>AVERAGE(N299:N$354)</f>
        <v>287.27883301343303</v>
      </c>
      <c r="Y300" s="11">
        <f t="shared" si="30"/>
        <v>287.2822200413749</v>
      </c>
      <c r="Z300" s="7">
        <v>294.5</v>
      </c>
      <c r="AA300" s="8">
        <f>AVERAGE(O299:O$354)</f>
        <v>2.1361906171607781</v>
      </c>
      <c r="AB300" s="11">
        <f t="shared" si="31"/>
        <v>2.1474575748491134</v>
      </c>
      <c r="AC300" s="7">
        <v>294.5</v>
      </c>
      <c r="AD300" s="8">
        <f>AVERAGE(P299:P$354)</f>
        <v>2.2282872385588761</v>
      </c>
      <c r="AE300" s="8">
        <f t="shared" si="32"/>
        <v>2.2339198724876042</v>
      </c>
    </row>
    <row r="301" spans="1:31" x14ac:dyDescent="0.25">
      <c r="A301" s="8">
        <v>284.60000000000002</v>
      </c>
      <c r="B301" s="1">
        <v>320.46388134680399</v>
      </c>
      <c r="C301" s="1">
        <v>302.5956044404607</v>
      </c>
      <c r="D301" s="8">
        <v>284.60000000000002</v>
      </c>
      <c r="E301" s="6">
        <v>0.50115438280923896</v>
      </c>
      <c r="F301" s="8">
        <v>2.5064362751764868</v>
      </c>
      <c r="G301" s="8">
        <f t="shared" si="27"/>
        <v>2.0052818923672477</v>
      </c>
      <c r="H301" s="8">
        <f t="shared" si="33"/>
        <v>1.8676771655059703</v>
      </c>
      <c r="I301" s="8">
        <f t="shared" si="28"/>
        <v>286.60528189236726</v>
      </c>
      <c r="L301" s="7">
        <v>294.7</v>
      </c>
      <c r="M301" s="1">
        <v>278.7631530720904</v>
      </c>
      <c r="N301" s="1">
        <v>291.7470074658338</v>
      </c>
      <c r="O301" s="7">
        <v>2.2425557343036964</v>
      </c>
      <c r="P301" s="7">
        <v>2.2950070265949836</v>
      </c>
      <c r="T301" s="7">
        <v>294.60000000000002</v>
      </c>
      <c r="U301" s="8">
        <f>AVERAGE(M300:M$354)</f>
        <v>267.9900441805629</v>
      </c>
      <c r="V301" s="11">
        <f t="shared" si="29"/>
        <v>269.10893530957219</v>
      </c>
      <c r="W301" s="7">
        <v>294.60000000000002</v>
      </c>
      <c r="X301" s="8">
        <f>AVERAGE(N300:N$354)</f>
        <v>287.19187667195359</v>
      </c>
      <c r="Y301" s="11">
        <f t="shared" si="30"/>
        <v>287.19582651071221</v>
      </c>
      <c r="Z301" s="7">
        <v>294.60000000000002</v>
      </c>
      <c r="AA301" s="8">
        <f>AVERAGE(O300:O$354)</f>
        <v>2.1341551850440075</v>
      </c>
      <c r="AB301" s="11">
        <f t="shared" si="31"/>
        <v>2.1453138596682493</v>
      </c>
      <c r="AC301" s="7">
        <v>294.60000000000002</v>
      </c>
      <c r="AD301" s="8">
        <f>AVERAGE(P300:P$354)</f>
        <v>2.2270365701494219</v>
      </c>
      <c r="AE301" s="8">
        <f t="shared" si="32"/>
        <v>2.2327621972556244</v>
      </c>
    </row>
    <row r="302" spans="1:31" x14ac:dyDescent="0.25">
      <c r="A302" s="8">
        <v>284.7</v>
      </c>
      <c r="B302" s="1">
        <v>320.36807084518745</v>
      </c>
      <c r="C302" s="1">
        <v>302.53766608257564</v>
      </c>
      <c r="D302" s="8">
        <v>284.7</v>
      </c>
      <c r="E302" s="6">
        <v>0.5097194068052352</v>
      </c>
      <c r="F302" s="8">
        <v>2.5224074497656579</v>
      </c>
      <c r="G302" s="8">
        <f t="shared" si="27"/>
        <v>2.0126880429604226</v>
      </c>
      <c r="H302" s="8">
        <f t="shared" si="33"/>
        <v>1.8744357793346993</v>
      </c>
      <c r="I302" s="8">
        <f t="shared" si="28"/>
        <v>286.71268804296039</v>
      </c>
      <c r="L302" s="7">
        <v>294.8</v>
      </c>
      <c r="M302" s="1">
        <v>278.3239155791174</v>
      </c>
      <c r="N302" s="1">
        <v>291.58831230102982</v>
      </c>
      <c r="O302" s="7">
        <v>2.2396482725911095</v>
      </c>
      <c r="P302" s="7">
        <v>2.2938525215580645</v>
      </c>
      <c r="T302" s="7">
        <v>294.7</v>
      </c>
      <c r="U302" s="8">
        <f>AVERAGE(M301:M$354)</f>
        <v>267.78239270370926</v>
      </c>
      <c r="V302" s="11">
        <f t="shared" si="29"/>
        <v>268.8563059149028</v>
      </c>
      <c r="W302" s="7">
        <v>294.7</v>
      </c>
      <c r="X302" s="8">
        <f>AVERAGE(N301:N$354)</f>
        <v>287.10460189543687</v>
      </c>
      <c r="Y302" s="11">
        <f t="shared" si="30"/>
        <v>287.10911069098313</v>
      </c>
      <c r="Z302" s="7">
        <v>294.7</v>
      </c>
      <c r="AA302" s="8">
        <f>AVERAGE(O301:O$354)</f>
        <v>2.1320953526980286</v>
      </c>
      <c r="AB302" s="11">
        <f t="shared" si="31"/>
        <v>2.1431281482189206</v>
      </c>
      <c r="AC302" s="7">
        <v>294.7</v>
      </c>
      <c r="AD302" s="8">
        <f>AVERAGE(P301:P$354)</f>
        <v>2.2257579737104138</v>
      </c>
      <c r="AE302" s="8">
        <f t="shared" si="32"/>
        <v>2.2315636475043448</v>
      </c>
    </row>
    <row r="303" spans="1:31" x14ac:dyDescent="0.25">
      <c r="A303" s="8">
        <v>284.8</v>
      </c>
      <c r="B303" s="1">
        <v>320.26775649798537</v>
      </c>
      <c r="C303" s="1">
        <v>302.47876853597381</v>
      </c>
      <c r="D303" s="8">
        <v>284.8</v>
      </c>
      <c r="E303" s="6">
        <v>0.5184442976505671</v>
      </c>
      <c r="F303" s="8">
        <v>2.5385366819941768</v>
      </c>
      <c r="G303" s="8">
        <f t="shared" si="27"/>
        <v>2.0200923843436098</v>
      </c>
      <c r="H303" s="8">
        <f t="shared" si="33"/>
        <v>1.8812103982676061</v>
      </c>
      <c r="I303" s="8">
        <f t="shared" si="28"/>
        <v>286.82009238434364</v>
      </c>
      <c r="L303" s="7">
        <v>294.89999999999998</v>
      </c>
      <c r="M303" s="1">
        <v>277.88555195955257</v>
      </c>
      <c r="N303" s="1">
        <v>291.42863109452759</v>
      </c>
      <c r="O303" s="7">
        <v>2.2366639048007446</v>
      </c>
      <c r="P303" s="7">
        <v>2.2926164176590325</v>
      </c>
      <c r="T303" s="7">
        <v>294.8</v>
      </c>
      <c r="U303" s="8">
        <f>AVERAGE(M302:M$354)</f>
        <v>267.57520854581526</v>
      </c>
      <c r="V303" s="11">
        <f t="shared" si="29"/>
        <v>268.60279378176892</v>
      </c>
      <c r="W303" s="7">
        <v>294.8</v>
      </c>
      <c r="X303" s="8">
        <f>AVERAGE(N302:N$354)</f>
        <v>287.01700933750487</v>
      </c>
      <c r="Y303" s="11">
        <f t="shared" si="30"/>
        <v>287.02207258218789</v>
      </c>
      <c r="Z303" s="7">
        <v>294.8</v>
      </c>
      <c r="AA303" s="8">
        <f>AVERAGE(O302:O$354)</f>
        <v>2.1300111945545255</v>
      </c>
      <c r="AB303" s="11">
        <f t="shared" si="31"/>
        <v>2.1409002520092599</v>
      </c>
      <c r="AC303" s="7">
        <v>294.8</v>
      </c>
      <c r="AD303" s="8">
        <f>AVERAGE(P302:P$354)</f>
        <v>2.2244513878069312</v>
      </c>
      <c r="AE303" s="8">
        <f t="shared" si="32"/>
        <v>2.2303240061107772</v>
      </c>
    </row>
    <row r="304" spans="1:31" x14ac:dyDescent="0.25">
      <c r="A304" s="8">
        <v>284.89999999999998</v>
      </c>
      <c r="B304" s="1">
        <v>320.16276719823486</v>
      </c>
      <c r="C304" s="1">
        <v>302.41891101606473</v>
      </c>
      <c r="D304" s="8">
        <v>284.89999999999998</v>
      </c>
      <c r="E304" s="6">
        <v>0.52732997917557478</v>
      </c>
      <c r="F304" s="8">
        <v>2.5548230874736859</v>
      </c>
      <c r="G304" s="8">
        <f t="shared" si="27"/>
        <v>2.0274931082981111</v>
      </c>
      <c r="H304" s="8">
        <f t="shared" si="33"/>
        <v>1.8880009423090511</v>
      </c>
      <c r="I304" s="8">
        <f t="shared" si="28"/>
        <v>286.92749310829811</v>
      </c>
      <c r="L304" s="7">
        <v>295</v>
      </c>
      <c r="M304" s="1">
        <v>277.44807023072008</v>
      </c>
      <c r="N304" s="1">
        <v>291.26796589649365</v>
      </c>
      <c r="O304" s="7">
        <v>2.2336027266781544</v>
      </c>
      <c r="P304" s="7">
        <v>2.2912992702404771</v>
      </c>
      <c r="T304" s="7">
        <v>294.89999999999998</v>
      </c>
      <c r="U304" s="8">
        <f>AVERAGE(M303:M$354)</f>
        <v>267.36850264132863</v>
      </c>
      <c r="V304" s="11">
        <f t="shared" si="29"/>
        <v>268.34839891016782</v>
      </c>
      <c r="W304" s="7">
        <v>294.89999999999998</v>
      </c>
      <c r="X304" s="8">
        <f>AVERAGE(N303:N$354)</f>
        <v>286.9290996651294</v>
      </c>
      <c r="Y304" s="11">
        <f t="shared" si="30"/>
        <v>286.93471218432694</v>
      </c>
      <c r="Z304" s="7">
        <v>294.89999999999998</v>
      </c>
      <c r="AA304" s="8">
        <f>AVERAGE(O303:O$354)</f>
        <v>2.1279027892076683</v>
      </c>
      <c r="AB304" s="11">
        <f t="shared" si="31"/>
        <v>2.1386299825442165</v>
      </c>
      <c r="AC304" s="7">
        <v>294.89999999999998</v>
      </c>
      <c r="AD304" s="8">
        <f>AVERAGE(P303:P$354)</f>
        <v>2.2231167506194094</v>
      </c>
      <c r="AE304" s="8">
        <f t="shared" si="32"/>
        <v>2.229043055950342</v>
      </c>
    </row>
    <row r="305" spans="1:31" x14ac:dyDescent="0.25">
      <c r="A305" s="8">
        <v>285</v>
      </c>
      <c r="B305" s="1">
        <v>320.05289852163418</v>
      </c>
      <c r="C305" s="1">
        <v>302.35809272151982</v>
      </c>
      <c r="D305" s="8">
        <v>285</v>
      </c>
      <c r="E305" s="6">
        <v>0.53637709772625397</v>
      </c>
      <c r="F305" s="8">
        <v>2.5712653275108637</v>
      </c>
      <c r="G305" s="8">
        <f t="shared" si="27"/>
        <v>2.0348882297846096</v>
      </c>
      <c r="H305" s="8">
        <f t="shared" si="33"/>
        <v>1.8948071544184644</v>
      </c>
      <c r="I305" s="8">
        <f t="shared" si="28"/>
        <v>287.0348882297846</v>
      </c>
      <c r="L305" s="7">
        <v>295.10000000000002</v>
      </c>
      <c r="M305" s="1">
        <v>277.01155004703526</v>
      </c>
      <c r="N305" s="1">
        <v>291.10631882248873</v>
      </c>
      <c r="O305" s="7">
        <v>2.2304650107452346</v>
      </c>
      <c r="P305" s="7">
        <v>2.2899000440622768</v>
      </c>
      <c r="T305" s="7">
        <v>295</v>
      </c>
      <c r="U305" s="8">
        <f>AVERAGE(M304:M$354)</f>
        <v>267.16228598803013</v>
      </c>
      <c r="V305" s="11">
        <f t="shared" si="29"/>
        <v>268.09312130010039</v>
      </c>
      <c r="W305" s="7">
        <v>295</v>
      </c>
      <c r="X305" s="8">
        <f>AVERAGE(N304:N$354)</f>
        <v>286.84087355867058</v>
      </c>
      <c r="Y305" s="11">
        <f t="shared" si="30"/>
        <v>286.84702949740029</v>
      </c>
      <c r="Z305" s="7">
        <v>295</v>
      </c>
      <c r="AA305" s="8">
        <f>AVERAGE(O304:O$354)</f>
        <v>2.125770218313686</v>
      </c>
      <c r="AB305" s="11">
        <f t="shared" si="31"/>
        <v>2.1363171513316956</v>
      </c>
      <c r="AC305" s="7">
        <v>295</v>
      </c>
      <c r="AD305" s="8">
        <f>AVERAGE(P304:P$354)</f>
        <v>2.2217540120500052</v>
      </c>
      <c r="AE305" s="8">
        <f t="shared" si="32"/>
        <v>2.2277205799002786</v>
      </c>
    </row>
    <row r="306" spans="1:31" x14ac:dyDescent="0.25">
      <c r="A306" s="8">
        <v>285.10000000000002</v>
      </c>
      <c r="B306" s="1">
        <v>319.93794475214872</v>
      </c>
      <c r="C306" s="1">
        <v>302.29631283384327</v>
      </c>
      <c r="D306" s="8">
        <v>285.10000000000002</v>
      </c>
      <c r="E306" s="6">
        <v>0.54558592487321877</v>
      </c>
      <c r="F306" s="8">
        <v>2.5878615530435134</v>
      </c>
      <c r="G306" s="8">
        <f t="shared" si="27"/>
        <v>2.0422756281702945</v>
      </c>
      <c r="H306" s="8">
        <f t="shared" si="33"/>
        <v>1.901628713200376</v>
      </c>
      <c r="I306" s="8">
        <f t="shared" si="28"/>
        <v>287.1422756281703</v>
      </c>
      <c r="L306" s="7">
        <v>295.2</v>
      </c>
      <c r="M306" s="1">
        <v>276.57598984805719</v>
      </c>
      <c r="N306" s="1">
        <v>290.94369205378098</v>
      </c>
      <c r="O306" s="7">
        <v>2.2272508508443321</v>
      </c>
      <c r="P306" s="7">
        <v>2.2884178820539836</v>
      </c>
      <c r="T306" s="7">
        <v>295.10000000000002</v>
      </c>
      <c r="U306" s="8">
        <f>AVERAGE(M305:M$354)</f>
        <v>266.95657030317636</v>
      </c>
      <c r="V306" s="11">
        <f t="shared" si="29"/>
        <v>267.83696095156711</v>
      </c>
      <c r="W306" s="7">
        <v>295.10000000000002</v>
      </c>
      <c r="X306" s="8">
        <f>AVERAGE(N305:N$354)</f>
        <v>286.75233171191411</v>
      </c>
      <c r="Y306" s="11">
        <f t="shared" si="30"/>
        <v>286.75902452140701</v>
      </c>
      <c r="Z306" s="7">
        <v>295.10000000000002</v>
      </c>
      <c r="AA306" s="8">
        <f>AVERAGE(O305:O$354)</f>
        <v>2.1236135681463968</v>
      </c>
      <c r="AB306" s="11">
        <f t="shared" si="31"/>
        <v>2.1339615698791476</v>
      </c>
      <c r="AC306" s="7">
        <v>295.10000000000002</v>
      </c>
      <c r="AD306" s="8">
        <f>AVERAGE(P305:P$354)</f>
        <v>2.2203631068861953</v>
      </c>
      <c r="AE306" s="8">
        <f t="shared" si="32"/>
        <v>2.2263563608360073</v>
      </c>
    </row>
    <row r="307" spans="1:31" x14ac:dyDescent="0.25">
      <c r="A307" s="8">
        <v>285.2</v>
      </c>
      <c r="B307" s="1">
        <v>319.8176724854398</v>
      </c>
      <c r="C307" s="1">
        <v>302.23357051700464</v>
      </c>
      <c r="D307" s="8">
        <v>285.2</v>
      </c>
      <c r="E307" s="6">
        <v>0.55495635480065919</v>
      </c>
      <c r="F307" s="8">
        <v>2.6046093435455915</v>
      </c>
      <c r="G307" s="8">
        <f t="shared" si="27"/>
        <v>2.0496529887449322</v>
      </c>
      <c r="H307" s="8">
        <f t="shared" si="33"/>
        <v>1.9084656686121868</v>
      </c>
      <c r="I307" s="8">
        <f t="shared" si="28"/>
        <v>287.24965298874491</v>
      </c>
      <c r="L307" s="7">
        <v>295.3</v>
      </c>
      <c r="M307" s="1">
        <v>276.14145101066026</v>
      </c>
      <c r="N307" s="1">
        <v>290.78008783766228</v>
      </c>
      <c r="O307" s="7">
        <v>2.2239605012446679</v>
      </c>
      <c r="P307" s="7">
        <v>2.2868544326890961</v>
      </c>
      <c r="T307" s="7">
        <v>295.2</v>
      </c>
      <c r="U307" s="8">
        <f>AVERAGE(M306:M$354)</f>
        <v>266.75136663493436</v>
      </c>
      <c r="V307" s="11">
        <f t="shared" si="29"/>
        <v>267.57991786456842</v>
      </c>
      <c r="W307" s="7">
        <v>295.2</v>
      </c>
      <c r="X307" s="8">
        <f>AVERAGE(N306:N$354)</f>
        <v>286.66347483210649</v>
      </c>
      <c r="Y307" s="11">
        <f t="shared" si="30"/>
        <v>286.67069725634803</v>
      </c>
      <c r="Z307" s="7">
        <v>295.2</v>
      </c>
      <c r="AA307" s="8">
        <f>AVERAGE(O306:O$354)</f>
        <v>2.1214329264607059</v>
      </c>
      <c r="AB307" s="11">
        <f t="shared" si="31"/>
        <v>2.1315630496917493</v>
      </c>
      <c r="AC307" s="7">
        <v>295.2</v>
      </c>
      <c r="AD307" s="8">
        <f>AVERAGE(P306:P$354)</f>
        <v>2.2189439857193363</v>
      </c>
      <c r="AE307" s="8">
        <f t="shared" si="32"/>
        <v>2.2249501816338579</v>
      </c>
    </row>
    <row r="308" spans="1:31" x14ac:dyDescent="0.25">
      <c r="A308" s="8">
        <v>285.3</v>
      </c>
      <c r="B308" s="1">
        <v>319.69182384149872</v>
      </c>
      <c r="C308" s="1">
        <v>302.16986491713669</v>
      </c>
      <c r="D308" s="8">
        <v>285.3</v>
      </c>
      <c r="E308" s="6">
        <v>0.5644878492299602</v>
      </c>
      <c r="F308" s="8">
        <v>2.6215056406887851</v>
      </c>
      <c r="G308" s="8">
        <f t="shared" si="27"/>
        <v>2.0570177914588248</v>
      </c>
      <c r="H308" s="8">
        <f t="shared" si="33"/>
        <v>1.9153177222544493</v>
      </c>
      <c r="I308" s="8">
        <f t="shared" si="28"/>
        <v>287.35701779145882</v>
      </c>
      <c r="L308" s="7">
        <v>295.39999999999998</v>
      </c>
      <c r="M308" s="1">
        <v>275.70797678792866</v>
      </c>
      <c r="N308" s="1">
        <v>290.61550848776506</v>
      </c>
      <c r="O308" s="7">
        <v>2.2205941856915672</v>
      </c>
      <c r="P308" s="7">
        <v>2.2852067280214872</v>
      </c>
      <c r="T308" s="7">
        <v>295.3</v>
      </c>
      <c r="U308" s="8">
        <f>AVERAGE(M307:M$354)</f>
        <v>266.54668698466094</v>
      </c>
      <c r="V308" s="11">
        <f t="shared" si="29"/>
        <v>267.32199203910341</v>
      </c>
      <c r="W308" s="7">
        <v>295.3</v>
      </c>
      <c r="X308" s="8">
        <f>AVERAGE(N307:N$354)</f>
        <v>286.57430363998827</v>
      </c>
      <c r="Y308" s="11">
        <f t="shared" si="30"/>
        <v>286.58204770222267</v>
      </c>
      <c r="Z308" s="7">
        <v>295.3</v>
      </c>
      <c r="AA308" s="8">
        <f>AVERAGE(O307:O$354)</f>
        <v>2.1192283863693802</v>
      </c>
      <c r="AB308" s="11">
        <f t="shared" si="31"/>
        <v>2.1291214022774057</v>
      </c>
      <c r="AC308" s="7">
        <v>295.3</v>
      </c>
      <c r="AD308" s="8">
        <f>AVERAGE(P307:P$354)</f>
        <v>2.2174966128790312</v>
      </c>
      <c r="AE308" s="8">
        <f t="shared" si="32"/>
        <v>2.2235018251706151</v>
      </c>
    </row>
    <row r="309" spans="1:31" x14ac:dyDescent="0.25">
      <c r="A309" s="8">
        <v>285.39999999999998</v>
      </c>
      <c r="B309" s="1">
        <v>319.56011302120686</v>
      </c>
      <c r="C309" s="1">
        <v>302.10519516230113</v>
      </c>
      <c r="D309" s="8">
        <v>285.39999999999998</v>
      </c>
      <c r="E309" s="6">
        <v>0.57417938451713413</v>
      </c>
      <c r="F309" s="8">
        <v>2.6385466765977039</v>
      </c>
      <c r="G309" s="8">
        <f t="shared" si="27"/>
        <v>2.0643672920805698</v>
      </c>
      <c r="H309" s="8">
        <f t="shared" si="33"/>
        <v>1.9221846505081752</v>
      </c>
      <c r="I309" s="8">
        <f t="shared" si="28"/>
        <v>287.46436729208057</v>
      </c>
      <c r="L309" s="7">
        <v>295.5</v>
      </c>
      <c r="M309" s="1">
        <v>275.27560001100676</v>
      </c>
      <c r="N309" s="1">
        <v>290.44995638437717</v>
      </c>
      <c r="O309" s="7">
        <v>2.2171521186924101</v>
      </c>
      <c r="P309" s="7">
        <v>2.2834767304914392</v>
      </c>
      <c r="T309" s="7">
        <v>295.39999999999998</v>
      </c>
      <c r="U309" s="8">
        <f>AVERAGE(M308:M$354)</f>
        <v>266.34254306921417</v>
      </c>
      <c r="V309" s="11">
        <f t="shared" si="29"/>
        <v>267.06318347517299</v>
      </c>
      <c r="W309" s="7">
        <v>295.39999999999998</v>
      </c>
      <c r="X309" s="8">
        <f>AVERAGE(N308:N$354)</f>
        <v>286.48481886982501</v>
      </c>
      <c r="Y309" s="11">
        <f t="shared" si="30"/>
        <v>286.49307585903227</v>
      </c>
      <c r="Z309" s="7">
        <v>295.39999999999998</v>
      </c>
      <c r="AA309" s="8">
        <f>AVERAGE(O308:O$354)</f>
        <v>2.1170000434996936</v>
      </c>
      <c r="AB309" s="11">
        <f t="shared" si="31"/>
        <v>2.1266364391433399</v>
      </c>
      <c r="AC309" s="7">
        <v>295.39999999999998</v>
      </c>
      <c r="AD309" s="8">
        <f>AVERAGE(P308:P$354)</f>
        <v>2.2160209145852003</v>
      </c>
      <c r="AE309" s="8">
        <f t="shared" si="32"/>
        <v>2.2220110743212445</v>
      </c>
    </row>
    <row r="310" spans="1:31" x14ac:dyDescent="0.25">
      <c r="A310" s="8">
        <v>285.5</v>
      </c>
      <c r="B310" s="1">
        <v>319.42225643880101</v>
      </c>
      <c r="C310" s="1">
        <v>302.03956036232483</v>
      </c>
      <c r="D310" s="8">
        <v>285.5</v>
      </c>
      <c r="E310" s="6">
        <v>0.58402933821449843</v>
      </c>
      <c r="F310" s="8">
        <v>2.6557278966038438</v>
      </c>
      <c r="G310" s="8">
        <f t="shared" si="27"/>
        <v>2.0716985583893455</v>
      </c>
      <c r="H310" s="8">
        <f t="shared" si="33"/>
        <v>1.9290664816367236</v>
      </c>
      <c r="I310" s="8">
        <f t="shared" si="28"/>
        <v>287.57169855838936</v>
      </c>
      <c r="L310" s="7">
        <v>295.60000000000002</v>
      </c>
      <c r="M310" s="1">
        <v>274.8443760474072</v>
      </c>
      <c r="N310" s="1">
        <v>290.28343397475243</v>
      </c>
      <c r="O310" s="7">
        <v>2.2136345798199466</v>
      </c>
      <c r="P310" s="7">
        <v>2.2816622675200544</v>
      </c>
      <c r="T310" s="7">
        <v>295.5</v>
      </c>
      <c r="U310" s="8">
        <f>AVERAGE(M309:M$354)</f>
        <v>266.13894668402469</v>
      </c>
      <c r="V310" s="11">
        <f t="shared" si="29"/>
        <v>266.8034921727758</v>
      </c>
      <c r="W310" s="7">
        <v>295.5</v>
      </c>
      <c r="X310" s="8">
        <f>AVERAGE(N309:N$354)</f>
        <v>286.39502126943501</v>
      </c>
      <c r="Y310" s="11">
        <f t="shared" si="30"/>
        <v>286.40378172677504</v>
      </c>
      <c r="Z310" s="7">
        <v>295.5</v>
      </c>
      <c r="AA310" s="8">
        <f>AVERAGE(O309:O$354)</f>
        <v>2.1147479969303054</v>
      </c>
      <c r="AB310" s="11">
        <f t="shared" si="31"/>
        <v>2.124107971794956</v>
      </c>
      <c r="AC310" s="7">
        <v>295.5</v>
      </c>
      <c r="AD310" s="8">
        <f>AVERAGE(P309:P$354)</f>
        <v>2.2145168751626718</v>
      </c>
      <c r="AE310" s="8">
        <f t="shared" si="32"/>
        <v>2.2204777119627579</v>
      </c>
    </row>
    <row r="311" spans="1:31" x14ac:dyDescent="0.25">
      <c r="A311" s="8">
        <v>285.60000000000002</v>
      </c>
      <c r="B311" s="1">
        <v>319.27790820864561</v>
      </c>
      <c r="C311" s="1">
        <v>301.9729596087094</v>
      </c>
      <c r="D311" s="8">
        <v>285.60000000000002</v>
      </c>
      <c r="E311" s="6">
        <v>0.5940355390289056</v>
      </c>
      <c r="F311" s="8">
        <v>2.6730438764928799</v>
      </c>
      <c r="G311" s="8">
        <f t="shared" si="27"/>
        <v>2.0790083374639741</v>
      </c>
      <c r="H311" s="8">
        <f t="shared" si="33"/>
        <v>1.9359630587404202</v>
      </c>
      <c r="I311" s="8">
        <f t="shared" si="28"/>
        <v>287.67900833746398</v>
      </c>
      <c r="L311" s="7">
        <v>295.7</v>
      </c>
      <c r="M311" s="1">
        <v>274.41434585605958</v>
      </c>
      <c r="N311" s="1">
        <v>290.11594377341436</v>
      </c>
      <c r="O311" s="7">
        <v>2.2100418319715818</v>
      </c>
      <c r="P311" s="7">
        <v>2.2797643940726737</v>
      </c>
      <c r="T311" s="7">
        <v>295.60000000000002</v>
      </c>
      <c r="U311" s="8">
        <f>AVERAGE(M310:M$354)</f>
        <v>265.93590994342503</v>
      </c>
      <c r="V311" s="11">
        <f t="shared" si="29"/>
        <v>266.54291813191276</v>
      </c>
      <c r="W311" s="7">
        <v>295.60000000000002</v>
      </c>
      <c r="X311" s="8">
        <f>AVERAGE(N310:N$354)</f>
        <v>286.30491160021404</v>
      </c>
      <c r="Y311" s="11">
        <f t="shared" si="30"/>
        <v>286.31416530545187</v>
      </c>
      <c r="Z311" s="7">
        <v>295.60000000000002</v>
      </c>
      <c r="AA311" s="8">
        <f>AVERAGE(O310:O$354)</f>
        <v>2.1124723497800364</v>
      </c>
      <c r="AB311" s="11">
        <f t="shared" si="31"/>
        <v>2.121535811740614</v>
      </c>
      <c r="AC311" s="7">
        <v>295.60000000000002</v>
      </c>
      <c r="AD311" s="8">
        <f>AVERAGE(P310:P$354)</f>
        <v>2.2129844339331437</v>
      </c>
      <c r="AE311" s="8">
        <f t="shared" si="32"/>
        <v>2.2189015209712579</v>
      </c>
    </row>
    <row r="312" spans="1:31" x14ac:dyDescent="0.25">
      <c r="A312" s="8">
        <v>285.7</v>
      </c>
      <c r="B312" s="1">
        <v>319.12673553918313</v>
      </c>
      <c r="C312" s="1">
        <v>301.90539197461527</v>
      </c>
      <c r="D312" s="8">
        <v>285.7</v>
      </c>
      <c r="E312" s="6">
        <v>0.60419506252649491</v>
      </c>
      <c r="F312" s="8">
        <v>2.6904882343558101</v>
      </c>
      <c r="G312" s="8">
        <f t="shared" si="27"/>
        <v>2.0862931718293152</v>
      </c>
      <c r="H312" s="8">
        <f t="shared" si="33"/>
        <v>1.942874403323688</v>
      </c>
      <c r="I312" s="8">
        <f t="shared" si="28"/>
        <v>287.7862931718293</v>
      </c>
      <c r="L312" s="7">
        <v>295.8</v>
      </c>
      <c r="M312" s="1">
        <v>273.98556334608622</v>
      </c>
      <c r="N312" s="1">
        <v>289.94748836244912</v>
      </c>
      <c r="O312" s="7">
        <v>2.2063741821248062</v>
      </c>
      <c r="P312" s="7">
        <v>2.2777819866312292</v>
      </c>
      <c r="T312" s="7">
        <v>295.7</v>
      </c>
      <c r="U312" s="8">
        <f>AVERAGE(M311:M$354)</f>
        <v>265.73344480469825</v>
      </c>
      <c r="V312" s="11">
        <f t="shared" si="29"/>
        <v>266.28146135258339</v>
      </c>
      <c r="W312" s="7">
        <v>295.7</v>
      </c>
      <c r="X312" s="8">
        <f>AVERAGE(N311:N$354)</f>
        <v>286.21449063715642</v>
      </c>
      <c r="Y312" s="11">
        <f t="shared" si="30"/>
        <v>286.22422659506344</v>
      </c>
      <c r="Z312" s="7">
        <v>295.7</v>
      </c>
      <c r="AA312" s="8">
        <f>AVERAGE(O311:O$354)</f>
        <v>2.1101732081882196</v>
      </c>
      <c r="AB312" s="11">
        <f t="shared" si="31"/>
        <v>2.1189197704864</v>
      </c>
      <c r="AC312" s="7">
        <v>295.7</v>
      </c>
      <c r="AD312" s="8">
        <f>AVERAGE(P311:P$354)</f>
        <v>2.2114235740788959</v>
      </c>
      <c r="AE312" s="8">
        <f t="shared" si="32"/>
        <v>2.2172822842233018</v>
      </c>
    </row>
    <row r="313" spans="1:31" x14ac:dyDescent="0.25">
      <c r="A313" s="8">
        <v>285.8</v>
      </c>
      <c r="B313" s="1">
        <v>318.9683219318274</v>
      </c>
      <c r="C313" s="1">
        <v>301.83685651492294</v>
      </c>
      <c r="D313" s="8">
        <v>285.8</v>
      </c>
      <c r="E313" s="6">
        <v>0.61450433804899185</v>
      </c>
      <c r="F313" s="8">
        <v>2.7080535372997354</v>
      </c>
      <c r="G313" s="8">
        <f t="shared" si="27"/>
        <v>2.0935491992507433</v>
      </c>
      <c r="H313" s="8">
        <f t="shared" si="33"/>
        <v>1.9498002869847815</v>
      </c>
      <c r="I313" s="8">
        <f t="shared" si="28"/>
        <v>287.89354919925074</v>
      </c>
      <c r="L313" s="7">
        <v>295.89999999999998</v>
      </c>
      <c r="M313" s="1">
        <v>273.55807399015242</v>
      </c>
      <c r="N313" s="1">
        <v>289.77807039178577</v>
      </c>
      <c r="O313" s="7">
        <v>2.2026319349098813</v>
      </c>
      <c r="P313" s="7">
        <v>2.2757158389697016</v>
      </c>
      <c r="T313" s="7">
        <v>295.8</v>
      </c>
      <c r="U313" s="8">
        <f>AVERAGE(M312:M$354)</f>
        <v>265.53156338489913</v>
      </c>
      <c r="V313" s="11">
        <f t="shared" si="29"/>
        <v>266.01912183478771</v>
      </c>
      <c r="W313" s="7">
        <v>295.8</v>
      </c>
      <c r="X313" s="8">
        <f>AVERAGE(N312:N$354)</f>
        <v>286.12375916887135</v>
      </c>
      <c r="Y313" s="11">
        <f t="shared" si="30"/>
        <v>286.13396559560795</v>
      </c>
      <c r="Z313" s="7">
        <v>295.8</v>
      </c>
      <c r="AA313" s="8">
        <f>AVERAGE(O312:O$354)</f>
        <v>2.1078506820537228</v>
      </c>
      <c r="AB313" s="11">
        <f t="shared" si="31"/>
        <v>2.1162596595397645</v>
      </c>
      <c r="AC313" s="7">
        <v>295.8</v>
      </c>
      <c r="AD313" s="8">
        <f>AVERAGE(P312:P$354)</f>
        <v>2.2098342526836912</v>
      </c>
      <c r="AE313" s="8">
        <f t="shared" si="32"/>
        <v>2.2156197845945371</v>
      </c>
    </row>
    <row r="314" spans="1:31" x14ac:dyDescent="0.25">
      <c r="A314" s="8">
        <v>285.89999999999998</v>
      </c>
      <c r="B314" s="1">
        <v>318.80226926778812</v>
      </c>
      <c r="C314" s="1">
        <v>301.76735226637254</v>
      </c>
      <c r="D314" s="8">
        <v>285.89999999999998</v>
      </c>
      <c r="E314" s="6">
        <v>0.6249588727787958</v>
      </c>
      <c r="F314" s="8">
        <v>2.7257312034539085</v>
      </c>
      <c r="G314" s="8">
        <f t="shared" si="27"/>
        <v>2.1007723306751127</v>
      </c>
      <c r="H314" s="8">
        <f t="shared" si="33"/>
        <v>1.956740952546228</v>
      </c>
      <c r="I314" s="8">
        <f t="shared" si="28"/>
        <v>288.00077233067509</v>
      </c>
      <c r="L314" s="7">
        <v>296</v>
      </c>
      <c r="M314" s="1">
        <v>273.13193017634438</v>
      </c>
      <c r="N314" s="1">
        <v>289.60769257945958</v>
      </c>
      <c r="O314" s="7">
        <v>2.1988154258388031</v>
      </c>
      <c r="P314" s="7">
        <v>2.2735635325549919</v>
      </c>
      <c r="T314" s="7">
        <v>295.89999999999998</v>
      </c>
      <c r="U314" s="8">
        <f>AVERAGE(M313:M$354)</f>
        <v>265.33027767153754</v>
      </c>
      <c r="V314" s="11">
        <f t="shared" si="29"/>
        <v>265.75589957852753</v>
      </c>
      <c r="W314" s="7">
        <v>295.89999999999998</v>
      </c>
      <c r="X314" s="8">
        <f>AVERAGE(N313:N$354)</f>
        <v>286.03271799759574</v>
      </c>
      <c r="Y314" s="11">
        <f t="shared" si="30"/>
        <v>286.0433823070872</v>
      </c>
      <c r="Z314" s="7">
        <v>295.89999999999998</v>
      </c>
      <c r="AA314" s="8">
        <f>AVERAGE(O313:O$354)</f>
        <v>2.1055048844329836</v>
      </c>
      <c r="AB314" s="11">
        <f t="shared" si="31"/>
        <v>2.1135552904063388</v>
      </c>
      <c r="AC314" s="7">
        <v>295.89999999999998</v>
      </c>
      <c r="AD314" s="8">
        <f>AVERAGE(P313:P$354)</f>
        <v>2.2082164494944641</v>
      </c>
      <c r="AE314" s="8">
        <f t="shared" si="32"/>
        <v>2.2139138049615212</v>
      </c>
    </row>
    <row r="315" spans="1:31" x14ac:dyDescent="0.25">
      <c r="A315" s="8">
        <v>286</v>
      </c>
      <c r="B315" s="1">
        <v>318.62814453318873</v>
      </c>
      <c r="C315" s="1">
        <v>301.69687824778288</v>
      </c>
      <c r="D315" s="8">
        <v>286</v>
      </c>
      <c r="E315" s="6">
        <v>0.63555327013983165</v>
      </c>
      <c r="F315" s="8">
        <v>2.7435113999241723</v>
      </c>
      <c r="G315" s="8">
        <f t="shared" si="27"/>
        <v>2.1079581297843406</v>
      </c>
      <c r="H315" s="8">
        <f t="shared" si="33"/>
        <v>1.9636961555468437</v>
      </c>
      <c r="I315" s="8">
        <f t="shared" si="28"/>
        <v>288.10795812978432</v>
      </c>
      <c r="L315" s="7">
        <v>296.10000000000002</v>
      </c>
      <c r="M315" s="1">
        <v>272.7071780442306</v>
      </c>
      <c r="N315" s="1">
        <v>289.43635771185467</v>
      </c>
      <c r="O315" s="7">
        <v>2.1949249948056853</v>
      </c>
      <c r="P315" s="7">
        <v>2.2713275097735273</v>
      </c>
      <c r="T315" s="7">
        <v>296</v>
      </c>
      <c r="U315" s="8">
        <f>AVERAGE(M314:M$354)</f>
        <v>265.12959971254691</v>
      </c>
      <c r="V315" s="11">
        <f t="shared" si="29"/>
        <v>265.49179458380058</v>
      </c>
      <c r="W315" s="7">
        <v>296</v>
      </c>
      <c r="X315" s="8">
        <f>AVERAGE(N314:N$354)</f>
        <v>285.9413679392008</v>
      </c>
      <c r="Y315" s="11">
        <f t="shared" si="30"/>
        <v>285.95247672949984</v>
      </c>
      <c r="Z315" s="7">
        <v>296</v>
      </c>
      <c r="AA315" s="8">
        <f>AVERAGE(O314:O$354)</f>
        <v>2.1031359319823268</v>
      </c>
      <c r="AB315" s="11">
        <f t="shared" si="31"/>
        <v>2.1108064745935735</v>
      </c>
      <c r="AC315" s="7">
        <v>296</v>
      </c>
      <c r="AD315" s="8">
        <f>AVERAGE(P314:P$354)</f>
        <v>2.2065701229218977</v>
      </c>
      <c r="AE315" s="8">
        <f t="shared" si="32"/>
        <v>2.2121641282003566</v>
      </c>
    </row>
    <row r="316" spans="1:31" x14ac:dyDescent="0.25">
      <c r="A316" s="8">
        <v>286.10000000000002</v>
      </c>
      <c r="B316" s="1">
        <v>318.4454749976727</v>
      </c>
      <c r="C316" s="1">
        <v>301.62543346035091</v>
      </c>
      <c r="D316" s="8">
        <v>286.10000000000002</v>
      </c>
      <c r="E316" s="6">
        <v>0.6462811564027886</v>
      </c>
      <c r="F316" s="8">
        <v>2.7613829376086367</v>
      </c>
      <c r="G316" s="8">
        <f t="shared" si="27"/>
        <v>2.1151017812058481</v>
      </c>
      <c r="H316" s="8">
        <f t="shared" si="33"/>
        <v>1.9706660906847293</v>
      </c>
      <c r="I316" s="8">
        <f t="shared" si="28"/>
        <v>288.21510178120587</v>
      </c>
      <c r="L316" s="7">
        <v>296.2</v>
      </c>
      <c r="M316" s="1">
        <v>272.28387636393444</v>
      </c>
      <c r="N316" s="1">
        <v>289.26406864392362</v>
      </c>
      <c r="O316" s="7">
        <v>2.1909610236077119</v>
      </c>
      <c r="P316" s="7">
        <v>2.2690055705547754</v>
      </c>
      <c r="T316" s="7">
        <v>296.10000000000002</v>
      </c>
      <c r="U316" s="8">
        <f>AVERAGE(M315:M$354)</f>
        <v>264.92954145095189</v>
      </c>
      <c r="V316" s="11">
        <f t="shared" si="29"/>
        <v>265.22680685060777</v>
      </c>
      <c r="W316" s="7">
        <v>296.10000000000002</v>
      </c>
      <c r="X316" s="8">
        <f>AVERAGE(N315:N$354)</f>
        <v>285.8497098231943</v>
      </c>
      <c r="Y316" s="11">
        <f t="shared" si="30"/>
        <v>285.86124886284722</v>
      </c>
      <c r="Z316" s="7">
        <v>296.10000000000002</v>
      </c>
      <c r="AA316" s="8">
        <f>AVERAGE(O315:O$354)</f>
        <v>2.1007439446359153</v>
      </c>
      <c r="AB316" s="11">
        <f t="shared" si="31"/>
        <v>2.1080130236093737</v>
      </c>
      <c r="AC316" s="7">
        <v>296.10000000000002</v>
      </c>
      <c r="AD316" s="8">
        <f>AVERAGE(P315:P$354)</f>
        <v>2.2048952876810701</v>
      </c>
      <c r="AE316" s="8">
        <f t="shared" si="32"/>
        <v>2.2103705371866909</v>
      </c>
    </row>
    <row r="317" spans="1:31" x14ac:dyDescent="0.25">
      <c r="A317" s="8">
        <v>286.2</v>
      </c>
      <c r="B317" s="1">
        <v>318.25375900129779</v>
      </c>
      <c r="C317" s="1">
        <v>301.55301688803212</v>
      </c>
      <c r="D317" s="8">
        <v>286.2</v>
      </c>
      <c r="E317" s="6">
        <v>0.65713507542167582</v>
      </c>
      <c r="F317" s="8">
        <v>2.7793331640910783</v>
      </c>
      <c r="G317" s="8">
        <f t="shared" si="27"/>
        <v>2.1221980886694025</v>
      </c>
      <c r="H317" s="8">
        <f t="shared" si="33"/>
        <v>1.9776509267586246</v>
      </c>
      <c r="I317" s="8">
        <f t="shared" si="28"/>
        <v>288.32219808866938</v>
      </c>
      <c r="L317" s="7">
        <v>296.3</v>
      </c>
      <c r="M317" s="1">
        <v>271.86206079902837</v>
      </c>
      <c r="N317" s="1">
        <v>289.0908282993783</v>
      </c>
      <c r="O317" s="7">
        <v>2.1869238643573006</v>
      </c>
      <c r="P317" s="7">
        <v>2.2665981932182988</v>
      </c>
      <c r="T317" s="7">
        <v>296.2</v>
      </c>
      <c r="U317" s="8">
        <f>AVERAGE(M316:M$354)</f>
        <v>264.73011487163706</v>
      </c>
      <c r="V317" s="11">
        <f t="shared" si="29"/>
        <v>264.9609363789491</v>
      </c>
      <c r="W317" s="7">
        <v>296.2</v>
      </c>
      <c r="X317" s="8">
        <f>AVERAGE(N316:N$354)</f>
        <v>285.75774449271586</v>
      </c>
      <c r="Y317" s="11">
        <f t="shared" si="30"/>
        <v>285.76969870712821</v>
      </c>
      <c r="Z317" s="7">
        <v>296.2</v>
      </c>
      <c r="AA317" s="8">
        <f>AVERAGE(O316:O$354)</f>
        <v>2.098329045913613</v>
      </c>
      <c r="AB317" s="11">
        <f t="shared" si="31"/>
        <v>2.1051747489584614</v>
      </c>
      <c r="AC317" s="7">
        <v>296.2</v>
      </c>
      <c r="AD317" s="8">
        <f>AVERAGE(P316:P$354)</f>
        <v>2.2031918973710072</v>
      </c>
      <c r="AE317" s="8">
        <f t="shared" si="32"/>
        <v>2.208532814797536</v>
      </c>
    </row>
    <row r="318" spans="1:31" x14ac:dyDescent="0.25">
      <c r="A318" s="8">
        <v>286.3</v>
      </c>
      <c r="B318" s="1">
        <v>318.05244539313526</v>
      </c>
      <c r="C318" s="1">
        <v>301.47962749800251</v>
      </c>
      <c r="D318" s="8">
        <v>286.3</v>
      </c>
      <c r="E318" s="6">
        <v>0.66810643826805927</v>
      </c>
      <c r="F318" s="8">
        <v>2.797347856177733</v>
      </c>
      <c r="G318" s="8">
        <f t="shared" si="27"/>
        <v>2.1292414179096735</v>
      </c>
      <c r="H318" s="8">
        <f t="shared" si="33"/>
        <v>1.9846508696703882</v>
      </c>
      <c r="I318" s="8">
        <f t="shared" si="28"/>
        <v>288.42924141790968</v>
      </c>
      <c r="L318" s="7">
        <v>296.39999999999998</v>
      </c>
      <c r="M318" s="1">
        <v>271.44179996532085</v>
      </c>
      <c r="N318" s="1">
        <v>288.91663967085026</v>
      </c>
      <c r="O318" s="7">
        <v>2.1828139567177263</v>
      </c>
      <c r="P318" s="7">
        <v>2.2641055455079884</v>
      </c>
      <c r="T318" s="7">
        <v>296.3</v>
      </c>
      <c r="U318" s="8">
        <f>AVERAGE(M317:M$354)</f>
        <v>264.53133167447135</v>
      </c>
      <c r="V318" s="11">
        <f t="shared" si="29"/>
        <v>264.69418316882366</v>
      </c>
      <c r="W318" s="7">
        <v>296.3</v>
      </c>
      <c r="X318" s="8">
        <f>AVERAGE(N317:N$354)</f>
        <v>285.66547280452619</v>
      </c>
      <c r="Y318" s="11">
        <f t="shared" si="30"/>
        <v>285.67782626234305</v>
      </c>
      <c r="Z318" s="7">
        <v>296.3</v>
      </c>
      <c r="AA318" s="8">
        <f>AVERAGE(O317:O$354)</f>
        <v>2.0958913622900841</v>
      </c>
      <c r="AB318" s="11">
        <f t="shared" si="31"/>
        <v>2.1022914621496511</v>
      </c>
      <c r="AC318" s="7">
        <v>296.3</v>
      </c>
      <c r="AD318" s="8">
        <f>AVERAGE(P317:P$354)</f>
        <v>2.2014599586030132</v>
      </c>
      <c r="AE318" s="8">
        <f t="shared" si="32"/>
        <v>2.2066507439089946</v>
      </c>
    </row>
    <row r="319" spans="1:31" x14ac:dyDescent="0.25">
      <c r="A319" s="8">
        <v>286.39999999999998</v>
      </c>
      <c r="B319" s="1">
        <v>317.841003993301</v>
      </c>
      <c r="C319" s="1">
        <v>301.40526424120122</v>
      </c>
      <c r="D319" s="8">
        <v>286.39999999999998</v>
      </c>
      <c r="E319" s="6">
        <v>0.67918528701026226</v>
      </c>
      <c r="F319" s="8">
        <v>2.8154111140373175</v>
      </c>
      <c r="G319" s="8">
        <f t="shared" si="27"/>
        <v>2.1362258270270553</v>
      </c>
      <c r="H319" s="8">
        <f t="shared" si="33"/>
        <v>1.9916656429064732</v>
      </c>
      <c r="I319" s="8">
        <f t="shared" si="28"/>
        <v>288.53622582702701</v>
      </c>
      <c r="L319" s="7">
        <v>296.5</v>
      </c>
      <c r="M319" s="1">
        <v>271.02314247880236</v>
      </c>
      <c r="N319" s="1">
        <v>288.74150582001442</v>
      </c>
      <c r="O319" s="7">
        <v>2.1786317133529547</v>
      </c>
      <c r="P319" s="7">
        <v>2.2615268147891641</v>
      </c>
      <c r="T319" s="7">
        <v>296.39999999999998</v>
      </c>
      <c r="U319" s="8">
        <f>AVERAGE(M318:M$354)</f>
        <v>264.33320386029419</v>
      </c>
      <c r="V319" s="11">
        <f t="shared" si="29"/>
        <v>264.4265472202319</v>
      </c>
      <c r="W319" s="7">
        <v>296.39999999999998</v>
      </c>
      <c r="X319" s="8">
        <f>AVERAGE(N318:N$354)</f>
        <v>285.57289562898967</v>
      </c>
      <c r="Y319" s="11">
        <f t="shared" si="30"/>
        <v>285.58563152849194</v>
      </c>
      <c r="Z319" s="7">
        <v>296.39999999999998</v>
      </c>
      <c r="AA319" s="8">
        <f>AVERAGE(O318:O$354)</f>
        <v>2.0934310243963759</v>
      </c>
      <c r="AB319" s="11">
        <f t="shared" si="31"/>
        <v>2.0993629746897113</v>
      </c>
      <c r="AC319" s="7">
        <v>296.39999999999998</v>
      </c>
      <c r="AD319" s="8">
        <f>AVERAGE(P318:P$354)</f>
        <v>2.1996994657755731</v>
      </c>
      <c r="AE319" s="8">
        <f t="shared" si="32"/>
        <v>2.2047241073971691</v>
      </c>
    </row>
    <row r="320" spans="1:31" x14ac:dyDescent="0.25">
      <c r="A320" s="8">
        <v>286.5</v>
      </c>
      <c r="B320" s="1">
        <v>317.61883373513626</v>
      </c>
      <c r="C320" s="1">
        <v>301.32992605295448</v>
      </c>
      <c r="D320" s="8">
        <v>286.5</v>
      </c>
      <c r="E320" s="6">
        <v>0.69036040519321129</v>
      </c>
      <c r="F320" s="8">
        <v>2.8335052593383225</v>
      </c>
      <c r="G320" s="8">
        <f t="shared" si="27"/>
        <v>2.1431448541451115</v>
      </c>
      <c r="H320" s="8">
        <f t="shared" si="33"/>
        <v>1.998696081224834</v>
      </c>
      <c r="I320" s="8">
        <f t="shared" si="28"/>
        <v>288.64314485414513</v>
      </c>
      <c r="L320" s="7">
        <v>296.60000000000002</v>
      </c>
      <c r="M320" s="1">
        <v>270.6061220382814</v>
      </c>
      <c r="N320" s="1">
        <v>288.56542987767426</v>
      </c>
      <c r="O320" s="7">
        <v>2.1743775349508176</v>
      </c>
      <c r="P320" s="7">
        <v>2.2588623290611798</v>
      </c>
      <c r="T320" s="7">
        <v>296.5</v>
      </c>
      <c r="U320" s="8">
        <f>AVERAGE(M319:M$354)</f>
        <v>264.13574285737678</v>
      </c>
      <c r="V320" s="11">
        <f t="shared" si="29"/>
        <v>264.15802853317518</v>
      </c>
      <c r="W320" s="7">
        <v>296.5</v>
      </c>
      <c r="X320" s="8">
        <f>AVERAGE(N319:N$354)</f>
        <v>285.48001385004909</v>
      </c>
      <c r="Y320" s="11">
        <f t="shared" si="30"/>
        <v>285.49311450557514</v>
      </c>
      <c r="Z320" s="7">
        <v>296.5</v>
      </c>
      <c r="AA320" s="8">
        <f>AVERAGE(O319:O$354)</f>
        <v>2.0909481651652273</v>
      </c>
      <c r="AB320" s="11">
        <f t="shared" si="31"/>
        <v>2.0963890980833639</v>
      </c>
      <c r="AC320" s="7">
        <v>296.5</v>
      </c>
      <c r="AD320" s="8">
        <f>AVERAGE(P319:P$354)</f>
        <v>2.1979104080052281</v>
      </c>
      <c r="AE320" s="8">
        <f t="shared" si="32"/>
        <v>2.2027526881377071</v>
      </c>
    </row>
    <row r="321" spans="1:31" x14ac:dyDescent="0.25">
      <c r="A321" s="8">
        <v>286.60000000000002</v>
      </c>
      <c r="B321" s="1">
        <v>317.38531445192046</v>
      </c>
      <c r="C321" s="1">
        <v>301.2536118536795</v>
      </c>
      <c r="D321" s="8">
        <v>286.60000000000002</v>
      </c>
      <c r="E321" s="6">
        <v>0.70161911853125203</v>
      </c>
      <c r="F321" s="8">
        <v>2.8516107402454134</v>
      </c>
      <c r="G321" s="8">
        <f t="shared" si="27"/>
        <v>2.1499916217141615</v>
      </c>
      <c r="H321" s="8">
        <f t="shared" si="33"/>
        <v>2.0057417190854476</v>
      </c>
      <c r="I321" s="8">
        <f t="shared" si="28"/>
        <v>288.74999162171417</v>
      </c>
      <c r="L321" s="7">
        <v>296.7</v>
      </c>
      <c r="M321" s="1">
        <v>270.19080282750207</v>
      </c>
      <c r="N321" s="1">
        <v>288.38841504380287</v>
      </c>
      <c r="O321" s="7">
        <v>2.1700519033806449</v>
      </c>
      <c r="P321" s="7">
        <v>2.2561116074162988</v>
      </c>
      <c r="T321" s="7">
        <v>296.60000000000002</v>
      </c>
      <c r="U321" s="8">
        <f>AVERAGE(M320:M$354)</f>
        <v>263.93896001105031</v>
      </c>
      <c r="V321" s="11">
        <f t="shared" si="29"/>
        <v>263.88862710765216</v>
      </c>
      <c r="W321" s="7">
        <v>296.60000000000002</v>
      </c>
      <c r="X321" s="8">
        <f>AVERAGE(N320:N$354)</f>
        <v>285.38682836519291</v>
      </c>
      <c r="Y321" s="11">
        <f t="shared" si="30"/>
        <v>285.40027519359217</v>
      </c>
      <c r="Z321" s="7">
        <v>296.60000000000002</v>
      </c>
      <c r="AA321" s="8">
        <f>AVERAGE(O320:O$354)</f>
        <v>2.0884429209312922</v>
      </c>
      <c r="AB321" s="11">
        <f t="shared" si="31"/>
        <v>2.0933696438394236</v>
      </c>
      <c r="AC321" s="7">
        <v>296.60000000000002</v>
      </c>
      <c r="AD321" s="8">
        <f>AVERAGE(P320:P$354)</f>
        <v>2.1960927963828296</v>
      </c>
      <c r="AE321" s="8">
        <f t="shared" si="32"/>
        <v>2.2007362690076206</v>
      </c>
    </row>
    <row r="322" spans="1:31" x14ac:dyDescent="0.25">
      <c r="A322" s="8">
        <v>286.7</v>
      </c>
      <c r="B322" s="1">
        <v>317.13986882692154</v>
      </c>
      <c r="C322" s="1">
        <v>301.17632054966742</v>
      </c>
      <c r="D322" s="8">
        <v>286.7</v>
      </c>
      <c r="E322" s="6">
        <v>0.71294707996120132</v>
      </c>
      <c r="F322" s="8">
        <v>2.8697060466242874</v>
      </c>
      <c r="G322" s="8">
        <f t="shared" si="27"/>
        <v>2.156758966663086</v>
      </c>
      <c r="H322" s="8">
        <f t="shared" si="33"/>
        <v>2.0128038469680454</v>
      </c>
      <c r="I322" s="8">
        <f t="shared" si="28"/>
        <v>288.85675896666305</v>
      </c>
      <c r="L322" s="7">
        <v>296.8</v>
      </c>
      <c r="M322" s="1">
        <v>269.77723602072012</v>
      </c>
      <c r="N322" s="1">
        <v>288.21046458753659</v>
      </c>
      <c r="O322" s="7">
        <v>2.1656552911506743</v>
      </c>
      <c r="P322" s="7">
        <v>2.253274824333805</v>
      </c>
      <c r="T322" s="7">
        <v>296.7</v>
      </c>
      <c r="U322" s="8">
        <f>AVERAGE(M321:M$354)</f>
        <v>263.74286701024937</v>
      </c>
      <c r="V322" s="11">
        <f t="shared" si="29"/>
        <v>263.61834294366327</v>
      </c>
      <c r="W322" s="7">
        <v>296.7</v>
      </c>
      <c r="X322" s="8">
        <f>AVERAGE(N321:N$354)</f>
        <v>285.29334008541406</v>
      </c>
      <c r="Y322" s="11">
        <f t="shared" si="30"/>
        <v>285.30711359254281</v>
      </c>
      <c r="Z322" s="7">
        <v>296.7</v>
      </c>
      <c r="AA322" s="8">
        <f>AVERAGE(O321:O$354)</f>
        <v>2.0859154322836591</v>
      </c>
      <c r="AB322" s="11">
        <f t="shared" si="31"/>
        <v>2.090304423464886</v>
      </c>
      <c r="AC322" s="7">
        <v>296.7</v>
      </c>
      <c r="AD322" s="8">
        <f>AVERAGE(P321:P$354)</f>
        <v>2.1942466336569959</v>
      </c>
      <c r="AE322" s="8">
        <f t="shared" si="32"/>
        <v>2.1986746328830122</v>
      </c>
    </row>
    <row r="323" spans="1:31" x14ac:dyDescent="0.25">
      <c r="A323" s="8">
        <v>286.8</v>
      </c>
      <c r="B323" s="1">
        <v>316.88183626027342</v>
      </c>
      <c r="C323" s="1">
        <v>301.0980510339445</v>
      </c>
      <c r="D323" s="8">
        <v>286.8</v>
      </c>
      <c r="E323" s="6">
        <v>0.72432848265958816</v>
      </c>
      <c r="F323" s="8">
        <v>2.8877676392939309</v>
      </c>
      <c r="G323" s="8">
        <f t="shared" si="27"/>
        <v>2.1634391566343427</v>
      </c>
      <c r="H323" s="8">
        <f t="shared" si="33"/>
        <v>2.0198817967017422</v>
      </c>
      <c r="I323" s="8">
        <f t="shared" si="28"/>
        <v>288.96343915663437</v>
      </c>
      <c r="L323" s="7">
        <v>296.89999999999998</v>
      </c>
      <c r="M323" s="1">
        <v>269.36546396730984</v>
      </c>
      <c r="N323" s="1">
        <v>288.03158184711742</v>
      </c>
      <c r="O323" s="7">
        <v>2.1611881714652661</v>
      </c>
      <c r="P323" s="7">
        <v>2.2503517217924744</v>
      </c>
      <c r="T323" s="7">
        <v>296.8</v>
      </c>
      <c r="U323" s="8">
        <f>AVERAGE(M322:M$354)</f>
        <v>263.5474750157872</v>
      </c>
      <c r="V323" s="11">
        <f t="shared" si="29"/>
        <v>263.34717604120851</v>
      </c>
      <c r="W323" s="7">
        <v>296.8</v>
      </c>
      <c r="X323" s="8">
        <f>AVERAGE(N322:N$354)</f>
        <v>285.19954993515984</v>
      </c>
      <c r="Y323" s="11">
        <f t="shared" si="30"/>
        <v>285.21362970242797</v>
      </c>
      <c r="Z323" s="7">
        <v>296.8</v>
      </c>
      <c r="AA323" s="8">
        <f>AVERAGE(O322:O$354)</f>
        <v>2.0833658422504171</v>
      </c>
      <c r="AB323" s="11">
        <f t="shared" si="31"/>
        <v>2.0871932484647004</v>
      </c>
      <c r="AC323" s="7">
        <v>296.8</v>
      </c>
      <c r="AD323" s="8">
        <f>AVERAGE(P322:P$354)</f>
        <v>2.1923719374824717</v>
      </c>
      <c r="AE323" s="8">
        <f t="shared" si="32"/>
        <v>2.1965675626386201</v>
      </c>
    </row>
    <row r="324" spans="1:31" x14ac:dyDescent="0.25">
      <c r="A324" s="8">
        <v>286.89999999999998</v>
      </c>
      <c r="B324" s="1">
        <v>316.61059827686529</v>
      </c>
      <c r="C324" s="1">
        <v>301.01880218720891</v>
      </c>
      <c r="D324" s="8">
        <v>286.89999999999998</v>
      </c>
      <c r="E324" s="6">
        <v>0.73574572503855828</v>
      </c>
      <c r="F324" s="8">
        <v>2.9057698976315294</v>
      </c>
      <c r="G324" s="8">
        <f t="shared" si="27"/>
        <v>2.1700241725929712</v>
      </c>
      <c r="H324" s="8">
        <f t="shared" si="33"/>
        <v>2.0269759052254406</v>
      </c>
      <c r="I324" s="8">
        <f t="shared" si="28"/>
        <v>289.07002417259292</v>
      </c>
      <c r="L324" s="7">
        <v>297</v>
      </c>
      <c r="M324" s="1">
        <v>268.95554126001724</v>
      </c>
      <c r="N324" s="1">
        <v>287.85177022978002</v>
      </c>
      <c r="O324" s="7">
        <v>2.1566510599635773</v>
      </c>
      <c r="P324" s="7">
        <v>2.2473424225343224</v>
      </c>
      <c r="T324" s="7">
        <v>296.89999999999998</v>
      </c>
      <c r="U324" s="8">
        <f>AVERAGE(M323:M$354)</f>
        <v>263.35279498438297</v>
      </c>
      <c r="V324" s="11">
        <f t="shared" si="29"/>
        <v>263.0751264002879</v>
      </c>
      <c r="W324" s="7">
        <v>296.89999999999998</v>
      </c>
      <c r="X324" s="8">
        <f>AVERAGE(N323:N$354)</f>
        <v>285.10545885227305</v>
      </c>
      <c r="Y324" s="11">
        <f t="shared" si="30"/>
        <v>285.11982352324719</v>
      </c>
      <c r="Z324" s="7">
        <v>296.89999999999998</v>
      </c>
      <c r="AA324" s="8">
        <f>AVERAGE(O323:O$354)</f>
        <v>2.0807942969722841</v>
      </c>
      <c r="AB324" s="11">
        <f t="shared" si="31"/>
        <v>2.0840359303472269</v>
      </c>
      <c r="AC324" s="7">
        <v>296.89999999999998</v>
      </c>
      <c r="AD324" s="8">
        <f>AVERAGE(P323:P$354)</f>
        <v>2.1904687222683679</v>
      </c>
      <c r="AE324" s="8">
        <f t="shared" si="32"/>
        <v>2.1944148411523656</v>
      </c>
    </row>
    <row r="325" spans="1:31" x14ac:dyDescent="0.25">
      <c r="A325" s="8">
        <v>287</v>
      </c>
      <c r="B325" s="1">
        <v>316.32550315418354</v>
      </c>
      <c r="C325" s="1">
        <v>300.93857287884248</v>
      </c>
      <c r="D325" s="8">
        <v>287</v>
      </c>
      <c r="E325" s="6">
        <v>0.74717954112365181</v>
      </c>
      <c r="F325" s="8">
        <v>2.9236850902453591</v>
      </c>
      <c r="G325" s="8">
        <f t="shared" si="27"/>
        <v>2.1765055491217074</v>
      </c>
      <c r="H325" s="8">
        <f t="shared" si="33"/>
        <v>2.0340865885050174</v>
      </c>
      <c r="I325" s="8">
        <f t="shared" si="28"/>
        <v>289.17650554912171</v>
      </c>
      <c r="L325" s="7">
        <v>297.10000000000002</v>
      </c>
      <c r="M325" s="1">
        <v>268.54751542525855</v>
      </c>
      <c r="N325" s="1">
        <v>287.67103321157924</v>
      </c>
      <c r="O325" s="7">
        <v>2.1520444757480575</v>
      </c>
      <c r="P325" s="7">
        <v>2.244246570491752</v>
      </c>
      <c r="T325" s="7">
        <v>297</v>
      </c>
      <c r="U325" s="8">
        <f>AVERAGE(M324:M$354)</f>
        <v>263.15883792041757</v>
      </c>
      <c r="V325" s="11">
        <f t="shared" si="29"/>
        <v>262.80219402090052</v>
      </c>
      <c r="W325" s="7">
        <v>297</v>
      </c>
      <c r="X325" s="8">
        <f>AVERAGE(N324:N$354)</f>
        <v>285.01106778792325</v>
      </c>
      <c r="Y325" s="11">
        <f t="shared" si="30"/>
        <v>285.02569505500003</v>
      </c>
      <c r="Z325" s="7">
        <v>297</v>
      </c>
      <c r="AA325" s="8">
        <f>AVERAGE(O324:O$354)</f>
        <v>2.0782009461821875</v>
      </c>
      <c r="AB325" s="11">
        <f t="shared" si="31"/>
        <v>2.0808322806199158</v>
      </c>
      <c r="AC325" s="7">
        <v>297</v>
      </c>
      <c r="AD325" s="8">
        <f>AVERAGE(P324:P$354)</f>
        <v>2.1885370126063002</v>
      </c>
      <c r="AE325" s="8">
        <f t="shared" si="32"/>
        <v>2.1922162513003514</v>
      </c>
    </row>
    <row r="326" spans="1:31" x14ac:dyDescent="0.25">
      <c r="A326" s="8">
        <v>287.10000000000002</v>
      </c>
      <c r="B326" s="1">
        <v>316.02594501212809</v>
      </c>
      <c r="C326" s="1">
        <v>300.85736196799445</v>
      </c>
      <c r="D326" s="8">
        <v>287.10000000000002</v>
      </c>
      <c r="E326" s="6">
        <v>0.75860879248154167</v>
      </c>
      <c r="F326" s="8">
        <v>2.9414833737462125</v>
      </c>
      <c r="G326" s="8">
        <f t="shared" ref="G326:G389" si="34">F326-E326</f>
        <v>2.182874581264671</v>
      </c>
      <c r="H326" s="8">
        <f t="shared" si="33"/>
        <v>2.0412140321320509</v>
      </c>
      <c r="I326" s="8">
        <f t="shared" ref="I326:I389" si="35">A326+G326</f>
        <v>289.28287458126471</v>
      </c>
      <c r="L326" s="7">
        <v>297.2</v>
      </c>
      <c r="M326" s="1">
        <v>268.14143074183119</v>
      </c>
      <c r="N326" s="1">
        <v>287.48937433715537</v>
      </c>
      <c r="O326" s="7">
        <v>2.1473689498301982</v>
      </c>
      <c r="P326" s="7">
        <v>2.2410647853948622</v>
      </c>
      <c r="T326" s="7">
        <v>297.10000000000002</v>
      </c>
      <c r="U326" s="8">
        <f>AVERAGE(M325:M$354)</f>
        <v>262.96561447576426</v>
      </c>
      <c r="V326" s="11">
        <f t="shared" ref="V326:V355" si="36">-0.0441369233*T326^2 + 23.483594954*T326 - 2818.5516399474</f>
        <v>262.52837890304727</v>
      </c>
      <c r="W326" s="7">
        <v>297.10000000000002</v>
      </c>
      <c r="X326" s="8">
        <f>AVERAGE(N325:N$354)</f>
        <v>284.91637770652801</v>
      </c>
      <c r="Y326" s="11">
        <f t="shared" ref="Y326:Y355" si="37" xml:space="preserve"> -0.0161144533*W326^2 + 8.6290891324*W326 - 856.3739661281</f>
        <v>284.93124429768693</v>
      </c>
      <c r="Z326" s="7">
        <v>297.10000000000002</v>
      </c>
      <c r="AA326" s="8">
        <f>AVERAGE(O325:O$354)</f>
        <v>2.0755859423894747</v>
      </c>
      <c r="AB326" s="11">
        <f t="shared" ref="AB326:AB355" si="38" xml:space="preserve"> -0.000031415526114*Z326^3 + 0.02566522857118*Z326^2 - 6.964018125956*Z326 + 629.516315122313</f>
        <v>2.077582110787489</v>
      </c>
      <c r="AC326" s="7">
        <v>297.10000000000002</v>
      </c>
      <c r="AD326" s="8">
        <f>AVERAGE(P325:P$354)</f>
        <v>2.1865768322753656</v>
      </c>
      <c r="AE326" s="8">
        <f t="shared" ref="AE326:AE355" si="39" xml:space="preserve"> -0.0000361873*Z326^3 + 0.0299386098*Z326^2 - 8.2296135482*Z326+ 753.5701352914</f>
        <v>2.1899715759579976</v>
      </c>
    </row>
    <row r="327" spans="1:31" x14ac:dyDescent="0.25">
      <c r="A327" s="8">
        <v>287.2</v>
      </c>
      <c r="B327" s="1">
        <v>315.71134645667257</v>
      </c>
      <c r="C327" s="1">
        <v>300.77516830473496</v>
      </c>
      <c r="D327" s="8">
        <v>287.2</v>
      </c>
      <c r="E327" s="6">
        <v>0.77001051008973154</v>
      </c>
      <c r="F327" s="8">
        <v>2.9591328248206938</v>
      </c>
      <c r="G327" s="8">
        <f t="shared" si="34"/>
        <v>2.1891223147309624</v>
      </c>
      <c r="H327" s="8">
        <f t="shared" si="33"/>
        <v>2.0483587315847789</v>
      </c>
      <c r="I327" s="8">
        <f t="shared" si="35"/>
        <v>289.38912231473097</v>
      </c>
      <c r="L327" s="7">
        <v>297.3</v>
      </c>
      <c r="M327" s="1">
        <v>267.73733765953239</v>
      </c>
      <c r="N327" s="1">
        <v>287.30679721943278</v>
      </c>
      <c r="O327" s="7">
        <v>2.1426250424341484</v>
      </c>
      <c r="P327" s="7">
        <v>2.2377961425837301</v>
      </c>
      <c r="T327" s="7">
        <v>297.2</v>
      </c>
      <c r="U327" s="8">
        <f>AVERAGE(M326:M$354)</f>
        <v>262.77313513267825</v>
      </c>
      <c r="V327" s="11">
        <f t="shared" si="36"/>
        <v>262.25368104672771</v>
      </c>
      <c r="W327" s="7">
        <v>297.2</v>
      </c>
      <c r="X327" s="8">
        <f>AVERAGE(N326:N$354)</f>
        <v>284.82138958566418</v>
      </c>
      <c r="Y327" s="11">
        <f t="shared" si="37"/>
        <v>284.8364712513079</v>
      </c>
      <c r="Z327" s="7">
        <v>297.2</v>
      </c>
      <c r="AA327" s="8">
        <f>AVERAGE(O326:O$354)</f>
        <v>2.0729494412391785</v>
      </c>
      <c r="AB327" s="11">
        <f t="shared" si="38"/>
        <v>2.0742852323587613</v>
      </c>
      <c r="AC327" s="7">
        <v>297.2</v>
      </c>
      <c r="AD327" s="8">
        <f>AVERAGE(P326:P$354)</f>
        <v>2.1845882206127318</v>
      </c>
      <c r="AE327" s="8">
        <f t="shared" si="39"/>
        <v>2.1876805980023164</v>
      </c>
    </row>
    <row r="328" spans="1:31" x14ac:dyDescent="0.25">
      <c r="A328" s="8">
        <v>287.3</v>
      </c>
      <c r="B328" s="1">
        <v>315.38115577703076</v>
      </c>
      <c r="C328" s="1">
        <v>300.69199073127555</v>
      </c>
      <c r="D328" s="8">
        <v>287.3</v>
      </c>
      <c r="E328" s="6">
        <v>0.78135993358296552</v>
      </c>
      <c r="F328" s="8">
        <v>2.9765995107896246</v>
      </c>
      <c r="G328" s="8">
        <f t="shared" si="34"/>
        <v>2.1952395772066593</v>
      </c>
      <c r="H328" s="8">
        <f t="shared" si="33"/>
        <v>2.0555196100308857</v>
      </c>
      <c r="I328" s="8">
        <f t="shared" si="35"/>
        <v>289.49523957720669</v>
      </c>
      <c r="L328" s="7">
        <v>297.39999999999998</v>
      </c>
      <c r="M328" s="1">
        <v>267.33527824039783</v>
      </c>
      <c r="N328" s="1">
        <v>287.12330553924909</v>
      </c>
      <c r="O328" s="7">
        <v>2.1378133163505519</v>
      </c>
      <c r="P328" s="7">
        <v>2.2344412959078168</v>
      </c>
      <c r="T328" s="7">
        <v>297.3</v>
      </c>
      <c r="U328" s="8">
        <f>AVERAGE(M327:M$354)</f>
        <v>262.58141028949422</v>
      </c>
      <c r="V328" s="11">
        <f t="shared" si="36"/>
        <v>261.97810045194365</v>
      </c>
      <c r="W328" s="7">
        <v>297.3</v>
      </c>
      <c r="X328" s="8">
        <f>AVERAGE(N327:N$354)</f>
        <v>284.72610441596811</v>
      </c>
      <c r="Y328" s="11">
        <f t="shared" si="37"/>
        <v>284.74137591586316</v>
      </c>
      <c r="Z328" s="7">
        <v>297.3</v>
      </c>
      <c r="AA328" s="8">
        <f>AVERAGE(O327:O$354)</f>
        <v>2.0702916016466419</v>
      </c>
      <c r="AB328" s="11">
        <f t="shared" si="38"/>
        <v>2.070941456839364</v>
      </c>
      <c r="AC328" s="7">
        <v>297.3</v>
      </c>
      <c r="AD328" s="8">
        <f>AVERAGE(P327:P$354)</f>
        <v>2.1825712004419411</v>
      </c>
      <c r="AE328" s="8">
        <f t="shared" si="39"/>
        <v>2.1853431003085007</v>
      </c>
    </row>
    <row r="329" spans="1:31" x14ac:dyDescent="0.25">
      <c r="A329" s="8">
        <v>287.39999999999998</v>
      </c>
      <c r="B329" s="1">
        <v>315.03488273985255</v>
      </c>
      <c r="C329" s="1">
        <v>300.60782808325388</v>
      </c>
      <c r="D329" s="8">
        <v>287.39999999999998</v>
      </c>
      <c r="E329" s="6">
        <v>0.79263048856327534</v>
      </c>
      <c r="F329" s="8">
        <v>2.9938476035682351</v>
      </c>
      <c r="G329" s="8">
        <f t="shared" si="34"/>
        <v>2.20121711500496</v>
      </c>
      <c r="H329" s="8">
        <f t="shared" si="33"/>
        <v>2.062697498895615</v>
      </c>
      <c r="I329" s="8">
        <f t="shared" si="35"/>
        <v>289.60121711500494</v>
      </c>
      <c r="L329" s="7">
        <v>297.5</v>
      </c>
      <c r="M329" s="1">
        <v>266.93530372336255</v>
      </c>
      <c r="N329" s="1">
        <v>286.93890304491174</v>
      </c>
      <c r="O329" s="7">
        <v>2.1329343684582116</v>
      </c>
      <c r="P329" s="7">
        <v>2.2310006783411045</v>
      </c>
      <c r="T329" s="7">
        <v>297.39999999999998</v>
      </c>
      <c r="U329" s="8">
        <f>AVERAGE(M328:M$354)</f>
        <v>262.39045001652988</v>
      </c>
      <c r="V329" s="11">
        <f t="shared" si="36"/>
        <v>261.70163711869282</v>
      </c>
      <c r="W329" s="7">
        <v>297.39999999999998</v>
      </c>
      <c r="X329" s="8">
        <f>AVERAGE(N328:N$354)</f>
        <v>284.63052320102497</v>
      </c>
      <c r="Y329" s="11">
        <f t="shared" si="37"/>
        <v>284.64595829135226</v>
      </c>
      <c r="Z329" s="7">
        <v>297.39999999999998</v>
      </c>
      <c r="AA329" s="8">
        <f>AVERAGE(O328:O$354)</f>
        <v>2.0676125853211795</v>
      </c>
      <c r="AB329" s="11">
        <f t="shared" si="38"/>
        <v>2.0675505957367477</v>
      </c>
      <c r="AC329" s="7">
        <v>297.39999999999998</v>
      </c>
      <c r="AD329" s="8">
        <f>AVERAGE(P328:P$354)</f>
        <v>2.1805258322144678</v>
      </c>
      <c r="AE329" s="8">
        <f t="shared" si="39"/>
        <v>2.1829588657526529</v>
      </c>
    </row>
    <row r="330" spans="1:31" x14ac:dyDescent="0.25">
      <c r="A330" s="8">
        <v>287.5</v>
      </c>
      <c r="B330" s="1">
        <v>314.67209403692169</v>
      </c>
      <c r="C330" s="1">
        <v>300.52267919107942</v>
      </c>
      <c r="D330" s="8">
        <v>287.5</v>
      </c>
      <c r="E330" s="6">
        <v>0.80379389323418404</v>
      </c>
      <c r="F330" s="8">
        <v>3.0108395413803088</v>
      </c>
      <c r="G330" s="8">
        <f t="shared" si="34"/>
        <v>2.2070456481461247</v>
      </c>
      <c r="H330" s="8">
        <f t="shared" si="33"/>
        <v>2.0698918461958535</v>
      </c>
      <c r="I330" s="8">
        <f t="shared" si="35"/>
        <v>289.70704564814611</v>
      </c>
      <c r="L330" s="7">
        <v>297.60000000000002</v>
      </c>
      <c r="M330" s="1">
        <v>266.53745117574869</v>
      </c>
      <c r="N330" s="1">
        <v>286.7535935516787</v>
      </c>
      <c r="O330" s="7">
        <v>2.1279887871311836</v>
      </c>
      <c r="P330" s="7">
        <v>2.2274735169139728</v>
      </c>
      <c r="T330" s="7">
        <v>297.5</v>
      </c>
      <c r="U330" s="8">
        <f>AVERAGE(M329:M$354)</f>
        <v>262.20026431561189</v>
      </c>
      <c r="V330" s="11">
        <f t="shared" si="36"/>
        <v>261.42429104697521</v>
      </c>
      <c r="W330" s="7">
        <v>297.5</v>
      </c>
      <c r="X330" s="8">
        <f>AVERAGE(N329:N$354)</f>
        <v>284.53464695724711</v>
      </c>
      <c r="Y330" s="11">
        <f t="shared" si="37"/>
        <v>284.55021837777497</v>
      </c>
      <c r="Z330" s="7">
        <v>297.5</v>
      </c>
      <c r="AA330" s="8">
        <f>AVERAGE(O329:O$354)</f>
        <v>2.0649125572046647</v>
      </c>
      <c r="AB330" s="11">
        <f t="shared" si="38"/>
        <v>2.0641124605572259</v>
      </c>
      <c r="AC330" s="7">
        <v>297.5</v>
      </c>
      <c r="AD330" s="8">
        <f>AVERAGE(P329:P$354)</f>
        <v>2.1784521605339542</v>
      </c>
      <c r="AE330" s="8">
        <f t="shared" si="39"/>
        <v>2.1805276772126945</v>
      </c>
    </row>
    <row r="331" spans="1:31" x14ac:dyDescent="0.25">
      <c r="A331" s="8">
        <v>287.60000000000002</v>
      </c>
      <c r="B331" s="1">
        <v>314.29247657615292</v>
      </c>
      <c r="C331" s="1">
        <v>300.43654288133655</v>
      </c>
      <c r="D331" s="8">
        <v>287.60000000000002</v>
      </c>
      <c r="E331" s="6">
        <v>0.81482013932258124</v>
      </c>
      <c r="F331" s="8">
        <v>3.027536241673201</v>
      </c>
      <c r="G331" s="8">
        <f t="shared" si="34"/>
        <v>2.2127161023506199</v>
      </c>
      <c r="H331" s="8">
        <f t="shared" si="33"/>
        <v>2.0771005144543611</v>
      </c>
      <c r="I331" s="8">
        <f t="shared" si="35"/>
        <v>289.81271610235063</v>
      </c>
      <c r="L331" s="7">
        <v>297.7</v>
      </c>
      <c r="M331" s="1">
        <v>266.14176949209542</v>
      </c>
      <c r="N331" s="1">
        <v>286.56738094116173</v>
      </c>
      <c r="O331" s="7">
        <v>2.1229771995760385</v>
      </c>
      <c r="P331" s="7">
        <v>2.2238602947785968</v>
      </c>
      <c r="T331" s="7">
        <v>297.60000000000002</v>
      </c>
      <c r="U331" s="8">
        <f>AVERAGE(M330:M$354)</f>
        <v>262.0108627393019</v>
      </c>
      <c r="V331" s="11">
        <f t="shared" si="36"/>
        <v>261.1460622367922</v>
      </c>
      <c r="W331" s="7">
        <v>297.60000000000002</v>
      </c>
      <c r="X331" s="8">
        <f>AVERAGE(N330:N$354)</f>
        <v>284.43847671374056</v>
      </c>
      <c r="Y331" s="11">
        <f t="shared" si="37"/>
        <v>284.4541561751322</v>
      </c>
      <c r="Z331" s="7">
        <v>297.60000000000002</v>
      </c>
      <c r="AA331" s="8">
        <f>AVERAGE(O330:O$354)</f>
        <v>2.0621916847545232</v>
      </c>
      <c r="AB331" s="11">
        <f t="shared" si="38"/>
        <v>2.0606268628082489</v>
      </c>
      <c r="AC331" s="7">
        <v>297.60000000000002</v>
      </c>
      <c r="AD331" s="8">
        <f>AVERAGE(P330:P$354)</f>
        <v>2.1763502198216687</v>
      </c>
      <c r="AE331" s="8">
        <f t="shared" si="39"/>
        <v>2.1780493175631364</v>
      </c>
    </row>
    <row r="332" spans="1:31" x14ac:dyDescent="0.25">
      <c r="A332" s="8">
        <v>287.7</v>
      </c>
      <c r="B332" s="1">
        <v>313.89576384352449</v>
      </c>
      <c r="C332" s="1">
        <v>300.349417978242</v>
      </c>
      <c r="D332" s="8">
        <v>287.7</v>
      </c>
      <c r="E332" s="6">
        <v>0.82567786623709227</v>
      </c>
      <c r="F332" s="8">
        <v>3.0438973674056378</v>
      </c>
      <c r="G332" s="8">
        <f t="shared" si="34"/>
        <v>2.2182195011685453</v>
      </c>
      <c r="H332" s="8">
        <f t="shared" si="33"/>
        <v>2.0843240595791959</v>
      </c>
      <c r="I332" s="8">
        <f t="shared" si="35"/>
        <v>289.91821950116855</v>
      </c>
      <c r="L332" s="7">
        <v>297.8</v>
      </c>
      <c r="M332" s="1">
        <v>265.74829670840813</v>
      </c>
      <c r="N332" s="1">
        <v>286.38026916064814</v>
      </c>
      <c r="O332" s="7">
        <v>2.117900230663246</v>
      </c>
      <c r="P332" s="7">
        <v>2.2201613594316285</v>
      </c>
      <c r="T332" s="7">
        <v>297.7</v>
      </c>
      <c r="U332" s="8">
        <f>AVERAGE(M331:M$354)</f>
        <v>261.82225488778323</v>
      </c>
      <c r="V332" s="11">
        <f t="shared" si="36"/>
        <v>260.86695068814333</v>
      </c>
      <c r="W332" s="7">
        <v>297.7</v>
      </c>
      <c r="X332" s="8">
        <f>AVERAGE(N331:N$354)</f>
        <v>284.34201351215978</v>
      </c>
      <c r="Y332" s="11">
        <f t="shared" si="37"/>
        <v>284.35777168342327</v>
      </c>
      <c r="Z332" s="7">
        <v>297.7</v>
      </c>
      <c r="AA332" s="8">
        <f>AVERAGE(O331:O$354)</f>
        <v>2.0594501388221622</v>
      </c>
      <c r="AB332" s="11">
        <f t="shared" si="38"/>
        <v>2.0570936139968126</v>
      </c>
      <c r="AC332" s="7">
        <v>297.7</v>
      </c>
      <c r="AD332" s="8">
        <f>AVERAGE(P331:P$354)</f>
        <v>2.1742200824428224</v>
      </c>
      <c r="AE332" s="8">
        <f t="shared" si="39"/>
        <v>2.1755235696812179</v>
      </c>
    </row>
    <row r="333" spans="1:31" x14ac:dyDescent="0.25">
      <c r="A333" s="8">
        <v>287.8</v>
      </c>
      <c r="B333" s="1">
        <v>313.48182622994955</v>
      </c>
      <c r="C333" s="1">
        <v>300.2613033051519</v>
      </c>
      <c r="D333" s="8">
        <v>287.8</v>
      </c>
      <c r="E333" s="6">
        <v>0.83633435047678051</v>
      </c>
      <c r="F333" s="8">
        <v>3.0598816472292354</v>
      </c>
      <c r="G333" s="8">
        <f t="shared" si="34"/>
        <v>2.223547296752455</v>
      </c>
      <c r="H333" s="8">
        <f t="shared" si="33"/>
        <v>2.091559771484095</v>
      </c>
      <c r="I333" s="8">
        <f t="shared" si="35"/>
        <v>290.02354729675244</v>
      </c>
      <c r="L333" s="7">
        <v>297.89999999999998</v>
      </c>
      <c r="M333" s="1">
        <v>265.35707762812598</v>
      </c>
      <c r="N333" s="1">
        <v>286.19226222234158</v>
      </c>
      <c r="O333" s="7">
        <v>2.1127585339856227</v>
      </c>
      <c r="P333" s="7">
        <v>2.2163765309550589</v>
      </c>
      <c r="T333" s="7">
        <v>297.8</v>
      </c>
      <c r="U333" s="8">
        <f>AVERAGE(M332:M$354)</f>
        <v>261.63444990498709</v>
      </c>
      <c r="V333" s="11">
        <f t="shared" si="36"/>
        <v>260.58695640102815</v>
      </c>
      <c r="W333" s="7">
        <v>297.8</v>
      </c>
      <c r="X333" s="8">
        <f>AVERAGE(N332:N$354)</f>
        <v>284.24525840655099</v>
      </c>
      <c r="Y333" s="11">
        <f t="shared" si="37"/>
        <v>284.26106490264795</v>
      </c>
      <c r="Z333" s="7">
        <v>297.8</v>
      </c>
      <c r="AA333" s="8">
        <f>AVERAGE(O332:O$354)</f>
        <v>2.0566880927024287</v>
      </c>
      <c r="AB333" s="11">
        <f t="shared" si="38"/>
        <v>2.053512525629003</v>
      </c>
      <c r="AC333" s="7">
        <v>297.8</v>
      </c>
      <c r="AD333" s="8">
        <f>AVERAGE(P332:P$354)</f>
        <v>2.1720618123412674</v>
      </c>
      <c r="AE333" s="8">
        <f t="shared" si="39"/>
        <v>2.1729502164428141</v>
      </c>
    </row>
    <row r="334" spans="1:31" x14ac:dyDescent="0.25">
      <c r="A334" s="8">
        <v>287.89999999999998</v>
      </c>
      <c r="B334" s="1">
        <v>313.0506775130155</v>
      </c>
      <c r="C334" s="1">
        <v>300.17219768611574</v>
      </c>
      <c r="D334" s="8">
        <v>287.89999999999998</v>
      </c>
      <c r="E334" s="6">
        <v>0.84675575019723326</v>
      </c>
      <c r="F334" s="8">
        <v>3.0754472480806494</v>
      </c>
      <c r="G334" s="8">
        <f t="shared" si="34"/>
        <v>2.2286914978834163</v>
      </c>
      <c r="H334" s="8">
        <f t="shared" si="33"/>
        <v>2.0988063929444576</v>
      </c>
      <c r="I334" s="8">
        <f t="shared" si="35"/>
        <v>290.12869149788338</v>
      </c>
      <c r="L334" s="7">
        <v>298</v>
      </c>
      <c r="M334" s="1">
        <v>264.96814799394872</v>
      </c>
      <c r="N334" s="1">
        <v>286.00336420251773</v>
      </c>
      <c r="O334" s="7">
        <v>2.1075527638011922</v>
      </c>
      <c r="P334" s="7">
        <v>2.2125061781797744</v>
      </c>
      <c r="T334" s="7">
        <v>297.89999999999998</v>
      </c>
      <c r="U334" s="8">
        <f>AVERAGE(M333:M$354)</f>
        <v>261.44745686846795</v>
      </c>
      <c r="V334" s="11">
        <f t="shared" si="36"/>
        <v>260.30607937544755</v>
      </c>
      <c r="W334" s="7">
        <v>297.89999999999998</v>
      </c>
      <c r="X334" s="8">
        <f>AVERAGE(N333:N$354)</f>
        <v>284.14821246318297</v>
      </c>
      <c r="Y334" s="11">
        <f t="shared" si="37"/>
        <v>284.16403583280692</v>
      </c>
      <c r="Z334" s="7">
        <v>297.89999999999998</v>
      </c>
      <c r="AA334" s="8">
        <f>AVERAGE(O333:O$354)</f>
        <v>2.0539057227951187</v>
      </c>
      <c r="AB334" s="11">
        <f t="shared" si="38"/>
        <v>2.0498834092115885</v>
      </c>
      <c r="AC334" s="7">
        <v>297.89999999999998</v>
      </c>
      <c r="AD334" s="8">
        <f>AVERAGE(P333:P$354)</f>
        <v>2.1698754692917053</v>
      </c>
      <c r="AE334" s="8">
        <f t="shared" si="39"/>
        <v>2.1703290407235727</v>
      </c>
    </row>
    <row r="335" spans="1:31" x14ac:dyDescent="0.25">
      <c r="A335" s="8">
        <v>288</v>
      </c>
      <c r="B335" s="1">
        <v>312.60248109972105</v>
      </c>
      <c r="C335" s="1">
        <v>300.0820999474721</v>
      </c>
      <c r="D335" s="8">
        <v>288</v>
      </c>
      <c r="E335" s="6">
        <v>0.85690740104220309</v>
      </c>
      <c r="F335" s="8">
        <v>3.0905521964032912</v>
      </c>
      <c r="G335" s="8">
        <f t="shared" si="34"/>
        <v>2.2336447953610881</v>
      </c>
      <c r="H335" s="8">
        <f t="shared" si="33"/>
        <v>2.1060602182978059</v>
      </c>
      <c r="I335" s="8">
        <f t="shared" si="35"/>
        <v>290.2336447953611</v>
      </c>
      <c r="L335" s="7">
        <v>298.10000000000002</v>
      </c>
      <c r="M335" s="1">
        <v>264.58154942915786</v>
      </c>
      <c r="N335" s="1">
        <v>285.8135792405954</v>
      </c>
      <c r="O335" s="7">
        <v>2.1022836013557171</v>
      </c>
      <c r="P335" s="7">
        <v>2.2085505709219886</v>
      </c>
      <c r="T335" s="7">
        <v>298</v>
      </c>
      <c r="U335" s="8">
        <f>AVERAGE(M334:M$354)</f>
        <v>261.26128445134134</v>
      </c>
      <c r="V335" s="11">
        <f t="shared" si="36"/>
        <v>260.02431961140064</v>
      </c>
      <c r="W335" s="7">
        <v>298</v>
      </c>
      <c r="X335" s="8">
        <f>AVERAGE(N334:N$354)</f>
        <v>284.05087676036584</v>
      </c>
      <c r="Y335" s="11">
        <f t="shared" si="37"/>
        <v>284.06668447390018</v>
      </c>
      <c r="Z335" s="7">
        <v>298</v>
      </c>
      <c r="AA335" s="8">
        <f>AVERAGE(O334:O$354)</f>
        <v>2.051103207976523</v>
      </c>
      <c r="AB335" s="11">
        <f t="shared" si="38"/>
        <v>2.0462060762527017</v>
      </c>
      <c r="AC335" s="7">
        <v>298</v>
      </c>
      <c r="AD335" s="8">
        <f>AVERAGE(P334:P$354)</f>
        <v>2.1676611330220217</v>
      </c>
      <c r="AE335" s="8">
        <f t="shared" si="39"/>
        <v>2.167659825400051</v>
      </c>
    </row>
    <row r="336" spans="1:31" x14ac:dyDescent="0.25">
      <c r="A336" s="8">
        <v>288.10000000000002</v>
      </c>
      <c r="B336" s="1">
        <v>312.13752110730604</v>
      </c>
      <c r="C336" s="1">
        <v>299.99100891948262</v>
      </c>
      <c r="D336" s="8">
        <v>288.10000000000002</v>
      </c>
      <c r="E336" s="6">
        <v>0.86675424686925362</v>
      </c>
      <c r="F336" s="8">
        <v>3.1051548417225763</v>
      </c>
      <c r="G336" s="8">
        <f t="shared" si="34"/>
        <v>2.2384005948533225</v>
      </c>
      <c r="H336" s="8">
        <f t="shared" si="33"/>
        <v>2.1133174729227835</v>
      </c>
      <c r="I336" s="8">
        <f t="shared" si="35"/>
        <v>290.33840059485334</v>
      </c>
      <c r="L336" s="7">
        <v>298.2</v>
      </c>
      <c r="M336" s="1">
        <v>264.19731851538575</v>
      </c>
      <c r="N336" s="1">
        <v>285.62291153812174</v>
      </c>
      <c r="O336" s="7">
        <v>2.096951735542917</v>
      </c>
      <c r="P336" s="7">
        <v>2.2045097782885663</v>
      </c>
      <c r="T336" s="7">
        <v>298.10000000000002</v>
      </c>
      <c r="U336" s="8">
        <f>AVERAGE(M335:M$354)</f>
        <v>261.075941274211</v>
      </c>
      <c r="V336" s="11">
        <f t="shared" si="36"/>
        <v>259.74167710888742</v>
      </c>
      <c r="W336" s="7">
        <v>298.10000000000002</v>
      </c>
      <c r="X336" s="8">
        <f>AVERAGE(N335:N$354)</f>
        <v>283.95325238825825</v>
      </c>
      <c r="Y336" s="11">
        <f t="shared" si="37"/>
        <v>283.96901082592706</v>
      </c>
      <c r="Z336" s="7">
        <v>298.10000000000002</v>
      </c>
      <c r="AA336" s="8">
        <f>AVERAGE(O335:O$354)</f>
        <v>2.0482807301852892</v>
      </c>
      <c r="AB336" s="11">
        <f t="shared" si="38"/>
        <v>2.0424803382577466</v>
      </c>
      <c r="AC336" s="7">
        <v>298.10000000000002</v>
      </c>
      <c r="AD336" s="8">
        <f>AVERAGE(P335:P$354)</f>
        <v>2.1654188807641339</v>
      </c>
      <c r="AE336" s="8">
        <f t="shared" si="39"/>
        <v>2.1649423533488061</v>
      </c>
    </row>
    <row r="337" spans="1:31" x14ac:dyDescent="0.25">
      <c r="A337" s="8">
        <v>288.2</v>
      </c>
      <c r="B337" s="1">
        <v>311.65626303100117</v>
      </c>
      <c r="C337" s="1">
        <v>299.89892343799931</v>
      </c>
      <c r="D337" s="8">
        <v>288.2</v>
      </c>
      <c r="E337" s="6">
        <v>0.87626106035625106</v>
      </c>
      <c r="F337" s="8">
        <v>3.1192143537441233</v>
      </c>
      <c r="G337" s="8">
        <f t="shared" si="34"/>
        <v>2.2429532933878722</v>
      </c>
      <c r="H337" s="8">
        <f t="shared" si="33"/>
        <v>2.1205738698765546</v>
      </c>
      <c r="I337" s="8">
        <f t="shared" si="35"/>
        <v>290.44295329338786</v>
      </c>
      <c r="L337" s="7">
        <v>298.3</v>
      </c>
      <c r="M337" s="1">
        <v>263.8154931320438</v>
      </c>
      <c r="N337" s="1">
        <v>285.43136535767053</v>
      </c>
      <c r="O337" s="7">
        <v>2.0915578732532141</v>
      </c>
      <c r="P337" s="7">
        <v>2.2003842442165022</v>
      </c>
      <c r="T337" s="7">
        <v>298.2</v>
      </c>
      <c r="U337" s="8">
        <f>AVERAGE(M336:M$354)</f>
        <v>260.89143558184531</v>
      </c>
      <c r="V337" s="11">
        <f t="shared" si="36"/>
        <v>259.45815186790833</v>
      </c>
      <c r="W337" s="7">
        <v>298.2</v>
      </c>
      <c r="X337" s="8">
        <f>AVERAGE(N336:N$354)</f>
        <v>283.85534044866154</v>
      </c>
      <c r="Y337" s="11">
        <f t="shared" si="37"/>
        <v>283.871014888888</v>
      </c>
      <c r="Z337" s="7">
        <v>298.2</v>
      </c>
      <c r="AA337" s="8">
        <f>AVERAGE(O336:O$354)</f>
        <v>2.0454384738078986</v>
      </c>
      <c r="AB337" s="11">
        <f t="shared" si="38"/>
        <v>2.0387060067339462</v>
      </c>
      <c r="AC337" s="7">
        <v>298.2</v>
      </c>
      <c r="AD337" s="8">
        <f>AVERAGE(P336:P$354)</f>
        <v>2.1631487918084575</v>
      </c>
      <c r="AE337" s="8">
        <f t="shared" si="39"/>
        <v>2.1621764074459406</v>
      </c>
    </row>
    <row r="338" spans="1:31" x14ac:dyDescent="0.25">
      <c r="A338" s="8">
        <v>288.3</v>
      </c>
      <c r="B338" s="1">
        <v>311.15929778219254</v>
      </c>
      <c r="C338" s="1">
        <v>299.80584234616151</v>
      </c>
      <c r="D338" s="8">
        <v>288.3</v>
      </c>
      <c r="E338" s="6">
        <v>0.88539301007978033</v>
      </c>
      <c r="F338" s="8">
        <v>3.132691241697743</v>
      </c>
      <c r="G338" s="8">
        <f t="shared" si="34"/>
        <v>2.2472982316179628</v>
      </c>
      <c r="H338" s="8">
        <f t="shared" si="33"/>
        <v>2.1278235011285491</v>
      </c>
      <c r="I338" s="8">
        <f t="shared" si="35"/>
        <v>290.54729823161796</v>
      </c>
      <c r="L338" s="7">
        <v>298.39999999999998</v>
      </c>
      <c r="M338" s="1">
        <v>263.43610611328211</v>
      </c>
      <c r="N338" s="1">
        <v>285.2389450216549</v>
      </c>
      <c r="O338" s="7">
        <v>2.0861027285874378</v>
      </c>
      <c r="P338" s="7">
        <v>2.1961740236669587</v>
      </c>
      <c r="T338" s="7">
        <v>298.3</v>
      </c>
      <c r="U338" s="8">
        <f>AVERAGE(M337:M$354)</f>
        <v>260.70777541887088</v>
      </c>
      <c r="V338" s="11">
        <f t="shared" si="36"/>
        <v>259.17374388846292</v>
      </c>
      <c r="W338" s="7">
        <v>298.3</v>
      </c>
      <c r="X338" s="8">
        <f>AVERAGE(N337:N$354)</f>
        <v>283.75714205480261</v>
      </c>
      <c r="Y338" s="11">
        <f t="shared" si="37"/>
        <v>283.77269666278278</v>
      </c>
      <c r="Z338" s="7">
        <v>298.3</v>
      </c>
      <c r="AA338" s="8">
        <f>AVERAGE(O337:O$354)</f>
        <v>2.042576625933731</v>
      </c>
      <c r="AB338" s="11">
        <f t="shared" si="38"/>
        <v>2.0348828931892058</v>
      </c>
      <c r="AC338" s="7">
        <v>298.3</v>
      </c>
      <c r="AD338" s="8">
        <f>AVERAGE(P337:P$354)</f>
        <v>2.1608509592262291</v>
      </c>
      <c r="AE338" s="8">
        <f t="shared" si="39"/>
        <v>2.1593617705673296</v>
      </c>
    </row>
    <row r="339" spans="1:31" x14ac:dyDescent="0.25">
      <c r="A339" s="8">
        <v>288.39999999999998</v>
      </c>
      <c r="B339" s="1">
        <v>310.64739505056599</v>
      </c>
      <c r="C339" s="1">
        <v>299.71176449611761</v>
      </c>
      <c r="D339" s="8">
        <v>288.39999999999998</v>
      </c>
      <c r="E339" s="6">
        <v>0.89411593361394659</v>
      </c>
      <c r="F339" s="8">
        <v>3.1455478825038772</v>
      </c>
      <c r="G339" s="8">
        <f t="shared" si="34"/>
        <v>2.2514319488899304</v>
      </c>
      <c r="H339" s="8">
        <f t="shared" si="33"/>
        <v>2.1350597795801018</v>
      </c>
      <c r="I339" s="8">
        <f t="shared" si="35"/>
        <v>290.65143194888992</v>
      </c>
      <c r="L339" s="7">
        <v>298.5</v>
      </c>
      <c r="M339" s="1">
        <v>263.05919318581238</v>
      </c>
      <c r="N339" s="1">
        <v>285.0456549110533</v>
      </c>
      <c r="O339" s="7">
        <v>2.0805870358374228</v>
      </c>
      <c r="P339" s="7">
        <v>2.1918797508572267</v>
      </c>
      <c r="T339" s="7">
        <v>298.39999999999998</v>
      </c>
      <c r="U339" s="8">
        <f>AVERAGE(M338:M$354)</f>
        <v>260.52496849456656</v>
      </c>
      <c r="V339" s="11">
        <f t="shared" si="36"/>
        <v>258.88845317055257</v>
      </c>
      <c r="W339" s="7">
        <v>298.39999999999998</v>
      </c>
      <c r="X339" s="8">
        <f>AVERAGE(N338:N$354)</f>
        <v>283.65865833110456</v>
      </c>
      <c r="Y339" s="11">
        <f t="shared" si="37"/>
        <v>283.6740561476123</v>
      </c>
      <c r="Z339" s="7">
        <v>298.39999999999998</v>
      </c>
      <c r="AA339" s="8">
        <f>AVERAGE(O338:O$354)</f>
        <v>2.0396953760914087</v>
      </c>
      <c r="AB339" s="11">
        <f t="shared" si="38"/>
        <v>2.0310108091284746</v>
      </c>
      <c r="AC339" s="7">
        <v>298.39999999999998</v>
      </c>
      <c r="AD339" s="8">
        <f>AVERAGE(P338:P$354)</f>
        <v>2.1585254718738605</v>
      </c>
      <c r="AE339" s="8">
        <f t="shared" si="39"/>
        <v>2.1564982255890754</v>
      </c>
    </row>
    <row r="340" spans="1:31" x14ac:dyDescent="0.25">
      <c r="A340" s="8">
        <v>288.5</v>
      </c>
      <c r="B340" s="1">
        <v>310.12148707973444</v>
      </c>
      <c r="C340" s="1">
        <v>299.61668875076651</v>
      </c>
      <c r="D340" s="8">
        <v>288.5</v>
      </c>
      <c r="E340" s="6">
        <v>0.90239681729784782</v>
      </c>
      <c r="F340" s="8">
        <v>3.1577490426873038</v>
      </c>
      <c r="G340" s="8">
        <f t="shared" si="34"/>
        <v>2.2553522253894558</v>
      </c>
      <c r="H340" s="8">
        <f t="shared" si="33"/>
        <v>2.1422735496246212</v>
      </c>
      <c r="I340" s="8">
        <f t="shared" si="35"/>
        <v>290.75535222538946</v>
      </c>
      <c r="L340" s="7">
        <v>298.60000000000002</v>
      </c>
      <c r="M340" s="1">
        <v>262.68478485560615</v>
      </c>
      <c r="N340" s="1">
        <v>284.85149946405187</v>
      </c>
      <c r="O340" s="7">
        <v>2.0750115356158449</v>
      </c>
      <c r="P340" s="7">
        <v>2.187501462650566</v>
      </c>
      <c r="T340" s="7">
        <v>298.5</v>
      </c>
      <c r="U340" s="8">
        <f>AVERAGE(M339:M$354)</f>
        <v>260.34302239339689</v>
      </c>
      <c r="V340" s="11">
        <f t="shared" si="36"/>
        <v>258.60227971417544</v>
      </c>
      <c r="W340" s="7">
        <v>298.5</v>
      </c>
      <c r="X340" s="8">
        <f>AVERAGE(N339:N$354)</f>
        <v>283.55989041294515</v>
      </c>
      <c r="Y340" s="11">
        <f t="shared" si="37"/>
        <v>283.57509334337522</v>
      </c>
      <c r="Z340" s="7">
        <v>298.5</v>
      </c>
      <c r="AA340" s="8">
        <f>AVERAGE(O339:O$354)</f>
        <v>2.0367949165604071</v>
      </c>
      <c r="AB340" s="11">
        <f t="shared" si="38"/>
        <v>2.0270895660598853</v>
      </c>
      <c r="AC340" s="7">
        <v>298.5</v>
      </c>
      <c r="AD340" s="8">
        <f>AVERAGE(P339:P$354)</f>
        <v>2.1561724373867919</v>
      </c>
      <c r="AE340" s="8">
        <f t="shared" si="39"/>
        <v>2.1535855553881902</v>
      </c>
    </row>
    <row r="341" spans="1:31" x14ac:dyDescent="0.25">
      <c r="A341" s="8">
        <v>288.60000000000002</v>
      </c>
      <c r="B341" s="1">
        <v>309.58260415207764</v>
      </c>
      <c r="C341" s="1">
        <v>299.52061398551581</v>
      </c>
      <c r="D341" s="8">
        <v>288.60000000000002</v>
      </c>
      <c r="E341" s="6">
        <v>0.91020440223952293</v>
      </c>
      <c r="F341" s="8">
        <v>3.1692623779865756</v>
      </c>
      <c r="G341" s="8">
        <f t="shared" si="34"/>
        <v>2.2590579757470528</v>
      </c>
      <c r="H341" s="8">
        <f t="shared" si="33"/>
        <v>2.1494569046476726</v>
      </c>
      <c r="I341" s="8">
        <f t="shared" si="35"/>
        <v>290.85905797574708</v>
      </c>
      <c r="L341" s="7">
        <v>298.7</v>
      </c>
      <c r="M341" s="1">
        <v>262.31291307390575</v>
      </c>
      <c r="N341" s="1">
        <v>284.65648317460199</v>
      </c>
      <c r="O341" s="7">
        <v>2.06937698658448</v>
      </c>
      <c r="P341" s="7">
        <v>2.18303976043953</v>
      </c>
      <c r="T341" s="7">
        <v>298.60000000000002</v>
      </c>
      <c r="U341" s="8">
        <f>AVERAGE(M340:M$354)</f>
        <v>260.16194434056916</v>
      </c>
      <c r="V341" s="11">
        <f t="shared" si="36"/>
        <v>258.31522351933245</v>
      </c>
      <c r="W341" s="7">
        <v>298.60000000000002</v>
      </c>
      <c r="X341" s="8">
        <f>AVERAGE(N340:N$354)</f>
        <v>283.46083944640458</v>
      </c>
      <c r="Y341" s="11">
        <f t="shared" si="37"/>
        <v>283.47580825007196</v>
      </c>
      <c r="Z341" s="7">
        <v>298.60000000000002</v>
      </c>
      <c r="AA341" s="8">
        <f>AVERAGE(O340:O$354)</f>
        <v>2.0338754419419391</v>
      </c>
      <c r="AB341" s="11">
        <f t="shared" si="38"/>
        <v>2.0231189754904335</v>
      </c>
      <c r="AC341" s="7">
        <v>298.60000000000002</v>
      </c>
      <c r="AD341" s="8">
        <f>AVERAGE(P340:P$354)</f>
        <v>2.1537919498220957</v>
      </c>
      <c r="AE341" s="8">
        <f t="shared" si="39"/>
        <v>2.1506235428391847</v>
      </c>
    </row>
    <row r="342" spans="1:31" x14ac:dyDescent="0.25">
      <c r="A342" s="8">
        <v>288.7</v>
      </c>
      <c r="B342" s="1">
        <v>309.03197910419271</v>
      </c>
      <c r="C342" s="1">
        <v>299.42353909005021</v>
      </c>
      <c r="D342" s="8">
        <v>288.7</v>
      </c>
      <c r="E342" s="6">
        <v>0.91750929081554844</v>
      </c>
      <c r="F342" s="8">
        <v>3.1800588944481905</v>
      </c>
      <c r="G342" s="8">
        <f t="shared" si="34"/>
        <v>2.262549603632642</v>
      </c>
      <c r="H342" s="8">
        <f t="shared" si="33"/>
        <v>2.156598307612005</v>
      </c>
      <c r="I342" s="8">
        <f t="shared" si="35"/>
        <v>290.96254960363262</v>
      </c>
      <c r="L342" s="7">
        <v>298.8</v>
      </c>
      <c r="M342" s="1">
        <v>261.94361143551333</v>
      </c>
      <c r="N342" s="1">
        <v>284.46061059089783</v>
      </c>
      <c r="O342" s="7">
        <v>2.0636841645741448</v>
      </c>
      <c r="P342" s="7">
        <v>2.178494861819368</v>
      </c>
      <c r="T342" s="7">
        <v>298.7</v>
      </c>
      <c r="U342" s="8">
        <f>AVERAGE(M341:M$354)</f>
        <v>259.98174144663795</v>
      </c>
      <c r="V342" s="11">
        <f t="shared" si="36"/>
        <v>258.02728458602405</v>
      </c>
      <c r="W342" s="7">
        <v>298.7</v>
      </c>
      <c r="X342" s="8">
        <f>AVERAGE(N341:N$354)</f>
        <v>283.36150658800119</v>
      </c>
      <c r="Y342" s="11">
        <f t="shared" si="37"/>
        <v>283.37620086770301</v>
      </c>
      <c r="Z342" s="7">
        <v>298.7</v>
      </c>
      <c r="AA342" s="8">
        <f>AVERAGE(O341:O$354)</f>
        <v>2.0309371495366606</v>
      </c>
      <c r="AB342" s="11">
        <f t="shared" si="38"/>
        <v>2.0190988489264328</v>
      </c>
      <c r="AC342" s="7">
        <v>298.7</v>
      </c>
      <c r="AD342" s="8">
        <f>AVERAGE(P341:P$354)</f>
        <v>2.1513841274772054</v>
      </c>
      <c r="AE342" s="8">
        <f t="shared" si="39"/>
        <v>2.147611970819753</v>
      </c>
    </row>
    <row r="343" spans="1:31" x14ac:dyDescent="0.25">
      <c r="A343" s="8">
        <v>288.8</v>
      </c>
      <c r="B343" s="1">
        <v>308.47082704624955</v>
      </c>
      <c r="C343" s="1">
        <v>299.32546297010737</v>
      </c>
      <c r="D343" s="8">
        <v>288.8</v>
      </c>
      <c r="E343" s="6">
        <v>0.9242849577865675</v>
      </c>
      <c r="F343" s="8">
        <v>3.1901133555358734</v>
      </c>
      <c r="G343" s="8">
        <f t="shared" si="34"/>
        <v>2.2658283977493059</v>
      </c>
      <c r="H343" s="8">
        <f t="shared" si="33"/>
        <v>2.1636849998303447</v>
      </c>
      <c r="I343" s="8">
        <f t="shared" si="35"/>
        <v>291.06582839774933</v>
      </c>
      <c r="L343" s="7">
        <v>298.89999999999998</v>
      </c>
      <c r="M343" s="1">
        <v>261.57690564191762</v>
      </c>
      <c r="N343" s="1">
        <v>284.26388631377387</v>
      </c>
      <c r="O343" s="7">
        <v>2.0579338466835915</v>
      </c>
      <c r="P343" s="7">
        <v>2.1738673716222823</v>
      </c>
      <c r="T343" s="7">
        <v>298.8</v>
      </c>
      <c r="U343" s="8">
        <f>AVERAGE(M342:M$354)</f>
        <v>259.80242055223272</v>
      </c>
      <c r="V343" s="11">
        <f t="shared" si="36"/>
        <v>257.73846291424888</v>
      </c>
      <c r="W343" s="7">
        <v>298.8</v>
      </c>
      <c r="X343" s="8">
        <f>AVERAGE(N342:N$354)</f>
        <v>283.26189300441649</v>
      </c>
      <c r="Y343" s="11">
        <f t="shared" si="37"/>
        <v>283.27627119626834</v>
      </c>
      <c r="Z343" s="7">
        <v>298.8</v>
      </c>
      <c r="AA343" s="8">
        <f>AVERAGE(O342:O$354)</f>
        <v>2.0279802389945205</v>
      </c>
      <c r="AB343" s="11">
        <f t="shared" si="38"/>
        <v>2.0150289978748788</v>
      </c>
      <c r="AC343" s="7">
        <v>298.8</v>
      </c>
      <c r="AD343" s="8">
        <f>AVERAGE(P342:P$354)</f>
        <v>2.1489490787877958</v>
      </c>
      <c r="AE343" s="8">
        <f t="shared" si="39"/>
        <v>2.1445506222064523</v>
      </c>
    </row>
    <row r="344" spans="1:31" x14ac:dyDescent="0.25">
      <c r="A344" s="8">
        <v>288.89999999999998</v>
      </c>
      <c r="B344" s="1">
        <v>307.9006153629573</v>
      </c>
      <c r="C344" s="1">
        <v>299.22638454925556</v>
      </c>
      <c r="D344" s="8">
        <v>288.89999999999998</v>
      </c>
      <c r="E344" s="6">
        <v>0.93050727898388597</v>
      </c>
      <c r="F344" s="8">
        <v>3.1994046214368339</v>
      </c>
      <c r="G344" s="8">
        <f t="shared" si="34"/>
        <v>2.2688973424529477</v>
      </c>
      <c r="H344" s="8">
        <f t="shared" si="33"/>
        <v>2.1707030911961982</v>
      </c>
      <c r="I344" s="8">
        <f t="shared" si="35"/>
        <v>291.16889734245291</v>
      </c>
      <c r="L344" s="7">
        <v>299</v>
      </c>
      <c r="M344" s="1">
        <v>261.21282396919503</v>
      </c>
      <c r="N344" s="1">
        <v>284.06631499502754</v>
      </c>
      <c r="O344" s="7">
        <v>2.0521268282454113</v>
      </c>
      <c r="P344" s="7">
        <v>2.1691575757088546</v>
      </c>
      <c r="T344" s="7">
        <v>298.89999999999998</v>
      </c>
      <c r="U344" s="8">
        <f>AVERAGE(M343:M$354)</f>
        <v>259.62398797862602</v>
      </c>
      <c r="V344" s="11">
        <f t="shared" si="36"/>
        <v>257.44875850400695</v>
      </c>
      <c r="W344" s="7">
        <v>298.89999999999998</v>
      </c>
      <c r="X344" s="8">
        <f>AVERAGE(N343:N$354)</f>
        <v>283.16199987220978</v>
      </c>
      <c r="Y344" s="11">
        <f t="shared" si="37"/>
        <v>283.17601923576706</v>
      </c>
      <c r="Z344" s="7">
        <v>298.89999999999998</v>
      </c>
      <c r="AA344" s="8">
        <f>AVERAGE(O343:O$354)</f>
        <v>2.0250049118628852</v>
      </c>
      <c r="AB344" s="11">
        <f t="shared" si="38"/>
        <v>2.0109092338420851</v>
      </c>
      <c r="AC344" s="7">
        <v>298.89999999999998</v>
      </c>
      <c r="AD344" s="8">
        <f>AVERAGE(P343:P$354)</f>
        <v>2.1464869302018315</v>
      </c>
      <c r="AE344" s="8">
        <f t="shared" si="39"/>
        <v>2.1414392798749304</v>
      </c>
    </row>
    <row r="345" spans="1:31" x14ac:dyDescent="0.25">
      <c r="A345" s="8">
        <v>289</v>
      </c>
      <c r="B345" s="1">
        <v>307.32267229766188</v>
      </c>
      <c r="C345" s="1">
        <v>299.12630277066916</v>
      </c>
      <c r="D345" s="8">
        <v>289</v>
      </c>
      <c r="E345" s="6">
        <v>0.93615597402114914</v>
      </c>
      <c r="F345" s="8">
        <v>3.2079159092372733</v>
      </c>
      <c r="G345" s="8">
        <f t="shared" si="34"/>
        <v>2.2717599352161244</v>
      </c>
      <c r="H345" s="8">
        <f t="shared" si="33"/>
        <v>2.1776386618599952</v>
      </c>
      <c r="I345" s="8">
        <f t="shared" si="35"/>
        <v>291.2717599352161</v>
      </c>
      <c r="L345" s="7">
        <v>299.10000000000002</v>
      </c>
      <c r="M345" s="1">
        <v>260.85139259243533</v>
      </c>
      <c r="N345" s="1">
        <v>283.86790133566859</v>
      </c>
      <c r="O345" s="7">
        <v>2.0462639150124251</v>
      </c>
      <c r="P345" s="7">
        <v>2.1643660359631256</v>
      </c>
      <c r="T345" s="7">
        <v>299</v>
      </c>
      <c r="U345" s="8">
        <f>AVERAGE(M344:M$354)</f>
        <v>259.44645000923589</v>
      </c>
      <c r="V345" s="11">
        <f t="shared" si="36"/>
        <v>257.15817135530006</v>
      </c>
      <c r="W345" s="7">
        <v>299</v>
      </c>
      <c r="X345" s="8">
        <f>AVERAGE(N344:N$354)</f>
        <v>283.06182837752209</v>
      </c>
      <c r="Y345" s="11">
        <f t="shared" si="37"/>
        <v>283.07544498620007</v>
      </c>
      <c r="Z345" s="7">
        <v>299</v>
      </c>
      <c r="AA345" s="8">
        <f>AVERAGE(O344:O$354)</f>
        <v>2.0220113723337301</v>
      </c>
      <c r="AB345" s="11">
        <f t="shared" si="38"/>
        <v>2.0067393683359569</v>
      </c>
      <c r="AC345" s="7">
        <v>299</v>
      </c>
      <c r="AD345" s="8">
        <f>AVERAGE(P344:P$354)</f>
        <v>2.1439977991636088</v>
      </c>
      <c r="AE345" s="8">
        <f t="shared" si="39"/>
        <v>2.1382777267001529</v>
      </c>
    </row>
    <row r="346" spans="1:31" x14ac:dyDescent="0.25">
      <c r="A346" s="8">
        <v>289.10000000000002</v>
      </c>
      <c r="B346" s="1">
        <v>306.73852184373328</v>
      </c>
      <c r="C346" s="1">
        <v>299.02521659889766</v>
      </c>
      <c r="D346" s="8">
        <v>289.10000000000002</v>
      </c>
      <c r="E346" s="6">
        <v>0.94121379955936435</v>
      </c>
      <c r="F346" s="8">
        <v>3.2156349658177454</v>
      </c>
      <c r="G346" s="8">
        <f t="shared" si="34"/>
        <v>2.2744211662583811</v>
      </c>
      <c r="H346" s="8">
        <f t="shared" si="33"/>
        <v>2.1844750180638086</v>
      </c>
      <c r="I346" s="8">
        <f t="shared" si="35"/>
        <v>291.3744211662584</v>
      </c>
      <c r="L346" s="7">
        <v>299.2</v>
      </c>
      <c r="M346" s="1">
        <v>260.49263682359486</v>
      </c>
      <c r="N346" s="1">
        <v>283.66865008410105</v>
      </c>
      <c r="O346" s="7">
        <v>2.0403459238649266</v>
      </c>
      <c r="P346" s="7">
        <v>2.1594932021239193</v>
      </c>
      <c r="T346" s="7">
        <v>299.10000000000002</v>
      </c>
      <c r="U346" s="8">
        <f>AVERAGE(M345:M$354)</f>
        <v>259.26981261323999</v>
      </c>
      <c r="V346" s="11">
        <f t="shared" si="36"/>
        <v>256.86670146812776</v>
      </c>
      <c r="W346" s="7">
        <v>299.10000000000002</v>
      </c>
      <c r="X346" s="8">
        <f>AVERAGE(N345:N$354)</f>
        <v>282.96137971577156</v>
      </c>
      <c r="Y346" s="11">
        <f t="shared" si="37"/>
        <v>282.97454844756737</v>
      </c>
      <c r="Z346" s="7">
        <v>299.10000000000002</v>
      </c>
      <c r="AA346" s="8">
        <f>AVERAGE(O345:O$354)</f>
        <v>2.0189998267425624</v>
      </c>
      <c r="AB346" s="11">
        <f t="shared" si="38"/>
        <v>2.002519212862353</v>
      </c>
      <c r="AC346" s="7">
        <v>299.10000000000002</v>
      </c>
      <c r="AD346" s="8">
        <f>AVERAGE(P345:P$354)</f>
        <v>2.1414818215090841</v>
      </c>
      <c r="AE346" s="8">
        <f t="shared" si="39"/>
        <v>2.1350657455602686</v>
      </c>
    </row>
    <row r="347" spans="1:31" x14ac:dyDescent="0.25">
      <c r="A347" s="8">
        <v>289.2</v>
      </c>
      <c r="B347" s="1">
        <v>306.14955138257739</v>
      </c>
      <c r="C347" s="1">
        <v>298.923125021624</v>
      </c>
      <c r="D347" s="8">
        <v>289.2</v>
      </c>
      <c r="E347" s="6">
        <v>0.94566768625125608</v>
      </c>
      <c r="F347" s="8">
        <v>3.2225541489696092</v>
      </c>
      <c r="G347" s="8">
        <f t="shared" si="34"/>
        <v>2.2768864627183532</v>
      </c>
      <c r="H347" s="8">
        <f t="shared" si="33"/>
        <v>2.1911965395456412</v>
      </c>
      <c r="I347" s="8">
        <f t="shared" si="35"/>
        <v>291.47688646271837</v>
      </c>
      <c r="L347" s="7">
        <v>299.3</v>
      </c>
      <c r="M347" s="1">
        <v>260.13657542473726</v>
      </c>
      <c r="N347" s="1">
        <v>283.46856603424055</v>
      </c>
      <c r="O347" s="7">
        <v>2.0343736756118069</v>
      </c>
      <c r="P347" s="7">
        <v>2.1545396831953547</v>
      </c>
      <c r="T347" s="7">
        <v>299.2</v>
      </c>
      <c r="U347" s="8">
        <f>AVERAGE(M346:M$354)</f>
        <v>259.09408150444057</v>
      </c>
      <c r="V347" s="11">
        <f t="shared" si="36"/>
        <v>256.57434884248823</v>
      </c>
      <c r="W347" s="7">
        <v>299.2</v>
      </c>
      <c r="X347" s="8">
        <f>AVERAGE(N346:N$354)</f>
        <v>282.86065509133851</v>
      </c>
      <c r="Y347" s="11">
        <f t="shared" si="37"/>
        <v>282.87332961986806</v>
      </c>
      <c r="Z347" s="7">
        <v>299.2</v>
      </c>
      <c r="AA347" s="8">
        <f>AVERAGE(O346:O$354)</f>
        <v>2.0159704836014658</v>
      </c>
      <c r="AB347" s="11">
        <f t="shared" si="38"/>
        <v>1.9982485789289512</v>
      </c>
      <c r="AC347" s="7">
        <v>299.2</v>
      </c>
      <c r="AD347" s="8">
        <f>AVERAGE(P346:P$354)</f>
        <v>2.1389391310141908</v>
      </c>
      <c r="AE347" s="8">
        <f t="shared" si="39"/>
        <v>2.1318031193297884</v>
      </c>
    </row>
    <row r="348" spans="1:31" x14ac:dyDescent="0.25">
      <c r="A348" s="8">
        <v>289.3</v>
      </c>
      <c r="B348" s="1">
        <v>305.55726918678215</v>
      </c>
      <c r="C348" s="1">
        <v>298.82002705140746</v>
      </c>
      <c r="D348" s="8">
        <v>289.3</v>
      </c>
      <c r="E348" s="6">
        <v>0.94950800214162578</v>
      </c>
      <c r="F348" s="8">
        <v>3.2286704160977533</v>
      </c>
      <c r="G348" s="8">
        <f t="shared" si="34"/>
        <v>2.2791624139561275</v>
      </c>
      <c r="H348" s="8">
        <f t="shared" si="33"/>
        <v>2.1977851788008054</v>
      </c>
      <c r="I348" s="8">
        <f t="shared" si="35"/>
        <v>291.57916241395611</v>
      </c>
      <c r="L348" s="7">
        <v>299.39999999999998</v>
      </c>
      <c r="M348" s="1">
        <v>259.78323977864051</v>
      </c>
      <c r="N348" s="1">
        <v>283.2676540235741</v>
      </c>
      <c r="O348" s="7">
        <v>2.0283480237793734</v>
      </c>
      <c r="P348" s="7">
        <v>2.1495059446367404</v>
      </c>
      <c r="T348" s="7">
        <v>299.3</v>
      </c>
      <c r="U348" s="8">
        <f>AVERAGE(M347:M$354)</f>
        <v>258.91926208954624</v>
      </c>
      <c r="V348" s="11">
        <f t="shared" si="36"/>
        <v>256.2811134783833</v>
      </c>
      <c r="W348" s="7">
        <v>299.3</v>
      </c>
      <c r="X348" s="8">
        <f>AVERAGE(N347:N$354)</f>
        <v>282.75965571724322</v>
      </c>
      <c r="Y348" s="11">
        <f t="shared" si="37"/>
        <v>282.77178850310304</v>
      </c>
      <c r="Z348" s="7">
        <v>299.3</v>
      </c>
      <c r="AA348" s="8">
        <f>AVERAGE(O347:O$354)</f>
        <v>2.0129235535685335</v>
      </c>
      <c r="AB348" s="11">
        <f t="shared" si="38"/>
        <v>1.9939272780420652</v>
      </c>
      <c r="AC348" s="7">
        <v>299.3</v>
      </c>
      <c r="AD348" s="8">
        <f>AVERAGE(P347:P$354)</f>
        <v>2.1363698721254738</v>
      </c>
      <c r="AE348" s="8">
        <f t="shared" si="39"/>
        <v>2.1284896308861789</v>
      </c>
    </row>
    <row r="349" spans="1:31" x14ac:dyDescent="0.25">
      <c r="A349" s="8">
        <v>289.39999999999998</v>
      </c>
      <c r="B349" s="1">
        <v>304.96302428204876</v>
      </c>
      <c r="C349" s="1">
        <v>298.71592172740804</v>
      </c>
      <c r="D349" s="8">
        <v>289.39999999999998</v>
      </c>
      <c r="E349" s="6">
        <v>0.95272940850060206</v>
      </c>
      <c r="F349" s="8">
        <v>3.2339852236760378</v>
      </c>
      <c r="G349" s="8">
        <f t="shared" si="34"/>
        <v>2.2812558151754359</v>
      </c>
      <c r="H349" s="8">
        <f t="shared" si="33"/>
        <v>2.204223074690963</v>
      </c>
      <c r="I349" s="8">
        <f t="shared" si="35"/>
        <v>291.6812558151754</v>
      </c>
      <c r="L349" s="7">
        <v>299.5</v>
      </c>
      <c r="M349" s="1">
        <v>259.43264754352504</v>
      </c>
      <c r="N349" s="1">
        <v>283.06591893116592</v>
      </c>
      <c r="O349" s="7">
        <v>2.0222698122782954</v>
      </c>
      <c r="P349" s="7">
        <v>2.1443926506077768</v>
      </c>
      <c r="T349" s="7">
        <v>299.39999999999998</v>
      </c>
      <c r="U349" s="8">
        <f>AVERAGE(M348:M$354)</f>
        <v>258.74536018451897</v>
      </c>
      <c r="V349" s="11">
        <f t="shared" si="36"/>
        <v>255.98699537581251</v>
      </c>
      <c r="W349" s="7">
        <v>299.39999999999998</v>
      </c>
      <c r="X349" s="8">
        <f>AVERAGE(N348:N$354)</f>
        <v>282.65838281481507</v>
      </c>
      <c r="Y349" s="11">
        <f t="shared" si="37"/>
        <v>282.66992509727208</v>
      </c>
      <c r="Z349" s="7">
        <v>299.39999999999998</v>
      </c>
      <c r="AA349" s="8">
        <f>AVERAGE(O348:O$354)</f>
        <v>2.0098592504194945</v>
      </c>
      <c r="AB349" s="11">
        <f t="shared" si="38"/>
        <v>1.9895551217080083</v>
      </c>
      <c r="AC349" s="7">
        <v>299.39999999999998</v>
      </c>
      <c r="AD349" s="8">
        <f>AVERAGE(P348:P$354)</f>
        <v>2.1337741848297767</v>
      </c>
      <c r="AE349" s="8">
        <f t="shared" si="39"/>
        <v>2.125125063105088</v>
      </c>
    </row>
    <row r="350" spans="1:31" x14ac:dyDescent="0.25">
      <c r="A350" s="8">
        <v>289.5</v>
      </c>
      <c r="B350" s="1">
        <v>304.3681192129215</v>
      </c>
      <c r="C350" s="1">
        <v>298.61080811708808</v>
      </c>
      <c r="D350" s="8">
        <v>289.5</v>
      </c>
      <c r="E350" s="6">
        <v>0.95533041210844616</v>
      </c>
      <c r="F350" s="8">
        <v>3.2385043441005585</v>
      </c>
      <c r="G350" s="8">
        <f t="shared" si="34"/>
        <v>2.2831739319921125</v>
      </c>
      <c r="H350" s="8">
        <f t="shared" si="33"/>
        <v>2.2104943275187483</v>
      </c>
      <c r="I350" s="8">
        <f t="shared" si="35"/>
        <v>291.78317393199211</v>
      </c>
      <c r="L350" s="7">
        <v>299.60000000000002</v>
      </c>
      <c r="M350" s="1">
        <v>259.0848154797024</v>
      </c>
      <c r="N350" s="1">
        <v>282.8633656756171</v>
      </c>
      <c r="O350" s="7">
        <v>2.016139895686242</v>
      </c>
      <c r="P350" s="7">
        <v>2.139200337179727</v>
      </c>
      <c r="T350" s="7">
        <v>299.5</v>
      </c>
      <c r="U350" s="8">
        <f>AVERAGE(M349:M$354)</f>
        <v>258.57238025216537</v>
      </c>
      <c r="V350" s="11">
        <f t="shared" si="36"/>
        <v>255.6919945347754</v>
      </c>
      <c r="W350" s="7">
        <v>299.5</v>
      </c>
      <c r="X350" s="8">
        <f>AVERAGE(N349:N$354)</f>
        <v>282.55683761335519</v>
      </c>
      <c r="Y350" s="11">
        <f t="shared" si="37"/>
        <v>282.5677394023752</v>
      </c>
      <c r="Z350" s="7">
        <v>299.5</v>
      </c>
      <c r="AA350" s="8">
        <f>AVERAGE(O349:O$354)</f>
        <v>2.0067777881928479</v>
      </c>
      <c r="AB350" s="11">
        <f t="shared" si="38"/>
        <v>1.9851319214351406</v>
      </c>
      <c r="AC350" s="7">
        <v>299.5</v>
      </c>
      <c r="AD350" s="8">
        <f>AVERAGE(P349:P$354)</f>
        <v>2.1311522248619497</v>
      </c>
      <c r="AE350" s="8">
        <f t="shared" si="39"/>
        <v>2.1217091988630727</v>
      </c>
    </row>
    <row r="351" spans="1:31" x14ac:dyDescent="0.25">
      <c r="A351" s="8">
        <v>289.60000000000002</v>
      </c>
      <c r="B351" s="1">
        <v>303.77381099363129</v>
      </c>
      <c r="C351" s="1">
        <v>298.50468531788698</v>
      </c>
      <c r="D351" s="8">
        <v>289.60000000000002</v>
      </c>
      <c r="E351" s="6">
        <v>0.95731319880240306</v>
      </c>
      <c r="F351" s="8">
        <v>3.24223760952033</v>
      </c>
      <c r="G351" s="8">
        <f t="shared" si="34"/>
        <v>2.284924410717927</v>
      </c>
      <c r="H351" s="8">
        <f t="shared" si="33"/>
        <v>2.2165795450999504</v>
      </c>
      <c r="I351" s="8">
        <f t="shared" si="35"/>
        <v>291.88492441071793</v>
      </c>
      <c r="L351" s="7">
        <v>299.7</v>
      </c>
      <c r="M351" s="1">
        <v>258.73976414471417</v>
      </c>
      <c r="N351" s="1">
        <v>282.65999921298453</v>
      </c>
      <c r="O351" s="7">
        <v>2.0099591465824842</v>
      </c>
      <c r="P351" s="7">
        <v>2.1339295792539117</v>
      </c>
      <c r="T351" s="7">
        <v>299.60000000000002</v>
      </c>
      <c r="U351" s="8">
        <f>AVERAGE(M350:M$354)</f>
        <v>258.40032679389344</v>
      </c>
      <c r="V351" s="11">
        <f t="shared" si="36"/>
        <v>255.39611095527243</v>
      </c>
      <c r="W351" s="7">
        <v>299.60000000000002</v>
      </c>
      <c r="X351" s="8">
        <f>AVERAGE(N350:N$354)</f>
        <v>282.45502134979301</v>
      </c>
      <c r="Y351" s="11">
        <f t="shared" si="37"/>
        <v>282.46523141841215</v>
      </c>
      <c r="Z351" s="7">
        <v>299.60000000000002</v>
      </c>
      <c r="AA351" s="8">
        <f>AVERAGE(O350:O$354)</f>
        <v>2.0036793833757587</v>
      </c>
      <c r="AB351" s="11">
        <f t="shared" si="38"/>
        <v>1.9806574887295483</v>
      </c>
      <c r="AC351" s="7">
        <v>299.60000000000002</v>
      </c>
      <c r="AD351" s="8">
        <f>AVERAGE(P350:P$354)</f>
        <v>2.128504139712784</v>
      </c>
      <c r="AE351" s="8">
        <f t="shared" si="39"/>
        <v>2.118241821035781</v>
      </c>
    </row>
    <row r="352" spans="1:31" x14ac:dyDescent="0.25">
      <c r="A352" s="8">
        <v>289.7</v>
      </c>
      <c r="B352" s="1">
        <v>303.18122321628135</v>
      </c>
      <c r="C352" s="1">
        <v>298.3975524588663</v>
      </c>
      <c r="D352" s="8">
        <v>289.7</v>
      </c>
      <c r="E352" s="6">
        <v>0.95868369794107644</v>
      </c>
      <c r="F352" s="8">
        <v>3.2451985944555641</v>
      </c>
      <c r="G352" s="8">
        <f t="shared" si="34"/>
        <v>2.2865148965144879</v>
      </c>
      <c r="H352" s="8">
        <f t="shared" si="33"/>
        <v>2.2224674139847922</v>
      </c>
      <c r="I352" s="8">
        <f t="shared" si="35"/>
        <v>291.98651489651445</v>
      </c>
      <c r="L352" s="7">
        <v>299.8</v>
      </c>
      <c r="M352" s="1">
        <v>258.39751262237064</v>
      </c>
      <c r="N352" s="1">
        <v>282.45582453466733</v>
      </c>
      <c r="O352" s="7">
        <v>2.0037284466876097</v>
      </c>
      <c r="P352" s="7">
        <v>2.12858116947175</v>
      </c>
      <c r="T352" s="7">
        <v>299.7</v>
      </c>
      <c r="U352" s="8">
        <f>AVERAGE(M351:M$354)</f>
        <v>258.22920462244122</v>
      </c>
      <c r="V352" s="11">
        <f t="shared" si="36"/>
        <v>255.0993446373036</v>
      </c>
      <c r="W352" s="7">
        <v>299.7</v>
      </c>
      <c r="X352" s="8">
        <f>AVERAGE(N351:N$354)</f>
        <v>282.35293526833703</v>
      </c>
      <c r="Y352" s="11">
        <f t="shared" si="37"/>
        <v>282.36240114538293</v>
      </c>
      <c r="Z352" s="7">
        <v>299.7</v>
      </c>
      <c r="AA352" s="8">
        <f>AVERAGE(O351:O$354)</f>
        <v>2.0005642552981371</v>
      </c>
      <c r="AB352" s="11">
        <f t="shared" si="38"/>
        <v>1.9761316350970901</v>
      </c>
      <c r="AC352" s="7">
        <v>299.7</v>
      </c>
      <c r="AD352" s="8">
        <f>AVERAGE(P351:P$354)</f>
        <v>2.1258300903460485</v>
      </c>
      <c r="AE352" s="8">
        <f t="shared" si="39"/>
        <v>2.1147227124997698</v>
      </c>
    </row>
    <row r="353" spans="1:31" x14ac:dyDescent="0.25">
      <c r="A353" s="8">
        <v>289.8</v>
      </c>
      <c r="B353" s="1">
        <v>302.59135387156476</v>
      </c>
      <c r="C353" s="1">
        <v>298.28940870232134</v>
      </c>
      <c r="D353" s="8">
        <v>289.8</v>
      </c>
      <c r="E353" s="6">
        <v>0.95945130093666131</v>
      </c>
      <c r="F353" s="8">
        <v>3.24740425045204</v>
      </c>
      <c r="G353" s="8">
        <f t="shared" si="34"/>
        <v>2.2879529495153785</v>
      </c>
      <c r="H353" s="8">
        <f t="shared" si="33"/>
        <v>2.2281375358882038</v>
      </c>
      <c r="I353" s="8">
        <f t="shared" si="35"/>
        <v>292.0879529495154</v>
      </c>
      <c r="L353" s="7">
        <v>299.89999999999998</v>
      </c>
      <c r="M353" s="1">
        <v>258.05807552110406</v>
      </c>
      <c r="N353" s="1">
        <v>282.25084666526675</v>
      </c>
      <c r="O353" s="7">
        <v>1.997448681694191</v>
      </c>
      <c r="P353" s="7">
        <v>2.1231557055970378</v>
      </c>
      <c r="T353" s="7">
        <v>299.8</v>
      </c>
      <c r="U353" s="8">
        <f>AVERAGE(M352:M$354)</f>
        <v>258.05901811501684</v>
      </c>
      <c r="V353" s="11">
        <f t="shared" si="36"/>
        <v>254.80169558086891</v>
      </c>
      <c r="W353" s="7">
        <v>299.8</v>
      </c>
      <c r="X353" s="8">
        <f>AVERAGE(N352:N$354)</f>
        <v>282.25058062012118</v>
      </c>
      <c r="Y353" s="11">
        <f t="shared" si="37"/>
        <v>282.25924858328779</v>
      </c>
      <c r="Z353" s="7">
        <v>299.8</v>
      </c>
      <c r="AA353" s="8">
        <f>AVERAGE(O352:O$354)</f>
        <v>1.9974326248700216</v>
      </c>
      <c r="AB353" s="11">
        <f t="shared" si="38"/>
        <v>1.9715541720458987</v>
      </c>
      <c r="AC353" s="7">
        <v>299.8</v>
      </c>
      <c r="AD353" s="8">
        <f>AVERAGE(P352:P$354)</f>
        <v>2.1231302607100941</v>
      </c>
      <c r="AE353" s="8">
        <f t="shared" si="39"/>
        <v>2.1111516561311419</v>
      </c>
    </row>
    <row r="354" spans="1:31" x14ac:dyDescent="0.25">
      <c r="A354" s="8">
        <v>289.89999999999998</v>
      </c>
      <c r="B354" s="1">
        <v>302.00504285541905</v>
      </c>
      <c r="C354" s="1">
        <v>298.18025324535677</v>
      </c>
      <c r="D354" s="8">
        <v>289.89999999999998</v>
      </c>
      <c r="E354" s="6">
        <v>0.95962864784328761</v>
      </c>
      <c r="F354" s="8">
        <v>3.2488745066509694</v>
      </c>
      <c r="G354" s="8">
        <f t="shared" si="34"/>
        <v>2.2892458588076821</v>
      </c>
      <c r="H354" s="8">
        <f t="shared" si="33"/>
        <v>2.233584832315445</v>
      </c>
      <c r="I354" s="8">
        <f t="shared" si="35"/>
        <v>292.18924585880768</v>
      </c>
      <c r="L354" s="7">
        <v>300</v>
      </c>
      <c r="M354" s="1">
        <v>257.72146620157594</v>
      </c>
      <c r="N354" s="1">
        <v>282.04507066042953</v>
      </c>
      <c r="O354" s="7">
        <v>1.9911207462282645</v>
      </c>
      <c r="P354" s="7">
        <v>2.1176539070614941</v>
      </c>
      <c r="T354" s="7">
        <v>299.89999999999998</v>
      </c>
      <c r="U354" s="8">
        <f>AVERAGE(M353:M$354)</f>
        <v>257.88977086134003</v>
      </c>
      <c r="V354" s="11">
        <f t="shared" si="36"/>
        <v>254.50316378596744</v>
      </c>
      <c r="W354" s="7">
        <v>299.89999999999998</v>
      </c>
      <c r="X354" s="8">
        <f>AVERAGE(N353:N$354)</f>
        <v>282.14795866284817</v>
      </c>
      <c r="Y354" s="11">
        <f t="shared" si="37"/>
        <v>282.15577373212739</v>
      </c>
      <c r="Z354" s="7">
        <v>299.89999999999998</v>
      </c>
      <c r="AA354" s="8">
        <f>AVERAGE(O353:O$354)</f>
        <v>1.9942847139612279</v>
      </c>
      <c r="AB354" s="11">
        <f t="shared" si="38"/>
        <v>1.9669249110822875</v>
      </c>
      <c r="AC354" s="7">
        <v>299.89999999999998</v>
      </c>
      <c r="AD354" s="8">
        <f>AVERAGE(P353:P$354)</f>
        <v>2.1204048063292662</v>
      </c>
      <c r="AE354" s="8">
        <f t="shared" si="39"/>
        <v>2.1075284348053174</v>
      </c>
    </row>
    <row r="355" spans="1:31" x14ac:dyDescent="0.25">
      <c r="A355" s="8">
        <v>290</v>
      </c>
      <c r="B355" s="1">
        <v>301.42311809208201</v>
      </c>
      <c r="C355" s="1">
        <v>298.07008532142237</v>
      </c>
      <c r="D355" s="8">
        <v>290</v>
      </c>
      <c r="E355" s="6">
        <v>0.95923083538009024</v>
      </c>
      <c r="F355" s="8">
        <v>3.2496318500281829</v>
      </c>
      <c r="G355" s="8">
        <f t="shared" si="34"/>
        <v>2.2904010146480926</v>
      </c>
      <c r="H355" s="8">
        <f t="shared" si="33"/>
        <v>2.2387927967595367</v>
      </c>
      <c r="I355" s="8">
        <f t="shared" si="35"/>
        <v>292.29040101464807</v>
      </c>
      <c r="T355" s="7">
        <v>300</v>
      </c>
      <c r="U355" s="8">
        <f>AVERAGE(M354:M$354)</f>
        <v>257.72146620157594</v>
      </c>
      <c r="V355" s="11">
        <f t="shared" si="36"/>
        <v>254.20374925260012</v>
      </c>
      <c r="W355" s="7">
        <v>300</v>
      </c>
      <c r="X355" s="8">
        <f>AVERAGE(N354:N$354)</f>
        <v>282.04507066042953</v>
      </c>
      <c r="Y355" s="11">
        <f t="shared" si="37"/>
        <v>282.05197659190014</v>
      </c>
      <c r="Z355" s="7">
        <v>300</v>
      </c>
      <c r="AA355" s="8">
        <f>AVERAGE(O354:O$354)</f>
        <v>1.9911207462282645</v>
      </c>
      <c r="AB355" s="11">
        <f t="shared" si="38"/>
        <v>1.9622436637134797</v>
      </c>
      <c r="AC355" s="7">
        <v>300</v>
      </c>
      <c r="AD355" s="8">
        <f>AVERAGE(P354:P$354)</f>
        <v>2.1176539070614941</v>
      </c>
      <c r="AE355" s="8">
        <f t="shared" si="39"/>
        <v>2.1038528313999905</v>
      </c>
    </row>
    <row r="356" spans="1:31" x14ac:dyDescent="0.25">
      <c r="A356" s="8">
        <v>290.10000000000002</v>
      </c>
      <c r="B356" s="1">
        <v>300.84614757590674</v>
      </c>
      <c r="C356" s="1">
        <v>297.95890420180763</v>
      </c>
      <c r="D356" s="8">
        <v>290.10000000000002</v>
      </c>
      <c r="E356" s="6">
        <v>0.95827587063871655</v>
      </c>
      <c r="F356" s="8">
        <v>3.2497008982777817</v>
      </c>
      <c r="G356" s="8">
        <f t="shared" si="34"/>
        <v>2.2914250276390651</v>
      </c>
      <c r="H356" s="8">
        <f t="shared" si="33"/>
        <v>2.2437588239997246</v>
      </c>
      <c r="I356" s="8">
        <f t="shared" si="35"/>
        <v>292.39142502763912</v>
      </c>
    </row>
    <row r="357" spans="1:31" x14ac:dyDescent="0.25">
      <c r="A357" s="8">
        <v>290.2</v>
      </c>
      <c r="B357" s="1">
        <v>300.27463216535756</v>
      </c>
      <c r="C357" s="1">
        <v>297.8467091970914</v>
      </c>
      <c r="D357" s="8">
        <v>290.2</v>
      </c>
      <c r="E357" s="6">
        <v>0.95678368906821243</v>
      </c>
      <c r="F357" s="8">
        <v>3.2491079770217164</v>
      </c>
      <c r="G357" s="8">
        <f t="shared" si="34"/>
        <v>2.292324287953504</v>
      </c>
      <c r="H357" s="8">
        <f t="shared" si="33"/>
        <v>2.2484718521461589</v>
      </c>
      <c r="I357" s="8">
        <f t="shared" si="35"/>
        <v>292.49232428795347</v>
      </c>
    </row>
    <row r="358" spans="1:31" x14ac:dyDescent="0.25">
      <c r="A358" s="8">
        <v>290.3</v>
      </c>
      <c r="B358" s="1">
        <v>299.70900780862627</v>
      </c>
      <c r="C358" s="1">
        <v>297.73349965854578</v>
      </c>
      <c r="D358" s="8">
        <v>290.3</v>
      </c>
      <c r="E358" s="6">
        <v>0.95477580229224601</v>
      </c>
      <c r="F358" s="8">
        <v>3.2478807113723422</v>
      </c>
      <c r="G358" s="8">
        <f t="shared" si="34"/>
        <v>2.2931049090800961</v>
      </c>
      <c r="H358" s="8">
        <f t="shared" si="33"/>
        <v>2.2529334890198598</v>
      </c>
      <c r="I358" s="8">
        <f t="shared" si="35"/>
        <v>292.59310490908013</v>
      </c>
    </row>
    <row r="359" spans="1:31" x14ac:dyDescent="0.25">
      <c r="A359" s="8">
        <v>290.39999999999998</v>
      </c>
      <c r="B359" s="1">
        <v>299.14952630893839</v>
      </c>
      <c r="C359" s="1">
        <v>297.61927497949154</v>
      </c>
      <c r="D359" s="8">
        <v>290.39999999999998</v>
      </c>
      <c r="E359" s="6">
        <v>0.9522753521098688</v>
      </c>
      <c r="F359" s="8">
        <v>3.2460476400146638</v>
      </c>
      <c r="G359" s="8">
        <f t="shared" si="34"/>
        <v>2.2937722879047948</v>
      </c>
      <c r="H359" s="8">
        <f t="shared" si="33"/>
        <v>2.2571423562310109</v>
      </c>
      <c r="I359" s="8">
        <f t="shared" si="35"/>
        <v>292.69377228790478</v>
      </c>
    </row>
    <row r="360" spans="1:31" x14ac:dyDescent="0.25">
      <c r="A360" s="8">
        <v>290.5</v>
      </c>
      <c r="B360" s="1">
        <v>298.59635605338508</v>
      </c>
      <c r="C360" s="1">
        <v>297.50403459660345</v>
      </c>
      <c r="D360" s="8">
        <v>290.5</v>
      </c>
      <c r="E360" s="6">
        <v>0.94930647374426758</v>
      </c>
      <c r="F360" s="8">
        <v>3.2436378580491518</v>
      </c>
      <c r="G360" s="8">
        <f t="shared" si="34"/>
        <v>2.2943313843048845</v>
      </c>
      <c r="H360" s="8">
        <f t="shared" si="33"/>
        <v>2.2610986680955709</v>
      </c>
      <c r="I360" s="8">
        <f t="shared" si="35"/>
        <v>292.79433138430488</v>
      </c>
    </row>
    <row r="361" spans="1:31" x14ac:dyDescent="0.25">
      <c r="A361" s="8">
        <v>290.60000000000002</v>
      </c>
      <c r="B361" s="1">
        <v>298.04955099733189</v>
      </c>
      <c r="C361" s="1">
        <v>297.38777799116468</v>
      </c>
      <c r="D361" s="8">
        <v>290.60000000000002</v>
      </c>
      <c r="E361" s="6">
        <v>0.94589409033929783</v>
      </c>
      <c r="F361" s="8">
        <v>3.2406806929630272</v>
      </c>
      <c r="G361" s="8">
        <f t="shared" si="34"/>
        <v>2.2947866026237294</v>
      </c>
      <c r="H361" s="8">
        <f t="shared" si="33"/>
        <v>2.2648078219559182</v>
      </c>
      <c r="I361" s="8">
        <f t="shared" si="35"/>
        <v>292.89478660262375</v>
      </c>
    </row>
    <row r="362" spans="1:31" x14ac:dyDescent="0.25">
      <c r="A362" s="8">
        <v>290.7</v>
      </c>
      <c r="B362" s="1">
        <v>297.50917296581321</v>
      </c>
      <c r="C362" s="1">
        <v>297.27050469026904</v>
      </c>
      <c r="D362" s="8">
        <v>290.7</v>
      </c>
      <c r="E362" s="6">
        <v>0.94206326058777612</v>
      </c>
      <c r="F362" s="8">
        <v>3.237205416368663</v>
      </c>
      <c r="G362" s="8">
        <f t="shared" si="34"/>
        <v>2.2951421557808871</v>
      </c>
      <c r="H362" s="8">
        <f t="shared" ref="H362:H425" si="40">G352+(G353-G352)*(A362-I352)/(I353-I352)</f>
        <v>2.2682764095474144</v>
      </c>
      <c r="I362" s="8">
        <f t="shared" si="35"/>
        <v>292.99514215578085</v>
      </c>
    </row>
    <row r="363" spans="1:31" x14ac:dyDescent="0.25">
      <c r="A363" s="8">
        <v>290.8</v>
      </c>
      <c r="B363" s="1">
        <v>296.97511420526217</v>
      </c>
      <c r="C363" s="1">
        <v>297.15221426796967</v>
      </c>
      <c r="D363" s="8">
        <v>290.8</v>
      </c>
      <c r="E363" s="6">
        <v>0.93783951182852909</v>
      </c>
      <c r="F363" s="8">
        <v>3.2332409926239869</v>
      </c>
      <c r="G363" s="8">
        <f t="shared" si="34"/>
        <v>2.2954014807954577</v>
      </c>
      <c r="H363" s="8">
        <f t="shared" si="40"/>
        <v>2.2715134341720766</v>
      </c>
      <c r="I363" s="8">
        <f t="shared" si="35"/>
        <v>293.09540148079549</v>
      </c>
    </row>
    <row r="364" spans="1:31" x14ac:dyDescent="0.25">
      <c r="A364" s="8">
        <v>290.89999999999998</v>
      </c>
      <c r="B364" s="1">
        <v>296.4472707862833</v>
      </c>
      <c r="C364" s="1">
        <v>297.03290634637494</v>
      </c>
      <c r="D364" s="8">
        <v>290.89999999999998</v>
      </c>
      <c r="E364" s="6">
        <v>0.93324808198892129</v>
      </c>
      <c r="F364" s="8">
        <v>3.2288158641671019</v>
      </c>
      <c r="G364" s="8">
        <f t="shared" si="34"/>
        <v>2.2955677821781806</v>
      </c>
      <c r="H364" s="8">
        <f t="shared" si="40"/>
        <v>2.2745231304291424</v>
      </c>
      <c r="I364" s="8">
        <f t="shared" si="35"/>
        <v>293.19556778217816</v>
      </c>
    </row>
    <row r="365" spans="1:31" x14ac:dyDescent="0.25">
      <c r="A365" s="8">
        <v>291</v>
      </c>
      <c r="B365" s="1">
        <v>295.92543509321064</v>
      </c>
      <c r="C365" s="1">
        <v>296.91258059668962</v>
      </c>
      <c r="D365" s="8">
        <v>291</v>
      </c>
      <c r="E365" s="6">
        <v>0.92831408051886166</v>
      </c>
      <c r="F365" s="8">
        <v>3.2239577723688089</v>
      </c>
      <c r="G365" s="8">
        <f t="shared" si="34"/>
        <v>2.2956436918499472</v>
      </c>
      <c r="H365" s="8">
        <f t="shared" si="40"/>
        <v>2.2773210808438322</v>
      </c>
      <c r="I365" s="8">
        <f t="shared" si="35"/>
        <v>293.29564369184993</v>
      </c>
    </row>
    <row r="366" spans="1:31" x14ac:dyDescent="0.25">
      <c r="A366" s="8">
        <v>291.10000000000002</v>
      </c>
      <c r="B366" s="1">
        <v>295.40943025278392</v>
      </c>
      <c r="C366" s="1">
        <v>296.79123674020292</v>
      </c>
      <c r="D366" s="8">
        <v>291.10000000000002</v>
      </c>
      <c r="E366" s="6">
        <v>0.92306191679951011</v>
      </c>
      <c r="F366" s="8">
        <v>3.2186936119253491</v>
      </c>
      <c r="G366" s="8">
        <f t="shared" si="34"/>
        <v>2.2956316951258389</v>
      </c>
      <c r="H366" s="8">
        <f t="shared" si="40"/>
        <v>2.2799152576683945</v>
      </c>
      <c r="I366" s="8">
        <f t="shared" si="35"/>
        <v>293.39563169512587</v>
      </c>
    </row>
    <row r="367" spans="1:31" x14ac:dyDescent="0.25">
      <c r="A367" s="8">
        <v>291.2</v>
      </c>
      <c r="B367" s="1">
        <v>294.89898312470092</v>
      </c>
      <c r="C367" s="1">
        <v>296.66887454922266</v>
      </c>
      <c r="D367" s="8">
        <v>291.2</v>
      </c>
      <c r="E367" s="6">
        <v>0.91751558115247633</v>
      </c>
      <c r="F367" s="8">
        <v>3.2130493162627518</v>
      </c>
      <c r="G367" s="8">
        <f t="shared" si="34"/>
        <v>2.2955337351102756</v>
      </c>
      <c r="H367" s="8">
        <f t="shared" si="40"/>
        <v>2.2823142718382354</v>
      </c>
      <c r="I367" s="8">
        <f t="shared" si="35"/>
        <v>293.49553373511026</v>
      </c>
    </row>
    <row r="368" spans="1:31" x14ac:dyDescent="0.25">
      <c r="A368" s="8">
        <v>291.3</v>
      </c>
      <c r="B368" s="1">
        <v>294.39385318199118</v>
      </c>
      <c r="C368" s="1">
        <v>296.54549384795661</v>
      </c>
      <c r="D368" s="8">
        <v>291.3</v>
      </c>
      <c r="E368" s="6">
        <v>0.91169814316071274</v>
      </c>
      <c r="F368" s="8">
        <v>3.2070497710747667</v>
      </c>
      <c r="G368" s="8">
        <f t="shared" si="34"/>
        <v>2.2953516279140542</v>
      </c>
      <c r="H368" s="8">
        <f t="shared" si="40"/>
        <v>2.2845322130934727</v>
      </c>
      <c r="I368" s="8">
        <f t="shared" si="35"/>
        <v>293.59535162791406</v>
      </c>
    </row>
    <row r="369" spans="1:9" x14ac:dyDescent="0.25">
      <c r="A369" s="8">
        <v>291.39999999999998</v>
      </c>
      <c r="B369" s="1">
        <v>293.89374899671412</v>
      </c>
      <c r="C369" s="1">
        <v>296.4210945133413</v>
      </c>
      <c r="D369" s="8">
        <v>291.39999999999998</v>
      </c>
      <c r="E369" s="6">
        <v>0.90563195119562767</v>
      </c>
      <c r="F369" s="8">
        <v>3.2007187529385552</v>
      </c>
      <c r="G369" s="8">
        <f t="shared" si="34"/>
        <v>2.2950868017429276</v>
      </c>
      <c r="H369" s="8">
        <f t="shared" si="40"/>
        <v>2.2865790706365599</v>
      </c>
      <c r="I369" s="8">
        <f t="shared" si="35"/>
        <v>293.69508680174289</v>
      </c>
    </row>
    <row r="370" spans="1:9" x14ac:dyDescent="0.25">
      <c r="A370" s="8">
        <v>291.5</v>
      </c>
      <c r="B370" s="1">
        <v>293.39834637693082</v>
      </c>
      <c r="C370" s="1">
        <v>296.29567647582019</v>
      </c>
      <c r="D370" s="8">
        <v>291.5</v>
      </c>
      <c r="E370" s="6">
        <v>0.89933851370237528</v>
      </c>
      <c r="F370" s="8">
        <v>3.1940788899129213</v>
      </c>
      <c r="G370" s="8">
        <f t="shared" si="34"/>
        <v>2.2947403762105463</v>
      </c>
      <c r="H370" s="8">
        <f t="shared" si="40"/>
        <v>2.2884660508095038</v>
      </c>
      <c r="I370" s="8">
        <f t="shared" si="35"/>
        <v>293.79474037621054</v>
      </c>
    </row>
    <row r="371" spans="1:9" x14ac:dyDescent="0.25">
      <c r="A371" s="8">
        <v>291.60000000000002</v>
      </c>
      <c r="B371" s="1">
        <v>292.9073957943549</v>
      </c>
      <c r="C371" s="1">
        <v>296.169239720071</v>
      </c>
      <c r="D371" s="8">
        <v>291.60000000000002</v>
      </c>
      <c r="E371" s="6">
        <v>0.89283813553502378</v>
      </c>
      <c r="F371" s="8">
        <v>3.1871516410918352</v>
      </c>
      <c r="G371" s="8">
        <f t="shared" si="34"/>
        <v>2.2943135055568114</v>
      </c>
      <c r="H371" s="8">
        <f t="shared" si="40"/>
        <v>2.2901992584267648</v>
      </c>
      <c r="I371" s="8">
        <f t="shared" si="35"/>
        <v>293.89431350555685</v>
      </c>
    </row>
    <row r="372" spans="1:9" x14ac:dyDescent="0.25">
      <c r="A372" s="8">
        <v>291.7</v>
      </c>
      <c r="B372" s="1">
        <v>292.4205758257454</v>
      </c>
      <c r="C372" s="1">
        <v>296.04178428568565</v>
      </c>
      <c r="D372" s="8">
        <v>291.7</v>
      </c>
      <c r="E372" s="6">
        <v>0.88615035625631267</v>
      </c>
      <c r="F372" s="8">
        <v>3.1799572922331141</v>
      </c>
      <c r="G372" s="8">
        <f t="shared" si="34"/>
        <v>2.2938069359768014</v>
      </c>
      <c r="H372" s="8">
        <f t="shared" si="40"/>
        <v>2.2917922154300037</v>
      </c>
      <c r="I372" s="8">
        <f t="shared" si="35"/>
        <v>293.99380693597681</v>
      </c>
    </row>
    <row r="373" spans="1:9" x14ac:dyDescent="0.25">
      <c r="A373" s="8">
        <v>291.8</v>
      </c>
      <c r="B373" s="1">
        <v>291.9376135464866</v>
      </c>
      <c r="C373" s="1">
        <v>295.9133102678021</v>
      </c>
      <c r="D373" s="8">
        <v>291.8</v>
      </c>
      <c r="E373" s="6">
        <v>0.8792935737449018</v>
      </c>
      <c r="F373" s="8">
        <v>3.1725149647833031</v>
      </c>
      <c r="G373" s="8">
        <f t="shared" si="34"/>
        <v>2.2932213910384012</v>
      </c>
      <c r="H373" s="8">
        <f t="shared" si="40"/>
        <v>2.2932507868548422</v>
      </c>
      <c r="I373" s="8">
        <f t="shared" si="35"/>
        <v>294.09322139103841</v>
      </c>
    </row>
    <row r="374" spans="1:9" x14ac:dyDescent="0.25">
      <c r="A374" s="8">
        <v>291.89999999999998</v>
      </c>
      <c r="B374" s="1">
        <v>291.45821876235499</v>
      </c>
      <c r="C374" s="1">
        <v>295.78381781769247</v>
      </c>
      <c r="D374" s="8">
        <v>291.89999999999998</v>
      </c>
      <c r="E374" s="6">
        <v>0.87228525331180362</v>
      </c>
      <c r="F374" s="8">
        <v>3.1648426358545056</v>
      </c>
      <c r="G374" s="8">
        <f t="shared" si="34"/>
        <v>2.2925573825427019</v>
      </c>
      <c r="H374" s="8">
        <f t="shared" si="40"/>
        <v>2.2945850669031547</v>
      </c>
      <c r="I374" s="8">
        <f t="shared" si="35"/>
        <v>294.1925573825427</v>
      </c>
    </row>
    <row r="375" spans="1:9" x14ac:dyDescent="0.25">
      <c r="A375" s="8">
        <v>292</v>
      </c>
      <c r="B375" s="1">
        <v>290.98212869056221</v>
      </c>
      <c r="C375" s="1">
        <v>295.65330714330736</v>
      </c>
      <c r="D375" s="8">
        <v>292</v>
      </c>
      <c r="E375" s="6">
        <v>0.86514180692272358</v>
      </c>
      <c r="F375" s="8">
        <v>3.1569571669606531</v>
      </c>
      <c r="G375" s="8">
        <f t="shared" si="34"/>
        <v>2.2918153600379294</v>
      </c>
      <c r="H375" s="8">
        <f t="shared" si="40"/>
        <v>2.2957991452984068</v>
      </c>
      <c r="I375" s="8">
        <f t="shared" si="35"/>
        <v>294.2918153600379</v>
      </c>
    </row>
    <row r="376" spans="1:9" x14ac:dyDescent="0.25">
      <c r="A376" s="8">
        <v>292.10000000000002</v>
      </c>
      <c r="B376" s="1">
        <v>290.50908501608706</v>
      </c>
      <c r="C376" s="1">
        <v>295.52177850977944</v>
      </c>
      <c r="D376" s="8">
        <v>292.10000000000002</v>
      </c>
      <c r="E376" s="6">
        <v>0.85787868982122639</v>
      </c>
      <c r="F376" s="8">
        <v>3.1488743395757299</v>
      </c>
      <c r="G376" s="8">
        <f t="shared" si="34"/>
        <v>2.2909956497545036</v>
      </c>
      <c r="H376" s="8">
        <f t="shared" si="40"/>
        <v>2.2969021406646752</v>
      </c>
      <c r="I376" s="8">
        <f t="shared" si="35"/>
        <v>294.39099564975453</v>
      </c>
    </row>
    <row r="377" spans="1:9" x14ac:dyDescent="0.25">
      <c r="A377" s="8">
        <v>292.2</v>
      </c>
      <c r="B377" s="1">
        <v>290.03882849761362</v>
      </c>
      <c r="C377" s="1">
        <v>295.38923223988934</v>
      </c>
      <c r="D377" s="8">
        <v>292.2</v>
      </c>
      <c r="E377" s="6">
        <v>0.8505104443355862</v>
      </c>
      <c r="F377" s="8">
        <v>3.1406088958264498</v>
      </c>
      <c r="G377" s="8">
        <f t="shared" si="34"/>
        <v>2.2900984514908638</v>
      </c>
      <c r="H377" s="8">
        <f t="shared" si="40"/>
        <v>2.2978972994922131</v>
      </c>
      <c r="I377" s="8">
        <f t="shared" si="35"/>
        <v>294.49009845149084</v>
      </c>
    </row>
    <row r="378" spans="1:9" x14ac:dyDescent="0.25">
      <c r="A378" s="8">
        <v>292.3</v>
      </c>
      <c r="B378" s="1">
        <v>289.57113124030843</v>
      </c>
      <c r="C378" s="1">
        <v>295.25566871449462</v>
      </c>
      <c r="D378" s="8">
        <v>292.3</v>
      </c>
      <c r="E378" s="6">
        <v>0.84305063380210621</v>
      </c>
      <c r="F378" s="8">
        <v>3.1321745828685761</v>
      </c>
      <c r="G378" s="8">
        <f t="shared" si="34"/>
        <v>2.2891239490664699</v>
      </c>
      <c r="H378" s="8">
        <f t="shared" si="40"/>
        <v>2.2987911668321086</v>
      </c>
      <c r="I378" s="8">
        <f t="shared" si="35"/>
        <v>294.5891239490665</v>
      </c>
    </row>
    <row r="379" spans="1:9" x14ac:dyDescent="0.25">
      <c r="A379" s="8">
        <v>292.39999999999998</v>
      </c>
      <c r="B379" s="1">
        <v>289.10578731687593</v>
      </c>
      <c r="C379" s="1">
        <v>295.12108837292595</v>
      </c>
      <c r="D379" s="8">
        <v>292.39999999999998</v>
      </c>
      <c r="E379" s="6">
        <v>0.83551190981091594</v>
      </c>
      <c r="F379" s="8">
        <v>3.1235841997162423</v>
      </c>
      <c r="G379" s="8">
        <f t="shared" si="34"/>
        <v>2.2880722899053265</v>
      </c>
      <c r="H379" s="8">
        <f t="shared" si="40"/>
        <v>2.2995889095415736</v>
      </c>
      <c r="I379" s="8">
        <f t="shared" si="35"/>
        <v>294.68807228990528</v>
      </c>
    </row>
    <row r="380" spans="1:9" x14ac:dyDescent="0.25">
      <c r="A380" s="8">
        <v>292.5</v>
      </c>
      <c r="B380" s="1">
        <v>288.6425890226879</v>
      </c>
      <c r="C380" s="1">
        <v>294.98549171335219</v>
      </c>
      <c r="D380" s="8">
        <v>292.5</v>
      </c>
      <c r="E380" s="6">
        <v>0.82790612267233721</v>
      </c>
      <c r="F380" s="8">
        <v>3.1148496454939103</v>
      </c>
      <c r="G380" s="8">
        <f t="shared" si="34"/>
        <v>2.2869435228215731</v>
      </c>
      <c r="H380" s="8">
        <f t="shared" si="40"/>
        <v>2.3002909366322015</v>
      </c>
      <c r="I380" s="8">
        <f t="shared" si="35"/>
        <v>294.78694352282156</v>
      </c>
    </row>
    <row r="381" spans="1:9" x14ac:dyDescent="0.25">
      <c r="A381" s="8">
        <v>292.60000000000002</v>
      </c>
      <c r="B381" s="1">
        <v>288.18134482774934</v>
      </c>
      <c r="C381" s="1">
        <v>294.84887929311782</v>
      </c>
      <c r="D381" s="8">
        <v>292.60000000000002</v>
      </c>
      <c r="E381" s="6">
        <v>0.82024430403299775</v>
      </c>
      <c r="F381" s="8">
        <v>3.1059819682602461</v>
      </c>
      <c r="G381" s="8">
        <f t="shared" si="34"/>
        <v>2.2857376642272484</v>
      </c>
      <c r="H381" s="8">
        <f t="shared" si="40"/>
        <v>2.3009034868866705</v>
      </c>
      <c r="I381" s="8">
        <f t="shared" si="35"/>
        <v>294.88573766422729</v>
      </c>
    </row>
    <row r="382" spans="1:9" x14ac:dyDescent="0.25">
      <c r="A382" s="8">
        <v>292.7</v>
      </c>
      <c r="B382" s="1">
        <v>287.72190354894417</v>
      </c>
      <c r="C382" s="1">
        <v>294.71125172905425</v>
      </c>
      <c r="D382" s="8">
        <v>292.7</v>
      </c>
      <c r="E382" s="6">
        <v>0.81253664246204405</v>
      </c>
      <c r="F382" s="8">
        <v>3.0969914137119821</v>
      </c>
      <c r="G382" s="8">
        <f t="shared" si="34"/>
        <v>2.2844547712499379</v>
      </c>
      <c r="H382" s="8">
        <f t="shared" si="40"/>
        <v>2.3014273781163159</v>
      </c>
      <c r="I382" s="8">
        <f t="shared" si="35"/>
        <v>294.98445477124994</v>
      </c>
    </row>
    <row r="383" spans="1:9" x14ac:dyDescent="0.25">
      <c r="A383" s="8">
        <v>292.8</v>
      </c>
      <c r="B383" s="1">
        <v>287.26408534315152</v>
      </c>
      <c r="C383" s="1">
        <v>294.57260969776974</v>
      </c>
      <c r="D383" s="8">
        <v>292.8</v>
      </c>
      <c r="E383" s="6">
        <v>0.80479271972131428</v>
      </c>
      <c r="F383" s="8">
        <v>3.0878874732143742</v>
      </c>
      <c r="G383" s="8">
        <f t="shared" si="34"/>
        <v>2.2830947534930601</v>
      </c>
      <c r="H383" s="8">
        <f t="shared" si="40"/>
        <v>2.3018658911583039</v>
      </c>
      <c r="I383" s="8">
        <f t="shared" si="35"/>
        <v>295.08309475349307</v>
      </c>
    </row>
    <row r="384" spans="1:9" x14ac:dyDescent="0.25">
      <c r="A384" s="8">
        <v>292.89999999999998</v>
      </c>
      <c r="B384" s="1">
        <v>286.80777097295805</v>
      </c>
      <c r="C384" s="1">
        <v>294.43295393591831</v>
      </c>
      <c r="D384" s="8">
        <v>292.89999999999998</v>
      </c>
      <c r="E384" s="6">
        <v>0.79702129405147148</v>
      </c>
      <c r="F384" s="8">
        <v>3.0786789307245321</v>
      </c>
      <c r="G384" s="8">
        <f t="shared" si="34"/>
        <v>2.2816576366730605</v>
      </c>
      <c r="H384" s="8">
        <f t="shared" si="40"/>
        <v>2.3022201491107892</v>
      </c>
      <c r="I384" s="8">
        <f t="shared" si="35"/>
        <v>295.18165763667304</v>
      </c>
    </row>
    <row r="385" spans="1:9" x14ac:dyDescent="0.25">
      <c r="A385" s="8">
        <v>293</v>
      </c>
      <c r="B385" s="1">
        <v>286.35283099286147</v>
      </c>
      <c r="C385" s="1">
        <v>294.29228524045271</v>
      </c>
      <c r="D385" s="8">
        <v>293</v>
      </c>
      <c r="E385" s="6">
        <v>0.78923054530689452</v>
      </c>
      <c r="F385" s="8">
        <v>3.0693739082759004</v>
      </c>
      <c r="G385" s="8">
        <f t="shared" si="34"/>
        <v>2.2801433629690058</v>
      </c>
      <c r="H385" s="8">
        <f t="shared" si="40"/>
        <v>2.3024920210754791</v>
      </c>
      <c r="I385" s="8">
        <f t="shared" si="35"/>
        <v>295.280143362969</v>
      </c>
    </row>
    <row r="386" spans="1:9" x14ac:dyDescent="0.25">
      <c r="A386" s="8">
        <v>293.10000000000002</v>
      </c>
      <c r="B386" s="1">
        <v>285.89914159606542</v>
      </c>
      <c r="C386" s="1">
        <v>294.1506044688627</v>
      </c>
      <c r="D386" s="8">
        <v>293.10000000000002</v>
      </c>
      <c r="E386" s="6">
        <v>0.78142806529879261</v>
      </c>
      <c r="F386" s="8">
        <v>3.0599799097785687</v>
      </c>
      <c r="G386" s="8">
        <f t="shared" si="34"/>
        <v>2.2785518444797761</v>
      </c>
      <c r="H386" s="8">
        <f t="shared" si="40"/>
        <v>2.3026833017182526</v>
      </c>
      <c r="I386" s="8">
        <f t="shared" si="35"/>
        <v>295.37855184447977</v>
      </c>
    </row>
    <row r="387" spans="1:9" x14ac:dyDescent="0.25">
      <c r="A387" s="8">
        <v>293.2</v>
      </c>
      <c r="B387" s="1">
        <v>285.44660904643752</v>
      </c>
      <c r="C387" s="1">
        <v>294.00791253940139</v>
      </c>
      <c r="D387" s="8">
        <v>293.2</v>
      </c>
      <c r="E387" s="6">
        <v>0.77362082272856025</v>
      </c>
      <c r="F387" s="8">
        <v>3.0505038629620662</v>
      </c>
      <c r="G387" s="8">
        <f t="shared" si="34"/>
        <v>2.2768830402335061</v>
      </c>
      <c r="H387" s="8">
        <f t="shared" si="40"/>
        <v>2.3027942126782692</v>
      </c>
      <c r="I387" s="8">
        <f t="shared" si="35"/>
        <v>295.47688304023347</v>
      </c>
    </row>
    <row r="388" spans="1:9" x14ac:dyDescent="0.25">
      <c r="A388" s="8">
        <v>293.3</v>
      </c>
      <c r="B388" s="1">
        <v>284.99516091336915</v>
      </c>
      <c r="C388" s="1">
        <v>293.86421043130343</v>
      </c>
      <c r="D388" s="8">
        <v>293.3</v>
      </c>
      <c r="E388" s="6">
        <v>0.76581522712227668</v>
      </c>
      <c r="F388" s="8">
        <v>3.0409521593470608</v>
      </c>
      <c r="G388" s="8">
        <f t="shared" si="34"/>
        <v>2.2751369322247843</v>
      </c>
      <c r="H388" s="8">
        <f t="shared" si="40"/>
        <v>2.3028252299509475</v>
      </c>
      <c r="I388" s="8">
        <f t="shared" si="35"/>
        <v>295.57513693222478</v>
      </c>
    </row>
    <row r="389" spans="1:9" x14ac:dyDescent="0.25">
      <c r="A389" s="8">
        <v>293.39999999999998</v>
      </c>
      <c r="B389" s="1">
        <v>284.54470842632008</v>
      </c>
      <c r="C389" s="1">
        <v>293.7194991849961</v>
      </c>
      <c r="D389" s="8">
        <v>293.39999999999998</v>
      </c>
      <c r="E389" s="6">
        <v>0.75801726581330287</v>
      </c>
      <c r="F389" s="8">
        <v>3.0313306921810481</v>
      </c>
      <c r="G389" s="8">
        <f t="shared" si="34"/>
        <v>2.2733134263677455</v>
      </c>
      <c r="H389" s="8">
        <f t="shared" si="40"/>
        <v>2.3027776147956422</v>
      </c>
      <c r="I389" s="8">
        <f t="shared" si="35"/>
        <v>295.67331342636771</v>
      </c>
    </row>
    <row r="390" spans="1:9" x14ac:dyDescent="0.25">
      <c r="A390" s="8">
        <v>293.5</v>
      </c>
      <c r="B390" s="1">
        <v>284.0951895086119</v>
      </c>
      <c r="C390" s="1">
        <v>293.57377990230623</v>
      </c>
      <c r="D390" s="8">
        <v>293.5</v>
      </c>
      <c r="E390" s="6">
        <v>0.7502324150690739</v>
      </c>
      <c r="F390" s="8">
        <v>3.0216448923126946</v>
      </c>
      <c r="G390" s="8">
        <f t="shared" ref="G390:G453" si="41">F390-E390</f>
        <v>2.2714124772436208</v>
      </c>
      <c r="H390" s="8">
        <f t="shared" si="40"/>
        <v>2.3026516598155626</v>
      </c>
      <c r="I390" s="8">
        <f t="shared" ref="I390:I453" si="42">A390+G390</f>
        <v>295.77141247724364</v>
      </c>
    </row>
    <row r="391" spans="1:9" x14ac:dyDescent="0.25">
      <c r="A391" s="8">
        <v>293.60000000000002</v>
      </c>
      <c r="B391" s="1">
        <v>283.64655840744592</v>
      </c>
      <c r="C391" s="1">
        <v>293.42705374666576</v>
      </c>
      <c r="D391" s="8">
        <v>293.60000000000002</v>
      </c>
      <c r="E391" s="6">
        <v>0.74246570109610521</v>
      </c>
      <c r="F391" s="8">
        <v>3.0118997620108279</v>
      </c>
      <c r="G391" s="8">
        <f t="shared" si="41"/>
        <v>2.2694340609147226</v>
      </c>
      <c r="H391" s="8">
        <f t="shared" si="40"/>
        <v>2.3024466609741077</v>
      </c>
      <c r="I391" s="8">
        <f t="shared" si="42"/>
        <v>295.86943406091473</v>
      </c>
    </row>
    <row r="392" spans="1:9" x14ac:dyDescent="0.25">
      <c r="A392" s="8">
        <v>293.7</v>
      </c>
      <c r="B392" s="1">
        <v>283.19876196758037</v>
      </c>
      <c r="C392" s="1">
        <v>293.27932194331726</v>
      </c>
      <c r="D392" s="8">
        <v>293.7</v>
      </c>
      <c r="E392" s="6">
        <v>0.73472179153777306</v>
      </c>
      <c r="F392" s="8">
        <v>3.0020999067586462</v>
      </c>
      <c r="G392" s="8">
        <f t="shared" si="41"/>
        <v>2.2673781152208732</v>
      </c>
      <c r="H392" s="8">
        <f t="shared" si="40"/>
        <v>2.3021644388419351</v>
      </c>
      <c r="I392" s="8">
        <f t="shared" si="42"/>
        <v>295.96737811522087</v>
      </c>
    </row>
    <row r="393" spans="1:9" x14ac:dyDescent="0.25">
      <c r="A393" s="8">
        <v>293.8</v>
      </c>
      <c r="B393" s="1">
        <v>282.75176836845924</v>
      </c>
      <c r="C393" s="1">
        <v>293.13058577952143</v>
      </c>
      <c r="D393" s="8">
        <v>293.8</v>
      </c>
      <c r="E393" s="6">
        <v>0.72700494494555279</v>
      </c>
      <c r="F393" s="8">
        <v>2.9922495650728305</v>
      </c>
      <c r="G393" s="8">
        <f t="shared" si="41"/>
        <v>2.2652446201272776</v>
      </c>
      <c r="H393" s="8">
        <f t="shared" si="40"/>
        <v>2.3018031860429806</v>
      </c>
      <c r="I393" s="8">
        <f t="shared" si="42"/>
        <v>296.06524462012732</v>
      </c>
    </row>
    <row r="394" spans="1:9" x14ac:dyDescent="0.25">
      <c r="A394" s="8">
        <v>293.89999999999998</v>
      </c>
      <c r="B394" s="1">
        <v>282.30554974359393</v>
      </c>
      <c r="C394" s="1">
        <v>292.98084660476866</v>
      </c>
      <c r="D394" s="8">
        <v>293.89999999999998</v>
      </c>
      <c r="E394" s="6">
        <v>0.71931907982894372</v>
      </c>
      <c r="F394" s="8">
        <v>2.9823526364111799</v>
      </c>
      <c r="G394" s="8">
        <f t="shared" si="41"/>
        <v>2.2630335565822364</v>
      </c>
      <c r="H394" s="8">
        <f t="shared" si="40"/>
        <v>2.3013638472053635</v>
      </c>
      <c r="I394" s="8">
        <f t="shared" si="42"/>
        <v>296.16303355658221</v>
      </c>
    </row>
    <row r="395" spans="1:9" x14ac:dyDescent="0.25">
      <c r="A395" s="8">
        <v>294</v>
      </c>
      <c r="B395" s="1">
        <v>281.86010029674691</v>
      </c>
      <c r="C395" s="1">
        <v>292.83010583099644</v>
      </c>
      <c r="D395" s="8">
        <v>294</v>
      </c>
      <c r="E395" s="6">
        <v>0.71166775388984371</v>
      </c>
      <c r="F395" s="8">
        <v>2.9724127072427953</v>
      </c>
      <c r="G395" s="8">
        <f t="shared" si="41"/>
        <v>2.2607449533529516</v>
      </c>
      <c r="H395" s="8">
        <f t="shared" si="40"/>
        <v>2.3008465767545649</v>
      </c>
      <c r="I395" s="8">
        <f t="shared" si="42"/>
        <v>296.26074495335297</v>
      </c>
    </row>
    <row r="396" spans="1:9" x14ac:dyDescent="0.25">
      <c r="A396" s="8">
        <v>294.10000000000002</v>
      </c>
      <c r="B396" s="1">
        <v>281.41539577417058</v>
      </c>
      <c r="C396" s="1">
        <v>292.67836493281243</v>
      </c>
      <c r="D396" s="8">
        <v>294.10000000000002</v>
      </c>
      <c r="E396" s="6">
        <v>0.70405429053316892</v>
      </c>
      <c r="F396" s="8">
        <v>2.9624330753617754</v>
      </c>
      <c r="G396" s="8">
        <f t="shared" si="41"/>
        <v>2.2583787848286065</v>
      </c>
      <c r="H396" s="8">
        <f t="shared" si="40"/>
        <v>2.3002504796971137</v>
      </c>
      <c r="I396" s="8">
        <f t="shared" si="42"/>
        <v>296.35837878482863</v>
      </c>
    </row>
    <row r="397" spans="1:9" x14ac:dyDescent="0.25">
      <c r="A397" s="8">
        <v>294.2</v>
      </c>
      <c r="B397" s="1">
        <v>280.97143573178818</v>
      </c>
      <c r="C397" s="1">
        <v>292.52562544772672</v>
      </c>
      <c r="D397" s="8">
        <v>294.2</v>
      </c>
      <c r="E397" s="6">
        <v>0.69648168551944623</v>
      </c>
      <c r="F397" s="8">
        <v>2.9524167725298565</v>
      </c>
      <c r="G397" s="8">
        <f t="shared" si="41"/>
        <v>2.2559350870104105</v>
      </c>
      <c r="H397" s="8">
        <f t="shared" si="40"/>
        <v>2.29957502380348</v>
      </c>
      <c r="I397" s="8">
        <f t="shared" si="42"/>
        <v>296.4559350870104</v>
      </c>
    </row>
    <row r="398" spans="1:9" x14ac:dyDescent="0.25">
      <c r="A398" s="8">
        <v>294.3</v>
      </c>
      <c r="B398" s="1">
        <v>280.52824307361004</v>
      </c>
      <c r="C398" s="1">
        <v>292.37188897639157</v>
      </c>
      <c r="D398" s="8">
        <v>294.3</v>
      </c>
      <c r="E398" s="6">
        <v>0.68895263669751683</v>
      </c>
      <c r="F398" s="8">
        <v>2.9423665855355976</v>
      </c>
      <c r="G398" s="8">
        <f t="shared" si="41"/>
        <v>2.2534139488380807</v>
      </c>
      <c r="H398" s="8">
        <f t="shared" si="40"/>
        <v>2.2988210094037185</v>
      </c>
      <c r="I398" s="8">
        <f t="shared" si="42"/>
        <v>296.55341394883811</v>
      </c>
    </row>
    <row r="399" spans="1:9" x14ac:dyDescent="0.25">
      <c r="A399" s="8">
        <v>294.39999999999998</v>
      </c>
      <c r="B399" s="1">
        <v>280.08578662121425</v>
      </c>
      <c r="C399" s="1">
        <v>292.21715718285139</v>
      </c>
      <c r="D399" s="8">
        <v>294.39999999999998</v>
      </c>
      <c r="E399" s="6">
        <v>0.68146974903348334</v>
      </c>
      <c r="F399" s="8">
        <v>2.9322850757584851</v>
      </c>
      <c r="G399" s="8">
        <f t="shared" si="41"/>
        <v>2.250815326725002</v>
      </c>
      <c r="H399" s="8">
        <f t="shared" si="40"/>
        <v>2.29798750854262</v>
      </c>
      <c r="I399" s="8">
        <f t="shared" si="42"/>
        <v>296.65081532672497</v>
      </c>
    </row>
    <row r="400" spans="1:9" x14ac:dyDescent="0.25">
      <c r="A400" s="8">
        <v>294.5</v>
      </c>
      <c r="B400" s="1">
        <v>279.64411756841145</v>
      </c>
      <c r="C400" s="1">
        <v>292.06143179480159</v>
      </c>
      <c r="D400" s="8">
        <v>294.5</v>
      </c>
      <c r="E400" s="6">
        <v>0.67403521374239961</v>
      </c>
      <c r="F400" s="8">
        <v>2.9221745973255979</v>
      </c>
      <c r="G400" s="8">
        <f t="shared" si="41"/>
        <v>2.2481393835831982</v>
      </c>
      <c r="H400" s="8">
        <f t="shared" si="40"/>
        <v>2.2970740010788644</v>
      </c>
      <c r="I400" s="8">
        <f t="shared" si="42"/>
        <v>296.74813938358318</v>
      </c>
    </row>
    <row r="401" spans="1:9" x14ac:dyDescent="0.25">
      <c r="A401" s="8">
        <v>294.60000000000002</v>
      </c>
      <c r="B401" s="1">
        <v>279.20322393066056</v>
      </c>
      <c r="C401" s="1">
        <v>291.90471460385771</v>
      </c>
      <c r="D401" s="8">
        <v>294.60000000000002</v>
      </c>
      <c r="E401" s="6">
        <v>0.66665118221991948</v>
      </c>
      <c r="F401" s="8">
        <v>2.9120373139467537</v>
      </c>
      <c r="G401" s="8">
        <f t="shared" si="41"/>
        <v>2.2453861317268342</v>
      </c>
      <c r="H401" s="8">
        <f t="shared" si="40"/>
        <v>2.2960807778558618</v>
      </c>
      <c r="I401" s="8">
        <f t="shared" si="42"/>
        <v>296.84538613172685</v>
      </c>
    </row>
    <row r="402" spans="1:9" x14ac:dyDescent="0.25">
      <c r="A402" s="8">
        <v>294.7</v>
      </c>
      <c r="B402" s="1">
        <v>278.7631530720904</v>
      </c>
      <c r="C402" s="1">
        <v>291.7470074658338</v>
      </c>
      <c r="D402" s="8">
        <v>294.7</v>
      </c>
      <c r="E402" s="6">
        <v>0.65931948020801701</v>
      </c>
      <c r="F402" s="8">
        <v>2.9018752145117133</v>
      </c>
      <c r="G402" s="8">
        <f t="shared" si="41"/>
        <v>2.2425557343036964</v>
      </c>
      <c r="H402" s="8">
        <f t="shared" si="40"/>
        <v>2.2950070265949836</v>
      </c>
      <c r="I402" s="8">
        <f t="shared" si="42"/>
        <v>296.94255573430371</v>
      </c>
    </row>
    <row r="403" spans="1:9" x14ac:dyDescent="0.25">
      <c r="A403" s="8">
        <v>294.8</v>
      </c>
      <c r="B403" s="1">
        <v>278.3239155791174</v>
      </c>
      <c r="C403" s="1">
        <v>291.58831230102982</v>
      </c>
      <c r="D403" s="8">
        <v>294.8</v>
      </c>
      <c r="E403" s="6">
        <v>0.65204185493880629</v>
      </c>
      <c r="F403" s="8">
        <v>2.8916901275299156</v>
      </c>
      <c r="G403" s="8">
        <f t="shared" si="41"/>
        <v>2.2396482725911095</v>
      </c>
      <c r="H403" s="8">
        <f t="shared" si="40"/>
        <v>2.2938525215580645</v>
      </c>
      <c r="I403" s="8">
        <f t="shared" si="42"/>
        <v>297.03964827259114</v>
      </c>
    </row>
    <row r="404" spans="1:9" x14ac:dyDescent="0.25">
      <c r="A404" s="8">
        <v>294.89999999999998</v>
      </c>
      <c r="B404" s="1">
        <v>277.88555195955257</v>
      </c>
      <c r="C404" s="1">
        <v>291.42863109452759</v>
      </c>
      <c r="D404" s="8">
        <v>294.89999999999998</v>
      </c>
      <c r="E404" s="6">
        <v>0.64481982968924911</v>
      </c>
      <c r="F404" s="8">
        <v>2.881483734489994</v>
      </c>
      <c r="G404" s="8">
        <f t="shared" si="41"/>
        <v>2.2366639048007446</v>
      </c>
      <c r="H404" s="8">
        <f t="shared" si="40"/>
        <v>2.2926164176590325</v>
      </c>
      <c r="I404" s="8">
        <f t="shared" si="42"/>
        <v>297.13666390480074</v>
      </c>
    </row>
    <row r="405" spans="1:9" x14ac:dyDescent="0.25">
      <c r="A405" s="8">
        <v>295</v>
      </c>
      <c r="B405" s="1">
        <v>277.44807023072008</v>
      </c>
      <c r="C405" s="1">
        <v>291.26796589649365</v>
      </c>
      <c r="D405" s="8">
        <v>295</v>
      </c>
      <c r="E405" s="6">
        <v>0.63765485553437951</v>
      </c>
      <c r="F405" s="8">
        <v>2.8712575822125341</v>
      </c>
      <c r="G405" s="8">
        <f t="shared" si="41"/>
        <v>2.2336027266781544</v>
      </c>
      <c r="H405" s="8">
        <f t="shared" si="40"/>
        <v>2.2912992702404771</v>
      </c>
      <c r="I405" s="8">
        <f t="shared" si="42"/>
        <v>297.23360272667816</v>
      </c>
    </row>
    <row r="406" spans="1:9" x14ac:dyDescent="0.25">
      <c r="A406" s="8">
        <v>295.10000000000002</v>
      </c>
      <c r="B406" s="1">
        <v>277.01155004703526</v>
      </c>
      <c r="C406" s="1">
        <v>291.10631882248873</v>
      </c>
      <c r="D406" s="8">
        <v>295.10000000000002</v>
      </c>
      <c r="E406" s="6">
        <v>0.63054808352064895</v>
      </c>
      <c r="F406" s="8">
        <v>2.8610130942658838</v>
      </c>
      <c r="G406" s="8">
        <f t="shared" si="41"/>
        <v>2.2304650107452346</v>
      </c>
      <c r="H406" s="8">
        <f t="shared" si="40"/>
        <v>2.2899000440622768</v>
      </c>
      <c r="I406" s="8">
        <f t="shared" si="42"/>
        <v>297.33046501074523</v>
      </c>
    </row>
    <row r="407" spans="1:9" x14ac:dyDescent="0.25">
      <c r="A407" s="8">
        <v>295.2</v>
      </c>
      <c r="B407" s="1">
        <v>276.57598984805719</v>
      </c>
      <c r="C407" s="1">
        <v>290.94369205378098</v>
      </c>
      <c r="D407" s="8">
        <v>295.2</v>
      </c>
      <c r="E407" s="6">
        <v>0.62350073066663347</v>
      </c>
      <c r="F407" s="8">
        <v>2.8507515815109654</v>
      </c>
      <c r="G407" s="8">
        <f t="shared" si="41"/>
        <v>2.2272508508443321</v>
      </c>
      <c r="H407" s="8">
        <f t="shared" si="40"/>
        <v>2.2884178820539836</v>
      </c>
      <c r="I407" s="8">
        <f t="shared" si="42"/>
        <v>297.4272508508443</v>
      </c>
    </row>
    <row r="408" spans="1:9" x14ac:dyDescent="0.25">
      <c r="A408" s="8">
        <v>295.3</v>
      </c>
      <c r="B408" s="1">
        <v>276.14145101066026</v>
      </c>
      <c r="C408" s="1">
        <v>290.78008783766228</v>
      </c>
      <c r="D408" s="8">
        <v>295.3</v>
      </c>
      <c r="E408" s="6">
        <v>0.61651375059245805</v>
      </c>
      <c r="F408" s="8">
        <v>2.8404742518371258</v>
      </c>
      <c r="G408" s="8">
        <f t="shared" si="41"/>
        <v>2.2239605012446679</v>
      </c>
      <c r="H408" s="8">
        <f t="shared" si="40"/>
        <v>2.2868544326890961</v>
      </c>
      <c r="I408" s="8">
        <f t="shared" si="42"/>
        <v>297.52396050124469</v>
      </c>
    </row>
    <row r="409" spans="1:9" x14ac:dyDescent="0.25">
      <c r="A409" s="8">
        <v>295.39999999999998</v>
      </c>
      <c r="B409" s="1">
        <v>275.70797678792866</v>
      </c>
      <c r="C409" s="1">
        <v>290.61550848776506</v>
      </c>
      <c r="D409" s="8">
        <v>295.39999999999998</v>
      </c>
      <c r="E409" s="6">
        <v>0.6095880334558974</v>
      </c>
      <c r="F409" s="8">
        <v>2.8301822191474648</v>
      </c>
      <c r="G409" s="8">
        <f t="shared" si="41"/>
        <v>2.2205941856915672</v>
      </c>
      <c r="H409" s="8">
        <f t="shared" si="40"/>
        <v>2.2852067280214872</v>
      </c>
      <c r="I409" s="8">
        <f t="shared" si="42"/>
        <v>297.62059418569152</v>
      </c>
    </row>
    <row r="410" spans="1:9" x14ac:dyDescent="0.25">
      <c r="A410" s="8">
        <v>295.5</v>
      </c>
      <c r="B410" s="1">
        <v>275.27560001100676</v>
      </c>
      <c r="C410" s="1">
        <v>290.44995638437717</v>
      </c>
      <c r="D410" s="8">
        <v>295.5</v>
      </c>
      <c r="E410" s="6">
        <v>0.60272439295582025</v>
      </c>
      <c r="F410" s="8">
        <v>2.8198765116482303</v>
      </c>
      <c r="G410" s="8">
        <f t="shared" si="41"/>
        <v>2.2171521186924101</v>
      </c>
      <c r="H410" s="8">
        <f t="shared" si="40"/>
        <v>2.2834767304914392</v>
      </c>
      <c r="I410" s="8">
        <f t="shared" si="42"/>
        <v>297.71715211869241</v>
      </c>
    </row>
    <row r="411" spans="1:9" x14ac:dyDescent="0.25">
      <c r="A411" s="8">
        <v>295.60000000000002</v>
      </c>
      <c r="B411" s="1">
        <v>274.8443760474072</v>
      </c>
      <c r="C411" s="1">
        <v>290.28343397475243</v>
      </c>
      <c r="D411" s="8">
        <v>295.60000000000002</v>
      </c>
      <c r="E411" s="6">
        <v>0.59592349967349012</v>
      </c>
      <c r="F411" s="8">
        <v>2.8095580794934367</v>
      </c>
      <c r="G411" s="8">
        <f t="shared" si="41"/>
        <v>2.2136345798199466</v>
      </c>
      <c r="H411" s="8">
        <f t="shared" si="40"/>
        <v>2.2816622675200544</v>
      </c>
      <c r="I411" s="8">
        <f t="shared" si="42"/>
        <v>297.81363457981996</v>
      </c>
    </row>
    <row r="412" spans="1:9" x14ac:dyDescent="0.25">
      <c r="A412" s="8">
        <v>295.7</v>
      </c>
      <c r="B412" s="1">
        <v>274.41434585605958</v>
      </c>
      <c r="C412" s="1">
        <v>290.11594377341436</v>
      </c>
      <c r="D412" s="8">
        <v>295.7</v>
      </c>
      <c r="E412" s="6">
        <v>0.58918596986083149</v>
      </c>
      <c r="F412" s="8">
        <v>2.7992278018324135</v>
      </c>
      <c r="G412" s="8">
        <f t="shared" si="41"/>
        <v>2.2100418319715818</v>
      </c>
      <c r="H412" s="8">
        <f t="shared" si="40"/>
        <v>2.2797643940726737</v>
      </c>
      <c r="I412" s="8">
        <f t="shared" si="42"/>
        <v>297.91004183197157</v>
      </c>
    </row>
    <row r="413" spans="1:9" x14ac:dyDescent="0.25">
      <c r="A413" s="8">
        <v>295.8</v>
      </c>
      <c r="B413" s="1">
        <v>273.98556334608622</v>
      </c>
      <c r="C413" s="1">
        <v>289.94748836244912</v>
      </c>
      <c r="D413" s="8">
        <v>295.8</v>
      </c>
      <c r="E413" s="6">
        <v>0.58251231117988356</v>
      </c>
      <c r="F413" s="8">
        <v>2.7888864933046897</v>
      </c>
      <c r="G413" s="8">
        <f t="shared" si="41"/>
        <v>2.2063741821248062</v>
      </c>
      <c r="H413" s="8">
        <f t="shared" si="40"/>
        <v>2.2777819866312292</v>
      </c>
      <c r="I413" s="8">
        <f t="shared" si="42"/>
        <v>298.00637418212483</v>
      </c>
    </row>
    <row r="414" spans="1:9" x14ac:dyDescent="0.25">
      <c r="A414" s="8">
        <v>295.89999999999998</v>
      </c>
      <c r="B414" s="1">
        <v>273.55807399015242</v>
      </c>
      <c r="C414" s="1">
        <v>289.77807039178577</v>
      </c>
      <c r="D414" s="8">
        <v>295.89999999999998</v>
      </c>
      <c r="E414" s="6">
        <v>0.57590297511377986</v>
      </c>
      <c r="F414" s="8">
        <v>2.7785349100236614</v>
      </c>
      <c r="G414" s="8">
        <f t="shared" si="41"/>
        <v>2.2026319349098813</v>
      </c>
      <c r="H414" s="8">
        <f t="shared" si="40"/>
        <v>2.2757158389697016</v>
      </c>
      <c r="I414" s="8">
        <f t="shared" si="42"/>
        <v>298.10263193490988</v>
      </c>
    </row>
    <row r="415" spans="1:9" x14ac:dyDescent="0.25">
      <c r="A415" s="8">
        <v>296</v>
      </c>
      <c r="B415" s="1">
        <v>273.13193017634438</v>
      </c>
      <c r="C415" s="1">
        <v>289.60769257945958</v>
      </c>
      <c r="D415" s="8">
        <v>296</v>
      </c>
      <c r="E415" s="6">
        <v>0.56935832924859442</v>
      </c>
      <c r="F415" s="8">
        <v>2.7681737550873975</v>
      </c>
      <c r="G415" s="8">
        <f t="shared" si="41"/>
        <v>2.1988154258388031</v>
      </c>
      <c r="H415" s="8">
        <f t="shared" si="40"/>
        <v>2.2735635325549919</v>
      </c>
      <c r="I415" s="8">
        <f t="shared" si="42"/>
        <v>298.1988154258388</v>
      </c>
    </row>
    <row r="416" spans="1:9" x14ac:dyDescent="0.25">
      <c r="A416" s="8">
        <v>296.10000000000002</v>
      </c>
      <c r="B416" s="1">
        <v>272.7071780442306</v>
      </c>
      <c r="C416" s="1">
        <v>289.43635771185467</v>
      </c>
      <c r="D416" s="8">
        <v>296.10000000000002</v>
      </c>
      <c r="E416" s="6">
        <v>0.56287868884673176</v>
      </c>
      <c r="F416" s="8">
        <v>2.7578036836524169</v>
      </c>
      <c r="G416" s="8">
        <f t="shared" si="41"/>
        <v>2.1949249948056853</v>
      </c>
      <c r="H416" s="8">
        <f t="shared" si="40"/>
        <v>2.2713275097735273</v>
      </c>
      <c r="I416" s="8">
        <f t="shared" si="42"/>
        <v>298.29492499480568</v>
      </c>
    </row>
    <row r="417" spans="1:9" x14ac:dyDescent="0.25">
      <c r="A417" s="8">
        <v>296.2</v>
      </c>
      <c r="B417" s="1">
        <v>272.28387636393444</v>
      </c>
      <c r="C417" s="1">
        <v>289.26406864392362</v>
      </c>
      <c r="D417" s="8">
        <v>296.2</v>
      </c>
      <c r="E417" s="6">
        <v>0.55646428399563608</v>
      </c>
      <c r="F417" s="8">
        <v>2.7474253076033479</v>
      </c>
      <c r="G417" s="8">
        <f t="shared" si="41"/>
        <v>2.1909610236077119</v>
      </c>
      <c r="H417" s="8">
        <f t="shared" si="40"/>
        <v>2.2690055705547754</v>
      </c>
      <c r="I417" s="8">
        <f t="shared" si="42"/>
        <v>298.3909610236077</v>
      </c>
    </row>
    <row r="418" spans="1:9" x14ac:dyDescent="0.25">
      <c r="A418" s="8">
        <v>296.3</v>
      </c>
      <c r="B418" s="1">
        <v>271.86206079902837</v>
      </c>
      <c r="C418" s="1">
        <v>289.0908282993783</v>
      </c>
      <c r="D418" s="8">
        <v>296.3</v>
      </c>
      <c r="E418" s="6">
        <v>0.55011533549212366</v>
      </c>
      <c r="F418" s="8">
        <v>2.7370391998494243</v>
      </c>
      <c r="G418" s="8">
        <f t="shared" si="41"/>
        <v>2.1869238643573006</v>
      </c>
      <c r="H418" s="8">
        <f t="shared" si="40"/>
        <v>2.2665981932182988</v>
      </c>
      <c r="I418" s="8">
        <f t="shared" si="42"/>
        <v>298.48692386435732</v>
      </c>
    </row>
    <row r="419" spans="1:9" x14ac:dyDescent="0.25">
      <c r="A419" s="8">
        <v>296.39999999999998</v>
      </c>
      <c r="B419" s="1">
        <v>271.44179996532085</v>
      </c>
      <c r="C419" s="1">
        <v>288.91663967085026</v>
      </c>
      <c r="D419" s="8">
        <v>296.39999999999998</v>
      </c>
      <c r="E419" s="6">
        <v>0.54383194155827319</v>
      </c>
      <c r="F419" s="8">
        <v>2.7266458982759993</v>
      </c>
      <c r="G419" s="8">
        <f t="shared" si="41"/>
        <v>2.1828139567177263</v>
      </c>
      <c r="H419" s="8">
        <f t="shared" si="40"/>
        <v>2.2641055455079884</v>
      </c>
      <c r="I419" s="8">
        <f t="shared" si="42"/>
        <v>298.5828139567177</v>
      </c>
    </row>
    <row r="420" spans="1:9" x14ac:dyDescent="0.25">
      <c r="A420" s="8">
        <v>296.5</v>
      </c>
      <c r="B420" s="1">
        <v>271.02314247880236</v>
      </c>
      <c r="C420" s="1">
        <v>288.74150582001442</v>
      </c>
      <c r="D420" s="8">
        <v>296.5</v>
      </c>
      <c r="E420" s="6">
        <v>0.53761419602466309</v>
      </c>
      <c r="F420" s="8">
        <v>2.7162459093776179</v>
      </c>
      <c r="G420" s="8">
        <f t="shared" si="41"/>
        <v>2.1786317133529547</v>
      </c>
      <c r="H420" s="8">
        <f t="shared" si="40"/>
        <v>2.2615268147891641</v>
      </c>
      <c r="I420" s="8">
        <f t="shared" si="42"/>
        <v>298.67863171335296</v>
      </c>
    </row>
    <row r="421" spans="1:9" x14ac:dyDescent="0.25">
      <c r="A421" s="8">
        <v>296.60000000000002</v>
      </c>
      <c r="B421" s="1">
        <v>270.6061220382814</v>
      </c>
      <c r="C421" s="1">
        <v>288.56542987767426</v>
      </c>
      <c r="D421" s="8">
        <v>296.60000000000002</v>
      </c>
      <c r="E421" s="6">
        <v>0.53146217664598694</v>
      </c>
      <c r="F421" s="8">
        <v>2.7058397115968047</v>
      </c>
      <c r="G421" s="8">
        <f t="shared" si="41"/>
        <v>2.1743775349508176</v>
      </c>
      <c r="H421" s="8">
        <f t="shared" si="40"/>
        <v>2.2588623290611798</v>
      </c>
      <c r="I421" s="8">
        <f t="shared" si="42"/>
        <v>298.77437753495082</v>
      </c>
    </row>
    <row r="422" spans="1:9" x14ac:dyDescent="0.25">
      <c r="A422" s="8">
        <v>296.7</v>
      </c>
      <c r="B422" s="1">
        <v>270.19080282750207</v>
      </c>
      <c r="C422" s="1">
        <v>288.38841504380287</v>
      </c>
      <c r="D422" s="8">
        <v>296.7</v>
      </c>
      <c r="E422" s="6">
        <v>0.52537585501066864</v>
      </c>
      <c r="F422" s="8">
        <v>2.6954277583913133</v>
      </c>
      <c r="G422" s="8">
        <f t="shared" si="41"/>
        <v>2.1700519033806449</v>
      </c>
      <c r="H422" s="8">
        <f t="shared" si="40"/>
        <v>2.2561116074162988</v>
      </c>
      <c r="I422" s="8">
        <f t="shared" si="42"/>
        <v>298.87005190338061</v>
      </c>
    </row>
    <row r="423" spans="1:9" x14ac:dyDescent="0.25">
      <c r="A423" s="8">
        <v>296.8</v>
      </c>
      <c r="B423" s="1">
        <v>269.77723602072012</v>
      </c>
      <c r="C423" s="1">
        <v>288.21046458753659</v>
      </c>
      <c r="D423" s="8">
        <v>296.8</v>
      </c>
      <c r="E423" s="6">
        <v>0.51935518989982588</v>
      </c>
      <c r="F423" s="8">
        <v>2.6850104810505</v>
      </c>
      <c r="G423" s="8">
        <f t="shared" si="41"/>
        <v>2.1656552911506743</v>
      </c>
      <c r="H423" s="8">
        <f t="shared" si="40"/>
        <v>2.253274824333805</v>
      </c>
      <c r="I423" s="8">
        <f t="shared" si="42"/>
        <v>298.96565529115071</v>
      </c>
    </row>
    <row r="424" spans="1:9" x14ac:dyDescent="0.25">
      <c r="A424" s="8">
        <v>296.89999999999998</v>
      </c>
      <c r="B424" s="1">
        <v>269.36546396730984</v>
      </c>
      <c r="C424" s="1">
        <v>288.03158184711742</v>
      </c>
      <c r="D424" s="8">
        <v>296.89999999999998</v>
      </c>
      <c r="E424" s="6">
        <v>0.51340011981486966</v>
      </c>
      <c r="F424" s="8">
        <v>2.674588291280136</v>
      </c>
      <c r="G424" s="8">
        <f t="shared" si="41"/>
        <v>2.1611881714652661</v>
      </c>
      <c r="H424" s="8">
        <f t="shared" si="40"/>
        <v>2.2503517217924744</v>
      </c>
      <c r="I424" s="8">
        <f t="shared" si="42"/>
        <v>299.06118817146523</v>
      </c>
    </row>
    <row r="425" spans="1:9" x14ac:dyDescent="0.25">
      <c r="A425" s="8">
        <v>297</v>
      </c>
      <c r="B425" s="1">
        <v>268.95554126001724</v>
      </c>
      <c r="C425" s="1">
        <v>287.85177022978002</v>
      </c>
      <c r="D425" s="8">
        <v>297</v>
      </c>
      <c r="E425" s="6">
        <v>0.50751052360992932</v>
      </c>
      <c r="F425" s="8">
        <v>2.6641615835735064</v>
      </c>
      <c r="G425" s="8">
        <f t="shared" si="41"/>
        <v>2.1566510599635773</v>
      </c>
      <c r="H425" s="8">
        <f t="shared" si="40"/>
        <v>2.2473424225343224</v>
      </c>
      <c r="I425" s="8">
        <f t="shared" si="42"/>
        <v>299.15665105996356</v>
      </c>
    </row>
    <row r="426" spans="1:9" x14ac:dyDescent="0.25">
      <c r="A426" s="8">
        <v>297.10000000000002</v>
      </c>
      <c r="B426" s="1">
        <v>268.54751542525855</v>
      </c>
      <c r="C426" s="1">
        <v>287.67103321157924</v>
      </c>
      <c r="D426" s="8">
        <v>297.10000000000002</v>
      </c>
      <c r="E426" s="6">
        <v>0.50168626163712882</v>
      </c>
      <c r="F426" s="8">
        <v>2.6537307373851862</v>
      </c>
      <c r="G426" s="8">
        <f t="shared" si="41"/>
        <v>2.1520444757480575</v>
      </c>
      <c r="H426" s="8">
        <f t="shared" ref="H426:H489" si="43">G416+(G417-G416)*(A426-I416)/(I417-I416)</f>
        <v>2.244246570491752</v>
      </c>
      <c r="I426" s="8">
        <f t="shared" si="42"/>
        <v>299.25204447574811</v>
      </c>
    </row>
    <row r="427" spans="1:9" x14ac:dyDescent="0.25">
      <c r="A427" s="8">
        <v>297.2</v>
      </c>
      <c r="B427" s="1">
        <v>268.14143074183119</v>
      </c>
      <c r="C427" s="1">
        <v>287.48937433715537</v>
      </c>
      <c r="D427" s="8">
        <v>297.2</v>
      </c>
      <c r="E427" s="6">
        <v>0.49592716929250846</v>
      </c>
      <c r="F427" s="8">
        <v>2.6432961191227067</v>
      </c>
      <c r="G427" s="8">
        <f t="shared" si="41"/>
        <v>2.1473689498301982</v>
      </c>
      <c r="H427" s="8">
        <f t="shared" si="43"/>
        <v>2.2410647853948622</v>
      </c>
      <c r="I427" s="8">
        <f t="shared" si="42"/>
        <v>299.34736894983018</v>
      </c>
    </row>
    <row r="428" spans="1:9" x14ac:dyDescent="0.25">
      <c r="A428" s="8">
        <v>297.3</v>
      </c>
      <c r="B428" s="1">
        <v>267.73733765953239</v>
      </c>
      <c r="C428" s="1">
        <v>287.30679721943278</v>
      </c>
      <c r="D428" s="8">
        <v>297.3</v>
      </c>
      <c r="E428" s="6">
        <v>0.49023304153600883</v>
      </c>
      <c r="F428" s="8">
        <v>2.6328580839701572</v>
      </c>
      <c r="G428" s="8">
        <f t="shared" si="41"/>
        <v>2.1426250424341484</v>
      </c>
      <c r="H428" s="8">
        <f t="shared" si="43"/>
        <v>2.2377961425837301</v>
      </c>
      <c r="I428" s="8">
        <f t="shared" si="42"/>
        <v>299.44262504243414</v>
      </c>
    </row>
    <row r="429" spans="1:9" x14ac:dyDescent="0.25">
      <c r="A429" s="8">
        <v>297.39999999999998</v>
      </c>
      <c r="B429" s="1">
        <v>267.33527824039783</v>
      </c>
      <c r="C429" s="1">
        <v>287.12330553924909</v>
      </c>
      <c r="D429" s="8">
        <v>297.39999999999998</v>
      </c>
      <c r="E429" s="6">
        <v>0.4846036612061459</v>
      </c>
      <c r="F429" s="8">
        <v>2.6224169775566977</v>
      </c>
      <c r="G429" s="8">
        <f t="shared" si="41"/>
        <v>2.1378133163505519</v>
      </c>
      <c r="H429" s="8">
        <f t="shared" si="43"/>
        <v>2.2344412959078168</v>
      </c>
      <c r="I429" s="8">
        <f t="shared" si="42"/>
        <v>299.53781331635054</v>
      </c>
    </row>
    <row r="430" spans="1:9" x14ac:dyDescent="0.25">
      <c r="A430" s="8">
        <v>297.5</v>
      </c>
      <c r="B430" s="1">
        <v>266.93530372336255</v>
      </c>
      <c r="C430" s="1">
        <v>286.93890304491174</v>
      </c>
      <c r="D430" s="8">
        <v>297.5</v>
      </c>
      <c r="E430" s="6">
        <v>0.47903876902372883</v>
      </c>
      <c r="F430" s="8">
        <v>2.6119731374819404</v>
      </c>
      <c r="G430" s="8">
        <f t="shared" si="41"/>
        <v>2.1329343684582116</v>
      </c>
      <c r="H430" s="8">
        <f t="shared" si="43"/>
        <v>2.2310006783411045</v>
      </c>
      <c r="I430" s="8">
        <f t="shared" si="42"/>
        <v>299.63293436845822</v>
      </c>
    </row>
    <row r="431" spans="1:9" x14ac:dyDescent="0.25">
      <c r="A431" s="8">
        <v>297.60000000000002</v>
      </c>
      <c r="B431" s="1">
        <v>266.53745117574869</v>
      </c>
      <c r="C431" s="1">
        <v>286.7535935516787</v>
      </c>
      <c r="D431" s="8">
        <v>297.60000000000002</v>
      </c>
      <c r="E431" s="6">
        <v>0.47353810757809639</v>
      </c>
      <c r="F431" s="8">
        <v>2.6015268947092798</v>
      </c>
      <c r="G431" s="8">
        <f t="shared" si="41"/>
        <v>2.1279887871311836</v>
      </c>
      <c r="H431" s="8">
        <f t="shared" si="43"/>
        <v>2.2274735169139728</v>
      </c>
      <c r="I431" s="8">
        <f t="shared" si="42"/>
        <v>299.72798878713121</v>
      </c>
    </row>
    <row r="432" spans="1:9" x14ac:dyDescent="0.25">
      <c r="A432" s="8">
        <v>297.7</v>
      </c>
      <c r="B432" s="1">
        <v>266.14176949209542</v>
      </c>
      <c r="C432" s="1">
        <v>286.56738094116173</v>
      </c>
      <c r="D432" s="8">
        <v>297.7</v>
      </c>
      <c r="E432" s="6">
        <v>0.46810137526135842</v>
      </c>
      <c r="F432" s="8">
        <v>2.5910785748373968</v>
      </c>
      <c r="G432" s="8">
        <f t="shared" si="41"/>
        <v>2.1229771995760385</v>
      </c>
      <c r="H432" s="8">
        <f t="shared" si="43"/>
        <v>2.2238602947785968</v>
      </c>
      <c r="I432" s="8">
        <f t="shared" si="42"/>
        <v>299.82297719957603</v>
      </c>
    </row>
    <row r="433" spans="1:9" x14ac:dyDescent="0.25">
      <c r="A433" s="8">
        <v>297.8</v>
      </c>
      <c r="B433" s="1">
        <v>265.74829670840813</v>
      </c>
      <c r="C433" s="1">
        <v>286.38026916064814</v>
      </c>
      <c r="D433" s="8">
        <v>297.8</v>
      </c>
      <c r="E433" s="6">
        <v>0.4627282685961383</v>
      </c>
      <c r="F433" s="8">
        <v>2.5806284992593844</v>
      </c>
      <c r="G433" s="8">
        <f t="shared" si="41"/>
        <v>2.117900230663246</v>
      </c>
      <c r="H433" s="8">
        <f t="shared" si="43"/>
        <v>2.2201613594316285</v>
      </c>
      <c r="I433" s="8">
        <f t="shared" si="42"/>
        <v>299.91790023066324</v>
      </c>
    </row>
    <row r="434" spans="1:9" x14ac:dyDescent="0.25">
      <c r="A434" s="8">
        <v>297.89999999999998</v>
      </c>
      <c r="B434" s="1">
        <v>265.35707762812598</v>
      </c>
      <c r="C434" s="1">
        <v>286.19226222234158</v>
      </c>
      <c r="D434" s="8">
        <v>297.89999999999998</v>
      </c>
      <c r="E434" s="6">
        <v>0.45741845223254263</v>
      </c>
      <c r="F434" s="8">
        <v>2.5701769862181654</v>
      </c>
      <c r="G434" s="8">
        <f t="shared" si="41"/>
        <v>2.1127585339856227</v>
      </c>
      <c r="H434" s="8">
        <f t="shared" si="43"/>
        <v>2.2163765309550589</v>
      </c>
      <c r="I434" s="8">
        <f t="shared" si="42"/>
        <v>300.01275853398562</v>
      </c>
    </row>
    <row r="435" spans="1:9" x14ac:dyDescent="0.25">
      <c r="A435" s="8">
        <v>298</v>
      </c>
      <c r="B435" s="1">
        <v>264.96814799394872</v>
      </c>
      <c r="C435" s="1">
        <v>286.00336420251773</v>
      </c>
      <c r="D435" s="8">
        <v>298</v>
      </c>
      <c r="E435" s="6">
        <v>0.45217158796514278</v>
      </c>
      <c r="F435" s="8">
        <v>2.5597243517663348</v>
      </c>
      <c r="G435" s="8">
        <f t="shared" si="41"/>
        <v>2.1075527638011922</v>
      </c>
      <c r="H435" s="8">
        <f t="shared" si="43"/>
        <v>2.2125061781797744</v>
      </c>
      <c r="I435" s="8">
        <f t="shared" si="42"/>
        <v>300.10755276380121</v>
      </c>
    </row>
    <row r="436" spans="1:9" x14ac:dyDescent="0.25">
      <c r="A436" s="8">
        <v>298.10000000000002</v>
      </c>
      <c r="B436" s="1">
        <v>264.58154942915786</v>
      </c>
      <c r="C436" s="1">
        <v>285.8135792405954</v>
      </c>
      <c r="D436" s="8">
        <v>298.10000000000002</v>
      </c>
      <c r="E436" s="6">
        <v>0.44698730928211722</v>
      </c>
      <c r="F436" s="8">
        <v>2.5492709106378344</v>
      </c>
      <c r="G436" s="8">
        <f t="shared" si="41"/>
        <v>2.1022836013557171</v>
      </c>
      <c r="H436" s="8">
        <f t="shared" si="43"/>
        <v>2.2085505709219886</v>
      </c>
      <c r="I436" s="8">
        <f t="shared" si="42"/>
        <v>300.20228360135576</v>
      </c>
    </row>
    <row r="437" spans="1:9" x14ac:dyDescent="0.25">
      <c r="A437" s="8">
        <v>298.2</v>
      </c>
      <c r="B437" s="1">
        <v>264.19731851538575</v>
      </c>
      <c r="C437" s="1">
        <v>285.62291153812174</v>
      </c>
      <c r="D437" s="8">
        <v>298.2</v>
      </c>
      <c r="E437" s="6">
        <v>0.44186524149536804</v>
      </c>
      <c r="F437" s="8">
        <v>2.5388169770382851</v>
      </c>
      <c r="G437" s="8">
        <f t="shared" si="41"/>
        <v>2.096951735542917</v>
      </c>
      <c r="H437" s="8">
        <f t="shared" si="43"/>
        <v>2.2045097782885663</v>
      </c>
      <c r="I437" s="8">
        <f t="shared" si="42"/>
        <v>300.2969517355429</v>
      </c>
    </row>
    <row r="438" spans="1:9" x14ac:dyDescent="0.25">
      <c r="A438" s="8">
        <v>298.3</v>
      </c>
      <c r="B438" s="1">
        <v>263.8154931320438</v>
      </c>
      <c r="C438" s="1">
        <v>285.43136535767053</v>
      </c>
      <c r="D438" s="8">
        <v>298.3</v>
      </c>
      <c r="E438" s="6">
        <v>0.43680499210720919</v>
      </c>
      <c r="F438" s="8">
        <v>2.5283628653604233</v>
      </c>
      <c r="G438" s="8">
        <f t="shared" si="41"/>
        <v>2.0915578732532141</v>
      </c>
      <c r="H438" s="8">
        <f t="shared" si="43"/>
        <v>2.2003842442165022</v>
      </c>
      <c r="I438" s="8">
        <f t="shared" si="42"/>
        <v>300.39155787325325</v>
      </c>
    </row>
    <row r="439" spans="1:9" x14ac:dyDescent="0.25">
      <c r="A439" s="8">
        <v>298.39999999999998</v>
      </c>
      <c r="B439" s="1">
        <v>263.43610611328211</v>
      </c>
      <c r="C439" s="1">
        <v>285.2389450216549</v>
      </c>
      <c r="D439" s="8">
        <v>298.39999999999998</v>
      </c>
      <c r="E439" s="6">
        <v>0.43180616224299112</v>
      </c>
      <c r="F439" s="8">
        <v>2.5179088908304288</v>
      </c>
      <c r="G439" s="8">
        <f t="shared" si="41"/>
        <v>2.0861027285874378</v>
      </c>
      <c r="H439" s="8">
        <f t="shared" si="43"/>
        <v>2.1961740236669587</v>
      </c>
      <c r="I439" s="8">
        <f t="shared" si="42"/>
        <v>300.48610272858741</v>
      </c>
    </row>
    <row r="440" spans="1:9" x14ac:dyDescent="0.25">
      <c r="A440" s="8">
        <v>298.5</v>
      </c>
      <c r="B440" s="1">
        <v>263.05919318581238</v>
      </c>
      <c r="C440" s="1">
        <v>285.0456549110533</v>
      </c>
      <c r="D440" s="8">
        <v>298.5</v>
      </c>
      <c r="E440" s="6">
        <v>0.42686833425320581</v>
      </c>
      <c r="F440" s="8">
        <v>2.5074553700906286</v>
      </c>
      <c r="G440" s="8">
        <f t="shared" si="41"/>
        <v>2.0805870358374228</v>
      </c>
      <c r="H440" s="8">
        <f t="shared" si="43"/>
        <v>2.1918797508572267</v>
      </c>
      <c r="I440" s="8">
        <f t="shared" si="42"/>
        <v>300.58058703583742</v>
      </c>
    </row>
    <row r="441" spans="1:9" x14ac:dyDescent="0.25">
      <c r="A441" s="8">
        <v>298.60000000000002</v>
      </c>
      <c r="B441" s="1">
        <v>262.68478485560615</v>
      </c>
      <c r="C441" s="1">
        <v>284.85149946405187</v>
      </c>
      <c r="D441" s="8">
        <v>298.60000000000002</v>
      </c>
      <c r="E441" s="6">
        <v>0.42199108610767311</v>
      </c>
      <c r="F441" s="8">
        <v>2.4970026217235182</v>
      </c>
      <c r="G441" s="8">
        <f t="shared" si="41"/>
        <v>2.0750115356158449</v>
      </c>
      <c r="H441" s="8">
        <f t="shared" si="43"/>
        <v>2.187501462650566</v>
      </c>
      <c r="I441" s="8">
        <f t="shared" si="42"/>
        <v>300.67501153561585</v>
      </c>
    </row>
    <row r="442" spans="1:9" x14ac:dyDescent="0.25">
      <c r="A442" s="8">
        <v>298.7</v>
      </c>
      <c r="B442" s="1">
        <v>262.31291307390575</v>
      </c>
      <c r="C442" s="1">
        <v>284.65648317460199</v>
      </c>
      <c r="D442" s="8">
        <v>298.7</v>
      </c>
      <c r="E442" s="6">
        <v>0.41717398013728385</v>
      </c>
      <c r="F442" s="8">
        <v>2.4865509667217638</v>
      </c>
      <c r="G442" s="8">
        <f t="shared" si="41"/>
        <v>2.06937698658448</v>
      </c>
      <c r="H442" s="8">
        <f t="shared" si="43"/>
        <v>2.18303976043953</v>
      </c>
      <c r="I442" s="8">
        <f t="shared" si="42"/>
        <v>300.76937698658446</v>
      </c>
    </row>
    <row r="443" spans="1:9" x14ac:dyDescent="0.25">
      <c r="A443" s="8">
        <v>298.8</v>
      </c>
      <c r="B443" s="1">
        <v>261.94361143551333</v>
      </c>
      <c r="C443" s="1">
        <v>284.46061059089783</v>
      </c>
      <c r="D443" s="8">
        <v>298.8</v>
      </c>
      <c r="E443" s="6">
        <v>0.41241656433431234</v>
      </c>
      <c r="F443" s="8">
        <v>2.4761007289084573</v>
      </c>
      <c r="G443" s="8">
        <f t="shared" si="41"/>
        <v>2.0636841645741448</v>
      </c>
      <c r="H443" s="8">
        <f t="shared" si="43"/>
        <v>2.178494861819368</v>
      </c>
      <c r="I443" s="8">
        <f t="shared" si="42"/>
        <v>300.86368416457418</v>
      </c>
    </row>
    <row r="444" spans="1:9" x14ac:dyDescent="0.25">
      <c r="A444" s="8">
        <v>298.89999999999998</v>
      </c>
      <c r="B444" s="1">
        <v>261.57690564191762</v>
      </c>
      <c r="C444" s="1">
        <v>284.26388631377387</v>
      </c>
      <c r="D444" s="8">
        <v>298.89999999999998</v>
      </c>
      <c r="E444" s="6">
        <v>0.40771838862801496</v>
      </c>
      <c r="F444" s="8">
        <v>2.4656522353116066</v>
      </c>
      <c r="G444" s="8">
        <f t="shared" si="41"/>
        <v>2.0579338466835915</v>
      </c>
      <c r="H444" s="8">
        <f t="shared" si="43"/>
        <v>2.1738673716222823</v>
      </c>
      <c r="I444" s="8">
        <f t="shared" si="42"/>
        <v>300.95793384668355</v>
      </c>
    </row>
    <row r="445" spans="1:9" x14ac:dyDescent="0.25">
      <c r="A445" s="8">
        <v>299</v>
      </c>
      <c r="B445" s="1">
        <v>261.21282396919503</v>
      </c>
      <c r="C445" s="1">
        <v>284.06631499502754</v>
      </c>
      <c r="D445" s="8">
        <v>299</v>
      </c>
      <c r="E445" s="6">
        <v>0.40307898825099825</v>
      </c>
      <c r="F445" s="8">
        <v>2.4552058164964095</v>
      </c>
      <c r="G445" s="8">
        <f t="shared" si="41"/>
        <v>2.0521268282454113</v>
      </c>
      <c r="H445" s="8">
        <f t="shared" si="43"/>
        <v>2.1691575757088546</v>
      </c>
      <c r="I445" s="8">
        <f t="shared" si="42"/>
        <v>301.05212682824543</v>
      </c>
    </row>
    <row r="446" spans="1:9" x14ac:dyDescent="0.25">
      <c r="A446" s="8">
        <v>299.10000000000002</v>
      </c>
      <c r="B446" s="1">
        <v>260.85139259243533</v>
      </c>
      <c r="C446" s="1">
        <v>283.86790133566859</v>
      </c>
      <c r="D446" s="8">
        <v>299.10000000000002</v>
      </c>
      <c r="E446" s="6">
        <v>0.39849789184635681</v>
      </c>
      <c r="F446" s="8">
        <v>2.4447618068587817</v>
      </c>
      <c r="G446" s="8">
        <f t="shared" si="41"/>
        <v>2.0462639150124251</v>
      </c>
      <c r="H446" s="8">
        <f t="shared" si="43"/>
        <v>2.1643660359631256</v>
      </c>
      <c r="I446" s="8">
        <f t="shared" si="42"/>
        <v>301.14626391501247</v>
      </c>
    </row>
    <row r="447" spans="1:9" x14ac:dyDescent="0.25">
      <c r="A447" s="8">
        <v>299.2</v>
      </c>
      <c r="B447" s="1">
        <v>260.49263682359486</v>
      </c>
      <c r="C447" s="1">
        <v>283.66865008410105</v>
      </c>
      <c r="D447" s="8">
        <v>299.2</v>
      </c>
      <c r="E447" s="6">
        <v>0.39397462101825198</v>
      </c>
      <c r="F447" s="8">
        <v>2.4343205448831786</v>
      </c>
      <c r="G447" s="8">
        <f t="shared" si="41"/>
        <v>2.0403459238649266</v>
      </c>
      <c r="H447" s="8">
        <f t="shared" si="43"/>
        <v>2.1594932021239193</v>
      </c>
      <c r="I447" s="8">
        <f t="shared" si="42"/>
        <v>301.24034592386494</v>
      </c>
    </row>
    <row r="448" spans="1:9" x14ac:dyDescent="0.25">
      <c r="A448" s="8">
        <v>299.3</v>
      </c>
      <c r="B448" s="1">
        <v>260.13657542473726</v>
      </c>
      <c r="C448" s="1">
        <v>283.46856603424055</v>
      </c>
      <c r="D448" s="8">
        <v>299.3</v>
      </c>
      <c r="E448" s="6">
        <v>0.38950869775583019</v>
      </c>
      <c r="F448" s="8">
        <v>2.4238823733676371</v>
      </c>
      <c r="G448" s="8">
        <f t="shared" si="41"/>
        <v>2.0343736756118069</v>
      </c>
      <c r="H448" s="8">
        <f t="shared" si="43"/>
        <v>2.1545396831953547</v>
      </c>
      <c r="I448" s="8">
        <f t="shared" si="42"/>
        <v>301.3343736756118</v>
      </c>
    </row>
    <row r="449" spans="1:9" x14ac:dyDescent="0.25">
      <c r="A449" s="8">
        <v>299.39999999999998</v>
      </c>
      <c r="B449" s="1">
        <v>259.78323977864051</v>
      </c>
      <c r="C449" s="1">
        <v>283.2676540235741</v>
      </c>
      <c r="D449" s="8">
        <v>299.39999999999998</v>
      </c>
      <c r="E449" s="6">
        <v>0.38509961583924796</v>
      </c>
      <c r="F449" s="8">
        <v>2.4134476396186213</v>
      </c>
      <c r="G449" s="8">
        <f t="shared" si="41"/>
        <v>2.0283480237793734</v>
      </c>
      <c r="H449" s="8">
        <f t="shared" si="43"/>
        <v>2.1495059446367404</v>
      </c>
      <c r="I449" s="8">
        <f t="shared" si="42"/>
        <v>301.42834802377934</v>
      </c>
    </row>
    <row r="450" spans="1:9" x14ac:dyDescent="0.25">
      <c r="A450" s="8">
        <v>299.5</v>
      </c>
      <c r="B450" s="1">
        <v>259.43264754352504</v>
      </c>
      <c r="C450" s="1">
        <v>283.06591893116592</v>
      </c>
      <c r="D450" s="8">
        <v>299.5</v>
      </c>
      <c r="E450" s="6">
        <v>0.38074688333993173</v>
      </c>
      <c r="F450" s="8">
        <v>2.4030166956182271</v>
      </c>
      <c r="G450" s="8">
        <f t="shared" si="41"/>
        <v>2.0222698122782954</v>
      </c>
      <c r="H450" s="8">
        <f t="shared" si="43"/>
        <v>2.1443926506077768</v>
      </c>
      <c r="I450" s="8">
        <f t="shared" si="42"/>
        <v>301.5222698122783</v>
      </c>
    </row>
    <row r="451" spans="1:9" x14ac:dyDescent="0.25">
      <c r="A451" s="8">
        <v>299.60000000000002</v>
      </c>
      <c r="B451" s="1">
        <v>259.0848154797024</v>
      </c>
      <c r="C451" s="1">
        <v>282.8633656756171</v>
      </c>
      <c r="D451" s="8">
        <v>299.60000000000002</v>
      </c>
      <c r="E451" s="6">
        <v>0.37645000247962468</v>
      </c>
      <c r="F451" s="8">
        <v>2.3925898981658666</v>
      </c>
      <c r="G451" s="8">
        <f t="shared" si="41"/>
        <v>2.016139895686242</v>
      </c>
      <c r="H451" s="8">
        <f t="shared" si="43"/>
        <v>2.139200337179727</v>
      </c>
      <c r="I451" s="8">
        <f t="shared" si="42"/>
        <v>301.61613989568627</v>
      </c>
    </row>
    <row r="452" spans="1:9" x14ac:dyDescent="0.25">
      <c r="A452" s="8">
        <v>299.7</v>
      </c>
      <c r="B452" s="1">
        <v>258.73976414471417</v>
      </c>
      <c r="C452" s="1">
        <v>282.65999921298453</v>
      </c>
      <c r="D452" s="8">
        <v>299.7</v>
      </c>
      <c r="E452" s="6">
        <v>0.37220846241408445</v>
      </c>
      <c r="F452" s="8">
        <v>2.3821676089965687</v>
      </c>
      <c r="G452" s="8">
        <f t="shared" si="41"/>
        <v>2.0099591465824842</v>
      </c>
      <c r="H452" s="8">
        <f t="shared" si="43"/>
        <v>2.1339295792539117</v>
      </c>
      <c r="I452" s="8">
        <f t="shared" si="42"/>
        <v>301.70995914658249</v>
      </c>
    </row>
    <row r="453" spans="1:9" x14ac:dyDescent="0.25">
      <c r="A453" s="8">
        <v>299.8</v>
      </c>
      <c r="B453" s="1">
        <v>258.39751262237064</v>
      </c>
      <c r="C453" s="1">
        <v>282.45582453466733</v>
      </c>
      <c r="D453" s="8">
        <v>299.8</v>
      </c>
      <c r="E453" s="6">
        <v>0.36802174819031153</v>
      </c>
      <c r="F453" s="8">
        <v>2.3717501948779214</v>
      </c>
      <c r="G453" s="8">
        <f t="shared" si="41"/>
        <v>2.0037284466876097</v>
      </c>
      <c r="H453" s="8">
        <f t="shared" si="43"/>
        <v>2.12858116947175</v>
      </c>
      <c r="I453" s="8">
        <f t="shared" si="42"/>
        <v>301.80372844668761</v>
      </c>
    </row>
    <row r="454" spans="1:9" x14ac:dyDescent="0.25">
      <c r="A454" s="8">
        <v>299.89999999999998</v>
      </c>
      <c r="B454" s="1">
        <v>258.05807552110406</v>
      </c>
      <c r="C454" s="1">
        <v>282.25084666526675</v>
      </c>
      <c r="D454" s="8">
        <v>299.89999999999998</v>
      </c>
      <c r="E454" s="6">
        <v>0.36388934599300948</v>
      </c>
      <c r="F454" s="8">
        <v>2.3613380276872005</v>
      </c>
      <c r="G454" s="8">
        <f t="shared" ref="G454:G517" si="44">F454-E454</f>
        <v>1.997448681694191</v>
      </c>
      <c r="H454" s="8">
        <f t="shared" si="43"/>
        <v>2.1231557055970378</v>
      </c>
      <c r="I454" s="8">
        <f t="shared" ref="I454:I517" si="45">A454+G454</f>
        <v>301.89744868169419</v>
      </c>
    </row>
    <row r="455" spans="1:9" x14ac:dyDescent="0.25">
      <c r="A455" s="8">
        <v>300</v>
      </c>
      <c r="B455" s="1">
        <v>257.72146620157594</v>
      </c>
      <c r="C455" s="1">
        <v>282.04507066042953</v>
      </c>
      <c r="D455" s="8">
        <v>300</v>
      </c>
      <c r="E455" s="6">
        <v>0.35981073824232357</v>
      </c>
      <c r="F455" s="8">
        <v>2.3509314844705882</v>
      </c>
      <c r="G455" s="8">
        <f t="shared" si="44"/>
        <v>1.9911207462282645</v>
      </c>
      <c r="H455" s="8">
        <f t="shared" si="43"/>
        <v>2.1176539070614941</v>
      </c>
      <c r="I455" s="8">
        <f t="shared" si="45"/>
        <v>301.99112074622826</v>
      </c>
    </row>
    <row r="456" spans="1:9" x14ac:dyDescent="0.25">
      <c r="A456" s="8">
        <v>300.10000000000002</v>
      </c>
      <c r="B456" s="1">
        <v>257.38769970364712</v>
      </c>
      <c r="C456" s="1">
        <v>281.83850160468108</v>
      </c>
      <c r="D456" s="8">
        <v>300.10000000000002</v>
      </c>
      <c r="E456" s="6">
        <v>0.35578539992428604</v>
      </c>
      <c r="F456" s="8">
        <v>2.3405309474856417</v>
      </c>
      <c r="G456" s="8">
        <f t="shared" si="44"/>
        <v>1.9847455475613556</v>
      </c>
      <c r="H456" s="8">
        <f t="shared" si="43"/>
        <v>2.1120765040771445</v>
      </c>
      <c r="I456" s="8">
        <f t="shared" si="45"/>
        <v>302.0847455475614</v>
      </c>
    </row>
    <row r="457" spans="1:9" x14ac:dyDescent="0.25">
      <c r="A457" s="8">
        <v>300.2</v>
      </c>
      <c r="B457" s="1">
        <v>257.05678695012961</v>
      </c>
      <c r="C457" s="1">
        <v>281.63114460925902</v>
      </c>
      <c r="D457" s="8">
        <v>300.2</v>
      </c>
      <c r="E457" s="6">
        <v>0.3518128070047733</v>
      </c>
      <c r="F457" s="8">
        <v>2.3301368042288191</v>
      </c>
      <c r="G457" s="8">
        <f t="shared" si="44"/>
        <v>1.9783239972240458</v>
      </c>
      <c r="H457" s="8">
        <f t="shared" si="43"/>
        <v>2.1064243316861564</v>
      </c>
      <c r="I457" s="8">
        <f t="shared" si="45"/>
        <v>302.17832399722403</v>
      </c>
    </row>
    <row r="458" spans="1:9" x14ac:dyDescent="0.25">
      <c r="A458" s="8">
        <v>300.3</v>
      </c>
      <c r="B458" s="1">
        <v>256.72874098983755</v>
      </c>
      <c r="C458" s="1">
        <v>281.4230048099547</v>
      </c>
      <c r="D458" s="8">
        <v>300.3</v>
      </c>
      <c r="E458" s="6">
        <v>0.34789242796617437</v>
      </c>
      <c r="F458" s="8">
        <v>2.3197494474488907</v>
      </c>
      <c r="G458" s="8">
        <f t="shared" si="44"/>
        <v>1.9718570194827163</v>
      </c>
      <c r="H458" s="8">
        <f t="shared" si="43"/>
        <v>2.1006978987153242</v>
      </c>
      <c r="I458" s="8">
        <f t="shared" si="45"/>
        <v>302.27185701948275</v>
      </c>
    </row>
    <row r="459" spans="1:9" x14ac:dyDescent="0.25">
      <c r="A459" s="8">
        <v>300.39999999999998</v>
      </c>
      <c r="B459" s="1">
        <v>256.40357114912337</v>
      </c>
      <c r="C459" s="1">
        <v>281.21408736497358</v>
      </c>
      <c r="D459" s="8">
        <v>300.39999999999998</v>
      </c>
      <c r="E459" s="6">
        <v>0.34402373254103014</v>
      </c>
      <c r="F459" s="8">
        <v>2.3093692751477346</v>
      </c>
      <c r="G459" s="8">
        <f t="shared" si="44"/>
        <v>1.9653455426067046</v>
      </c>
      <c r="H459" s="8">
        <f t="shared" si="43"/>
        <v>2.0948982554683253</v>
      </c>
      <c r="I459" s="8">
        <f t="shared" si="45"/>
        <v>302.36534554260669</v>
      </c>
    </row>
    <row r="460" spans="1:9" x14ac:dyDescent="0.25">
      <c r="A460" s="8">
        <v>300.5</v>
      </c>
      <c r="B460" s="1">
        <v>256.08128645175458</v>
      </c>
      <c r="C460" s="1">
        <v>281.00439745282307</v>
      </c>
      <c r="D460" s="8">
        <v>300.5</v>
      </c>
      <c r="E460" s="6">
        <v>0.34020618793859148</v>
      </c>
      <c r="F460" s="8">
        <v>2.2989966905694081</v>
      </c>
      <c r="G460" s="8">
        <f t="shared" si="44"/>
        <v>1.9587905026308166</v>
      </c>
      <c r="H460" s="8">
        <f t="shared" si="43"/>
        <v>2.089026210657158</v>
      </c>
      <c r="I460" s="8">
        <f t="shared" si="45"/>
        <v>302.45879050263079</v>
      </c>
    </row>
    <row r="461" spans="1:9" x14ac:dyDescent="0.25">
      <c r="A461" s="8">
        <v>300.60000000000002</v>
      </c>
      <c r="B461" s="1">
        <v>255.76189076060416</v>
      </c>
      <c r="C461" s="1">
        <v>280.79394027023829</v>
      </c>
      <c r="D461" s="8">
        <v>300.60000000000002</v>
      </c>
      <c r="E461" s="6">
        <v>0.33643926456769374</v>
      </c>
      <c r="F461" s="8">
        <v>2.2886321021785578</v>
      </c>
      <c r="G461" s="8">
        <f t="shared" si="44"/>
        <v>1.9521928376108642</v>
      </c>
      <c r="H461" s="8">
        <f t="shared" si="43"/>
        <v>2.0830825080985154</v>
      </c>
      <c r="I461" s="8">
        <f t="shared" si="45"/>
        <v>302.5521928376109</v>
      </c>
    </row>
    <row r="462" spans="1:9" x14ac:dyDescent="0.25">
      <c r="A462" s="8">
        <v>300.7</v>
      </c>
      <c r="B462" s="1">
        <v>255.44539616837267</v>
      </c>
      <c r="C462" s="1">
        <v>280.58272103015622</v>
      </c>
      <c r="D462" s="8">
        <v>300.7</v>
      </c>
      <c r="E462" s="6">
        <v>0.33272241857949925</v>
      </c>
      <c r="F462" s="8">
        <v>2.2782759236290246</v>
      </c>
      <c r="G462" s="8">
        <f t="shared" si="44"/>
        <v>1.9455535050495254</v>
      </c>
      <c r="H462" s="8">
        <f t="shared" si="43"/>
        <v>2.077068022743279</v>
      </c>
      <c r="I462" s="8">
        <f t="shared" si="45"/>
        <v>302.64555350504952</v>
      </c>
    </row>
    <row r="463" spans="1:9" x14ac:dyDescent="0.25">
      <c r="A463" s="8">
        <v>300.8</v>
      </c>
      <c r="B463" s="1">
        <v>255.13180459271965</v>
      </c>
      <c r="C463" s="1">
        <v>280.37074495974787</v>
      </c>
      <c r="D463" s="8">
        <v>300.8</v>
      </c>
      <c r="E463" s="6">
        <v>0.32905511753272426</v>
      </c>
      <c r="F463" s="8">
        <v>2.2679285737235442</v>
      </c>
      <c r="G463" s="8">
        <f t="shared" si="44"/>
        <v>1.9388734561908199</v>
      </c>
      <c r="H463" s="8">
        <f t="shared" si="43"/>
        <v>2.0709837065785544</v>
      </c>
      <c r="I463" s="8">
        <f t="shared" si="45"/>
        <v>302.73887345619084</v>
      </c>
    </row>
    <row r="464" spans="1:9" x14ac:dyDescent="0.25">
      <c r="A464" s="8">
        <v>300.89999999999998</v>
      </c>
      <c r="B464" s="1">
        <v>254.82112066134096</v>
      </c>
      <c r="C464" s="1">
        <v>280.15801729851967</v>
      </c>
      <c r="D464" s="8">
        <v>300.89999999999998</v>
      </c>
      <c r="E464" s="6">
        <v>0.3254368234030382</v>
      </c>
      <c r="F464" s="8">
        <v>2.2575904763651269</v>
      </c>
      <c r="G464" s="8">
        <f t="shared" si="44"/>
        <v>1.9321536529620886</v>
      </c>
      <c r="H464" s="8">
        <f t="shared" si="43"/>
        <v>2.0648304664314998</v>
      </c>
      <c r="I464" s="8">
        <f t="shared" si="45"/>
        <v>302.83215365296206</v>
      </c>
    </row>
    <row r="465" spans="1:9" x14ac:dyDescent="0.25">
      <c r="A465" s="8">
        <v>301</v>
      </c>
      <c r="B465" s="1">
        <v>254.51334537548294</v>
      </c>
      <c r="C465" s="1">
        <v>279.9445432964942</v>
      </c>
      <c r="D465" s="8">
        <v>301</v>
      </c>
      <c r="E465" s="6">
        <v>0.32186700046854527</v>
      </c>
      <c r="F465" s="8">
        <v>2.2472620605010749</v>
      </c>
      <c r="G465" s="8">
        <f t="shared" si="44"/>
        <v>1.9253950600325296</v>
      </c>
      <c r="H465" s="8">
        <f t="shared" si="43"/>
        <v>2.0586091848698316</v>
      </c>
      <c r="I465" s="8">
        <f t="shared" si="45"/>
        <v>302.92539506003254</v>
      </c>
    </row>
    <row r="466" spans="1:9" x14ac:dyDescent="0.25">
      <c r="A466" s="8">
        <v>301.10000000000002</v>
      </c>
      <c r="B466" s="1">
        <v>254.20848455400932</v>
      </c>
      <c r="C466" s="1">
        <v>279.7303282124812</v>
      </c>
      <c r="D466" s="8">
        <v>301.10000000000002</v>
      </c>
      <c r="E466" s="6">
        <v>0.31834510487091255</v>
      </c>
      <c r="F466" s="8">
        <v>2.2369437600599871</v>
      </c>
      <c r="G466" s="8">
        <f t="shared" si="44"/>
        <v>1.9185986551890746</v>
      </c>
      <c r="H466" s="8">
        <f t="shared" si="43"/>
        <v>2.0523208613852639</v>
      </c>
      <c r="I466" s="8">
        <f t="shared" si="45"/>
        <v>303.01859865518912</v>
      </c>
    </row>
    <row r="467" spans="1:9" x14ac:dyDescent="0.25">
      <c r="A467" s="8">
        <v>301.2</v>
      </c>
      <c r="B467" s="1">
        <v>253.90653698465755</v>
      </c>
      <c r="C467" s="1">
        <v>279.51537731244849</v>
      </c>
      <c r="D467" s="8">
        <v>301.2</v>
      </c>
      <c r="E467" s="6">
        <v>0.31487060108430076</v>
      </c>
      <c r="F467" s="8">
        <v>2.2266360138825338</v>
      </c>
      <c r="G467" s="8">
        <f t="shared" si="44"/>
        <v>1.9117654127982331</v>
      </c>
      <c r="H467" s="8">
        <f t="shared" si="43"/>
        <v>2.0459664122884877</v>
      </c>
      <c r="I467" s="8">
        <f t="shared" si="45"/>
        <v>303.11176541279821</v>
      </c>
    </row>
    <row r="468" spans="1:9" x14ac:dyDescent="0.25">
      <c r="A468" s="8">
        <v>301.3</v>
      </c>
      <c r="B468" s="1">
        <v>253.60750058958092</v>
      </c>
      <c r="C468" s="1">
        <v>279.29969586800496</v>
      </c>
      <c r="D468" s="8">
        <v>301.3</v>
      </c>
      <c r="E468" s="6">
        <v>0.31144295283067153</v>
      </c>
      <c r="F468" s="8">
        <v>2.2163392656464329</v>
      </c>
      <c r="G468" s="8">
        <f t="shared" si="44"/>
        <v>1.9048963128157614</v>
      </c>
      <c r="H468" s="8">
        <f t="shared" si="43"/>
        <v>2.039546873784535</v>
      </c>
      <c r="I468" s="8">
        <f t="shared" si="45"/>
        <v>303.20489631281578</v>
      </c>
    </row>
    <row r="469" spans="1:9" x14ac:dyDescent="0.25">
      <c r="A469" s="8">
        <v>301.39999999999998</v>
      </c>
      <c r="B469" s="1">
        <v>253.31137929798331</v>
      </c>
      <c r="C469" s="1">
        <v>279.08328915500357</v>
      </c>
      <c r="D469" s="8">
        <v>301.39999999999998</v>
      </c>
      <c r="E469" s="6">
        <v>0.30806161541978921</v>
      </c>
      <c r="F469" s="8">
        <v>2.2060539637861454</v>
      </c>
      <c r="G469" s="8">
        <f t="shared" si="44"/>
        <v>1.8979923483663561</v>
      </c>
      <c r="H469" s="8">
        <f t="shared" si="43"/>
        <v>2.0330632517340907</v>
      </c>
      <c r="I469" s="8">
        <f t="shared" si="45"/>
        <v>303.29799234836634</v>
      </c>
    </row>
    <row r="470" spans="1:9" x14ac:dyDescent="0.25">
      <c r="A470" s="8">
        <v>301.5</v>
      </c>
      <c r="B470" s="1">
        <v>253.01816683977569</v>
      </c>
      <c r="C470" s="1">
        <v>278.86616245227731</v>
      </c>
      <c r="D470" s="8">
        <v>301.5</v>
      </c>
      <c r="E470" s="6">
        <v>0.30472605684865278</v>
      </c>
      <c r="F470" s="8">
        <v>2.1957805614076267</v>
      </c>
      <c r="G470" s="8">
        <f t="shared" si="44"/>
        <v>1.8910545045589739</v>
      </c>
      <c r="H470" s="8">
        <f t="shared" si="43"/>
        <v>2.0265166313407321</v>
      </c>
      <c r="I470" s="8">
        <f t="shared" si="45"/>
        <v>303.39105450455895</v>
      </c>
    </row>
    <row r="471" spans="1:9" x14ac:dyDescent="0.25">
      <c r="A471" s="8">
        <v>301.60000000000002</v>
      </c>
      <c r="B471" s="1">
        <v>252.7278605532187</v>
      </c>
      <c r="C471" s="1">
        <v>278.64832104051504</v>
      </c>
      <c r="D471" s="8">
        <v>301.60000000000002</v>
      </c>
      <c r="E471" s="6">
        <v>0.30143574010570279</v>
      </c>
      <c r="F471" s="8">
        <v>2.1855195161987098</v>
      </c>
      <c r="G471" s="8">
        <f t="shared" si="44"/>
        <v>1.8840837760930069</v>
      </c>
      <c r="H471" s="8">
        <f t="shared" si="43"/>
        <v>2.019907915971674</v>
      </c>
      <c r="I471" s="8">
        <f t="shared" si="45"/>
        <v>303.48408377609303</v>
      </c>
    </row>
    <row r="472" spans="1:9" x14ac:dyDescent="0.25">
      <c r="A472" s="8">
        <v>301.7</v>
      </c>
      <c r="B472" s="1">
        <v>252.44045696964267</v>
      </c>
      <c r="C472" s="1">
        <v>278.42977020128944</v>
      </c>
      <c r="D472" s="8">
        <v>301.7</v>
      </c>
      <c r="E472" s="6">
        <v>0.29819012874963968</v>
      </c>
      <c r="F472" s="8">
        <v>2.1752712903353029</v>
      </c>
      <c r="G472" s="8">
        <f t="shared" si="44"/>
        <v>1.8770811615856631</v>
      </c>
      <c r="H472" s="8">
        <f t="shared" si="43"/>
        <v>2.0132383198720878</v>
      </c>
      <c r="I472" s="8">
        <f t="shared" si="45"/>
        <v>303.57708116158562</v>
      </c>
    </row>
    <row r="473" spans="1:9" x14ac:dyDescent="0.25">
      <c r="A473" s="8">
        <v>301.8</v>
      </c>
      <c r="B473" s="1">
        <v>252.15595227636467</v>
      </c>
      <c r="C473" s="1">
        <v>278.21051521624435</v>
      </c>
      <c r="D473" s="8">
        <v>301.8</v>
      </c>
      <c r="E473" s="6">
        <v>0.29498868756176672</v>
      </c>
      <c r="F473" s="8">
        <v>2.1650363503838599</v>
      </c>
      <c r="G473" s="8">
        <f t="shared" si="44"/>
        <v>1.8700476628220932</v>
      </c>
      <c r="H473" s="8">
        <f t="shared" si="43"/>
        <v>2.0065088718595385</v>
      </c>
      <c r="I473" s="8">
        <f t="shared" si="45"/>
        <v>303.67004766282213</v>
      </c>
    </row>
    <row r="474" spans="1:9" x14ac:dyDescent="0.25">
      <c r="A474" s="8">
        <v>301.89999999999998</v>
      </c>
      <c r="B474" s="1">
        <v>251.87433635388274</v>
      </c>
      <c r="C474" s="1">
        <v>277.99056136645152</v>
      </c>
      <c r="D474" s="8">
        <v>301.89999999999998</v>
      </c>
      <c r="E474" s="6">
        <v>0.29183088916534511</v>
      </c>
      <c r="F474" s="8">
        <v>2.1548151672002689</v>
      </c>
      <c r="G474" s="8">
        <f t="shared" si="44"/>
        <v>1.8629842780349237</v>
      </c>
      <c r="H474" s="8">
        <f t="shared" si="43"/>
        <v>1.9997207059068185</v>
      </c>
      <c r="I474" s="8">
        <f t="shared" si="45"/>
        <v>303.76298427803488</v>
      </c>
    </row>
    <row r="475" spans="1:9" x14ac:dyDescent="0.25">
      <c r="A475" s="8">
        <v>302</v>
      </c>
      <c r="B475" s="1">
        <v>251.59560638872674</v>
      </c>
      <c r="C475" s="1">
        <v>277.76991393194419</v>
      </c>
      <c r="D475" s="8">
        <v>302</v>
      </c>
      <c r="E475" s="6">
        <v>0.28871619785986502</v>
      </c>
      <c r="F475" s="8">
        <v>2.1446082158256554</v>
      </c>
      <c r="G475" s="8">
        <f t="shared" si="44"/>
        <v>1.8558920179657905</v>
      </c>
      <c r="H475" s="8">
        <f t="shared" si="43"/>
        <v>1.9928748547501953</v>
      </c>
      <c r="I475" s="8">
        <f t="shared" si="45"/>
        <v>303.8558920179658</v>
      </c>
    </row>
    <row r="476" spans="1:9" x14ac:dyDescent="0.25">
      <c r="A476" s="8">
        <v>302.10000000000002</v>
      </c>
      <c r="B476" s="1">
        <v>251.31975286004501</v>
      </c>
      <c r="C476" s="1">
        <v>277.54857819143643</v>
      </c>
      <c r="D476" s="8">
        <v>302.10000000000002</v>
      </c>
      <c r="E476" s="6">
        <v>0.28564408728027602</v>
      </c>
      <c r="F476" s="8">
        <v>2.1344159753790759</v>
      </c>
      <c r="G476" s="8">
        <f t="shared" si="44"/>
        <v>1.8487718880988</v>
      </c>
      <c r="H476" s="8">
        <f t="shared" si="43"/>
        <v>1.985972549396553</v>
      </c>
      <c r="I476" s="8">
        <f t="shared" si="45"/>
        <v>303.9487718880988</v>
      </c>
    </row>
    <row r="477" spans="1:9" x14ac:dyDescent="0.25">
      <c r="A477" s="8">
        <v>302.2</v>
      </c>
      <c r="B477" s="1">
        <v>251.04676591278044</v>
      </c>
      <c r="C477" s="1">
        <v>277.32655942223414</v>
      </c>
      <c r="D477" s="8">
        <v>302.2</v>
      </c>
      <c r="E477" s="6">
        <v>0.28261403169178179</v>
      </c>
      <c r="F477" s="8">
        <v>2.124238928947499</v>
      </c>
      <c r="G477" s="8">
        <f t="shared" si="44"/>
        <v>1.8416248972557172</v>
      </c>
      <c r="H477" s="8">
        <f t="shared" si="43"/>
        <v>1.9790149269754709</v>
      </c>
      <c r="I477" s="8">
        <f t="shared" si="45"/>
        <v>304.0416248972557</v>
      </c>
    </row>
    <row r="478" spans="1:9" x14ac:dyDescent="0.25">
      <c r="A478" s="8">
        <v>302.3</v>
      </c>
      <c r="B478" s="1">
        <v>250.77664152544182</v>
      </c>
      <c r="C478" s="1">
        <v>277.10386290034535</v>
      </c>
      <c r="D478" s="8">
        <v>302.3</v>
      </c>
      <c r="E478" s="6">
        <v>0.27962550038816697</v>
      </c>
      <c r="F478" s="8">
        <v>2.1140775634732654</v>
      </c>
      <c r="G478" s="8">
        <f t="shared" si="44"/>
        <v>1.8344520630850984</v>
      </c>
      <c r="H478" s="8">
        <f t="shared" si="43"/>
        <v>1.9720030584159558</v>
      </c>
      <c r="I478" s="8">
        <f t="shared" si="45"/>
        <v>304.13445206308512</v>
      </c>
    </row>
    <row r="479" spans="1:9" x14ac:dyDescent="0.25">
      <c r="A479" s="8">
        <v>302.39999999999998</v>
      </c>
      <c r="B479" s="1">
        <v>250.50936299267013</v>
      </c>
      <c r="C479" s="1">
        <v>276.88049390079539</v>
      </c>
      <c r="D479" s="8">
        <v>302.39999999999998</v>
      </c>
      <c r="E479" s="6">
        <v>0.27667797933303651</v>
      </c>
      <c r="F479" s="8">
        <v>2.1039323696390819</v>
      </c>
      <c r="G479" s="8">
        <f t="shared" si="44"/>
        <v>1.8272543903060454</v>
      </c>
      <c r="H479" s="8">
        <f t="shared" si="43"/>
        <v>1.964938257510082</v>
      </c>
      <c r="I479" s="8">
        <f t="shared" si="45"/>
        <v>304.22725439030603</v>
      </c>
    </row>
    <row r="480" spans="1:9" x14ac:dyDescent="0.25">
      <c r="A480" s="8">
        <v>302.5</v>
      </c>
      <c r="B480" s="1">
        <v>250.24492155992087</v>
      </c>
      <c r="C480" s="1">
        <v>276.656457698152</v>
      </c>
      <c r="D480" s="8">
        <v>302.5</v>
      </c>
      <c r="E480" s="6">
        <v>0.27377094668723617</v>
      </c>
      <c r="F480" s="8">
        <v>2.0938038417509204</v>
      </c>
      <c r="G480" s="8">
        <f t="shared" si="44"/>
        <v>1.8200328950636842</v>
      </c>
      <c r="H480" s="8">
        <f t="shared" si="43"/>
        <v>1.9578216510412714</v>
      </c>
      <c r="I480" s="8">
        <f t="shared" si="45"/>
        <v>304.32003289506366</v>
      </c>
    </row>
    <row r="481" spans="1:9" x14ac:dyDescent="0.25">
      <c r="A481" s="8">
        <v>302.60000000000002</v>
      </c>
      <c r="B481" s="1">
        <v>249.98330636678693</v>
      </c>
      <c r="C481" s="1">
        <v>276.43175956726486</v>
      </c>
      <c r="D481" s="8">
        <v>302.60000000000002</v>
      </c>
      <c r="E481" s="6">
        <v>0.27090388489582812</v>
      </c>
      <c r="F481" s="8">
        <v>2.0836924776187487</v>
      </c>
      <c r="G481" s="8">
        <f t="shared" si="44"/>
        <v>1.8127885927229206</v>
      </c>
      <c r="H481" s="8">
        <f t="shared" si="43"/>
        <v>1.9506544419604812</v>
      </c>
      <c r="I481" s="8">
        <f t="shared" si="45"/>
        <v>304.41278859272296</v>
      </c>
    </row>
    <row r="482" spans="1:9" x14ac:dyDescent="0.25">
      <c r="A482" s="8">
        <v>302.7</v>
      </c>
      <c r="B482" s="1">
        <v>249.72450447443953</v>
      </c>
      <c r="C482" s="1">
        <v>276.20640478422308</v>
      </c>
      <c r="D482" s="8">
        <v>302.7</v>
      </c>
      <c r="E482" s="6">
        <v>0.26807628107576292</v>
      </c>
      <c r="F482" s="8">
        <v>2.0735987784354206</v>
      </c>
      <c r="G482" s="8">
        <f t="shared" si="44"/>
        <v>1.8055224973596578</v>
      </c>
      <c r="H482" s="8">
        <f t="shared" si="43"/>
        <v>1.9434378511836656</v>
      </c>
      <c r="I482" s="8">
        <f t="shared" si="45"/>
        <v>304.50552249735966</v>
      </c>
    </row>
    <row r="483" spans="1:9" x14ac:dyDescent="0.25">
      <c r="A483" s="8">
        <v>302.8</v>
      </c>
      <c r="B483" s="1">
        <v>249.46850208092533</v>
      </c>
      <c r="C483" s="1">
        <v>275.98039862753359</v>
      </c>
      <c r="D483" s="8">
        <v>302.8</v>
      </c>
      <c r="E483" s="6">
        <v>0.26528762554625029</v>
      </c>
      <c r="F483" s="8">
        <v>2.0635232486536288</v>
      </c>
      <c r="G483" s="8">
        <f t="shared" si="44"/>
        <v>1.7982356231073786</v>
      </c>
      <c r="H483" s="8">
        <f t="shared" si="43"/>
        <v>1.936173176556609</v>
      </c>
      <c r="I483" s="8">
        <f t="shared" si="45"/>
        <v>304.59823562310737</v>
      </c>
    </row>
    <row r="484" spans="1:9" x14ac:dyDescent="0.25">
      <c r="A484" s="8">
        <v>302.89999999999998</v>
      </c>
      <c r="B484" s="1">
        <v>249.21528631617821</v>
      </c>
      <c r="C484" s="1">
        <v>275.75374637952171</v>
      </c>
      <c r="D484" s="8">
        <v>302.89999999999998</v>
      </c>
      <c r="E484" s="6">
        <v>0.26253741018452564</v>
      </c>
      <c r="F484" s="8">
        <v>2.0534663958613621</v>
      </c>
      <c r="G484" s="8">
        <f t="shared" si="44"/>
        <v>1.7909289856768364</v>
      </c>
      <c r="H484" s="8">
        <f t="shared" si="43"/>
        <v>1.9288615552127708</v>
      </c>
      <c r="I484" s="8">
        <f t="shared" si="45"/>
        <v>304.69092898567681</v>
      </c>
    </row>
    <row r="485" spans="1:9" x14ac:dyDescent="0.25">
      <c r="A485" s="8">
        <v>303</v>
      </c>
      <c r="B485" s="1">
        <v>248.96484165194497</v>
      </c>
      <c r="C485" s="1">
        <v>275.52645332795555</v>
      </c>
      <c r="D485" s="8">
        <v>303</v>
      </c>
      <c r="E485" s="6">
        <v>0.25982513265560375</v>
      </c>
      <c r="F485" s="8">
        <v>2.0434287306556622</v>
      </c>
      <c r="G485" s="8">
        <f t="shared" si="44"/>
        <v>1.7836035980000584</v>
      </c>
      <c r="H485" s="8">
        <f t="shared" si="43"/>
        <v>1.9215043224544852</v>
      </c>
      <c r="I485" s="8">
        <f t="shared" si="45"/>
        <v>304.78360359800007</v>
      </c>
    </row>
    <row r="486" spans="1:9" x14ac:dyDescent="0.25">
      <c r="A486" s="8">
        <v>303.10000000000002</v>
      </c>
      <c r="B486" s="1">
        <v>248.7171527735953</v>
      </c>
      <c r="C486" s="1">
        <v>275.29852476789273</v>
      </c>
      <c r="D486" s="8">
        <v>303.10000000000002</v>
      </c>
      <c r="E486" s="6">
        <v>0.25715029344556595</v>
      </c>
      <c r="F486" s="8">
        <v>2.0334107665149257</v>
      </c>
      <c r="G486" s="8">
        <f t="shared" si="44"/>
        <v>1.7762604730693599</v>
      </c>
      <c r="H486" s="8">
        <f t="shared" si="43"/>
        <v>1.9141027262395203</v>
      </c>
      <c r="I486" s="8">
        <f t="shared" si="45"/>
        <v>304.87626047306941</v>
      </c>
    </row>
    <row r="487" spans="1:9" x14ac:dyDescent="0.25">
      <c r="A487" s="8">
        <v>303.2</v>
      </c>
      <c r="B487" s="1">
        <v>248.47220323859415</v>
      </c>
      <c r="C487" s="1">
        <v>275.0699660037501</v>
      </c>
      <c r="D487" s="8">
        <v>303.2</v>
      </c>
      <c r="E487" s="6">
        <v>0.25451239737805564</v>
      </c>
      <c r="F487" s="8">
        <v>2.0234130196698801</v>
      </c>
      <c r="G487" s="8">
        <f t="shared" si="44"/>
        <v>1.7689006222918244</v>
      </c>
      <c r="H487" s="8">
        <f t="shared" si="43"/>
        <v>1.9066579699337376</v>
      </c>
      <c r="I487" s="8">
        <f t="shared" si="45"/>
        <v>304.96890062229181</v>
      </c>
    </row>
    <row r="488" spans="1:9" x14ac:dyDescent="0.25">
      <c r="A488" s="8">
        <v>303.3</v>
      </c>
      <c r="B488" s="1">
        <v>248.22997683844847</v>
      </c>
      <c r="C488" s="1">
        <v>274.84078235159257</v>
      </c>
      <c r="D488" s="8">
        <v>303.3</v>
      </c>
      <c r="E488" s="6">
        <v>0.25191095183214268</v>
      </c>
      <c r="F488" s="8">
        <v>2.0134360089732386</v>
      </c>
      <c r="G488" s="8">
        <f t="shared" si="44"/>
        <v>1.7615250571410959</v>
      </c>
      <c r="H488" s="8">
        <f t="shared" si="43"/>
        <v>1.8991714842435274</v>
      </c>
      <c r="I488" s="8">
        <f t="shared" si="45"/>
        <v>305.06152505714113</v>
      </c>
    </row>
    <row r="489" spans="1:9" x14ac:dyDescent="0.25">
      <c r="A489" s="8">
        <v>303.39999999999998</v>
      </c>
      <c r="B489" s="1">
        <v>247.99045861871483</v>
      </c>
      <c r="C489" s="1">
        <v>274.61097914163884</v>
      </c>
      <c r="D489" s="8">
        <v>303.39999999999998</v>
      </c>
      <c r="E489" s="6">
        <v>0.24934546643131048</v>
      </c>
      <c r="F489" s="8">
        <v>2.0034802557681197</v>
      </c>
      <c r="G489" s="8">
        <f t="shared" si="44"/>
        <v>1.7541347893368093</v>
      </c>
      <c r="H489" s="8">
        <f t="shared" si="43"/>
        <v>1.8916444519849192</v>
      </c>
      <c r="I489" s="8">
        <f t="shared" si="45"/>
        <v>305.15413478933681</v>
      </c>
    </row>
    <row r="490" spans="1:9" x14ac:dyDescent="0.25">
      <c r="A490" s="8">
        <v>303.5</v>
      </c>
      <c r="B490" s="1">
        <v>247.75362864740165</v>
      </c>
      <c r="C490" s="1">
        <v>274.38056172097924</v>
      </c>
      <c r="D490" s="8">
        <v>303.5</v>
      </c>
      <c r="E490" s="6">
        <v>0.24681545944651923</v>
      </c>
      <c r="F490" s="8">
        <v>1.9935462837554343</v>
      </c>
      <c r="G490" s="8">
        <f t="shared" si="44"/>
        <v>1.746730824308915</v>
      </c>
      <c r="H490" s="8">
        <f t="shared" ref="H490:H553" si="46">G480+(G481-G480)*(A490-I480)/(I481-I480)</f>
        <v>1.8840781922381291</v>
      </c>
      <c r="I490" s="8">
        <f t="shared" si="45"/>
        <v>305.24673082430894</v>
      </c>
    </row>
    <row r="491" spans="1:9" x14ac:dyDescent="0.25">
      <c r="A491" s="8">
        <v>303.60000000000002</v>
      </c>
      <c r="B491" s="1">
        <v>247.51947108092921</v>
      </c>
      <c r="C491" s="1">
        <v>274.14953545650064</v>
      </c>
      <c r="D491" s="8">
        <v>303.60000000000002</v>
      </c>
      <c r="E491" s="6">
        <v>0.2443204489839515</v>
      </c>
      <c r="F491" s="8">
        <v>1.9836346188602194</v>
      </c>
      <c r="G491" s="8">
        <f t="shared" si="44"/>
        <v>1.739314169876268</v>
      </c>
      <c r="H491" s="8">
        <f t="shared" si="46"/>
        <v>1.8764740317005397</v>
      </c>
      <c r="I491" s="8">
        <f t="shared" si="45"/>
        <v>305.33931416987627</v>
      </c>
    </row>
    <row r="492" spans="1:9" x14ac:dyDescent="0.25">
      <c r="A492" s="8">
        <v>303.7</v>
      </c>
      <c r="B492" s="1">
        <v>247.28796397237443</v>
      </c>
      <c r="C492" s="1">
        <v>273.91790573801103</v>
      </c>
      <c r="D492" s="8">
        <v>303.7</v>
      </c>
      <c r="E492" s="6">
        <v>0.24185996336733251</v>
      </c>
      <c r="F492" s="8">
        <v>1.9737457890969692</v>
      </c>
      <c r="G492" s="8">
        <f t="shared" si="44"/>
        <v>1.7318858257296368</v>
      </c>
      <c r="H492" s="8">
        <f t="shared" si="46"/>
        <v>1.8688332864017041</v>
      </c>
      <c r="I492" s="8">
        <f t="shared" si="45"/>
        <v>305.43188582572964</v>
      </c>
    </row>
    <row r="493" spans="1:9" x14ac:dyDescent="0.25">
      <c r="A493" s="8">
        <v>303.8</v>
      </c>
      <c r="B493" s="1">
        <v>247.05909017279001</v>
      </c>
      <c r="C493" s="1">
        <v>273.68567798155789</v>
      </c>
      <c r="D493" s="8">
        <v>303.8</v>
      </c>
      <c r="E493" s="6">
        <v>0.23943352954586161</v>
      </c>
      <c r="F493" s="8">
        <v>1.9638803244342031</v>
      </c>
      <c r="G493" s="8">
        <f t="shared" si="44"/>
        <v>1.7244467948883415</v>
      </c>
      <c r="H493" s="8">
        <f t="shared" si="46"/>
        <v>1.8611572619444576</v>
      </c>
      <c r="I493" s="8">
        <f t="shared" si="45"/>
        <v>305.52444679488838</v>
      </c>
    </row>
    <row r="494" spans="1:9" x14ac:dyDescent="0.25">
      <c r="A494" s="8">
        <v>303.89999999999998</v>
      </c>
      <c r="B494" s="1">
        <v>246.83283128319925</v>
      </c>
      <c r="C494" s="1">
        <v>273.45285763292941</v>
      </c>
      <c r="D494" s="8">
        <v>303.89999999999998</v>
      </c>
      <c r="E494" s="6">
        <v>0.23704068021360825</v>
      </c>
      <c r="F494" s="8">
        <v>1.9540387566581656</v>
      </c>
      <c r="G494" s="8">
        <f t="shared" si="44"/>
        <v>1.7169980764445574</v>
      </c>
      <c r="H494" s="8">
        <f t="shared" si="46"/>
        <v>1.8534473097316879</v>
      </c>
      <c r="I494" s="8">
        <f t="shared" si="45"/>
        <v>305.61699807644453</v>
      </c>
    </row>
    <row r="495" spans="1:9" x14ac:dyDescent="0.25">
      <c r="A495" s="8">
        <v>304</v>
      </c>
      <c r="B495" s="1">
        <v>246.60916455850133</v>
      </c>
      <c r="C495" s="1">
        <v>273.21945017133055</v>
      </c>
      <c r="D495" s="8">
        <v>304</v>
      </c>
      <c r="E495" s="6">
        <v>0.23468095705919814</v>
      </c>
      <c r="F495" s="8">
        <v>1.9442216192359023</v>
      </c>
      <c r="G495" s="8">
        <f t="shared" si="44"/>
        <v>1.7095406621767042</v>
      </c>
      <c r="H495" s="8">
        <f t="shared" si="46"/>
        <v>1.8457047546811298</v>
      </c>
      <c r="I495" s="8">
        <f t="shared" si="45"/>
        <v>305.70954066217672</v>
      </c>
    </row>
    <row r="496" spans="1:9" x14ac:dyDescent="0.25">
      <c r="A496" s="8">
        <v>304.10000000000002</v>
      </c>
      <c r="B496" s="1">
        <v>246.38806967728462</v>
      </c>
      <c r="C496" s="1">
        <v>272.98546111322241</v>
      </c>
      <c r="D496" s="8">
        <v>304.10000000000002</v>
      </c>
      <c r="E496" s="6">
        <v>0.23235390313530849</v>
      </c>
      <c r="F496" s="8">
        <v>1.9344294471776358</v>
      </c>
      <c r="G496" s="8">
        <f t="shared" si="44"/>
        <v>1.7020755440423272</v>
      </c>
      <c r="H496" s="8">
        <f t="shared" si="46"/>
        <v>1.8379309398620454</v>
      </c>
      <c r="I496" s="8">
        <f t="shared" si="45"/>
        <v>305.80207554404234</v>
      </c>
    </row>
    <row r="497" spans="1:9" x14ac:dyDescent="0.25">
      <c r="A497" s="8">
        <v>304.2</v>
      </c>
      <c r="B497" s="1">
        <v>246.16952897798907</v>
      </c>
      <c r="C497" s="1">
        <v>272.75089601631305</v>
      </c>
      <c r="D497" s="8">
        <v>304.2</v>
      </c>
      <c r="E497" s="6">
        <v>0.23005906351607588</v>
      </c>
      <c r="F497" s="8">
        <v>1.924662776898703</v>
      </c>
      <c r="G497" s="8">
        <f t="shared" si="44"/>
        <v>1.6946037133826271</v>
      </c>
      <c r="H497" s="8">
        <f t="shared" si="46"/>
        <v>1.8301271943446002</v>
      </c>
      <c r="I497" s="8">
        <f t="shared" si="45"/>
        <v>305.89460371338259</v>
      </c>
    </row>
    <row r="498" spans="1:9" x14ac:dyDescent="0.25">
      <c r="A498" s="8">
        <v>304.3</v>
      </c>
      <c r="B498" s="1">
        <v>245.95351818304508</v>
      </c>
      <c r="C498" s="1">
        <v>272.51576048368628</v>
      </c>
      <c r="D498" s="8">
        <v>304.3</v>
      </c>
      <c r="E498" s="6">
        <v>0.22779599439756101</v>
      </c>
      <c r="F498" s="8">
        <v>1.9149221460810648</v>
      </c>
      <c r="G498" s="8">
        <f t="shared" si="44"/>
        <v>1.6871261516835039</v>
      </c>
      <c r="H498" s="8">
        <f t="shared" si="46"/>
        <v>1.82229484859299</v>
      </c>
      <c r="I498" s="8">
        <f t="shared" si="45"/>
        <v>305.98712615168353</v>
      </c>
    </row>
    <row r="499" spans="1:9" x14ac:dyDescent="0.25">
      <c r="A499" s="8">
        <v>304.39999999999998</v>
      </c>
      <c r="B499" s="1">
        <v>245.74001754872924</v>
      </c>
      <c r="C499" s="1">
        <v>272.28006016805591</v>
      </c>
      <c r="D499" s="8">
        <v>304.39999999999998</v>
      </c>
      <c r="E499" s="6">
        <v>0.22556425254290047</v>
      </c>
      <c r="F499" s="8">
        <v>1.905208093534396</v>
      </c>
      <c r="G499" s="8">
        <f t="shared" si="44"/>
        <v>1.6796438409914956</v>
      </c>
      <c r="H499" s="8">
        <f t="shared" si="46"/>
        <v>1.8144352936537467</v>
      </c>
      <c r="I499" s="8">
        <f t="shared" si="45"/>
        <v>306.07964384099148</v>
      </c>
    </row>
    <row r="500" spans="1:9" x14ac:dyDescent="0.25">
      <c r="A500" s="8">
        <v>304.5</v>
      </c>
      <c r="B500" s="1">
        <v>245.52900289914942</v>
      </c>
      <c r="C500" s="1">
        <v>272.04380077612888</v>
      </c>
      <c r="D500" s="8">
        <v>304.5</v>
      </c>
      <c r="E500" s="6">
        <v>0.22336340392853402</v>
      </c>
      <c r="F500" s="8">
        <v>1.8955211590570213</v>
      </c>
      <c r="G500" s="8">
        <f t="shared" si="44"/>
        <v>1.6721577551284874</v>
      </c>
      <c r="H500" s="8">
        <f t="shared" si="46"/>
        <v>1.8065498386701666</v>
      </c>
      <c r="I500" s="8">
        <f t="shared" si="45"/>
        <v>306.17215775512847</v>
      </c>
    </row>
    <row r="501" spans="1:9" x14ac:dyDescent="0.25">
      <c r="A501" s="8">
        <v>304.60000000000002</v>
      </c>
      <c r="B501" s="1">
        <v>245.32045290831999</v>
      </c>
      <c r="C501" s="1">
        <v>271.80698807306243</v>
      </c>
      <c r="D501" s="8">
        <v>304.60000000000002</v>
      </c>
      <c r="E501" s="6">
        <v>0.2211930164703706</v>
      </c>
      <c r="F501" s="8">
        <v>1.8858618832965994</v>
      </c>
      <c r="G501" s="8">
        <f t="shared" si="44"/>
        <v>1.6646688668262288</v>
      </c>
      <c r="H501" s="8">
        <f t="shared" si="46"/>
        <v>1.79863988934942</v>
      </c>
      <c r="I501" s="8">
        <f t="shared" si="45"/>
        <v>306.26466886682624</v>
      </c>
    </row>
    <row r="502" spans="1:9" x14ac:dyDescent="0.25">
      <c r="A502" s="8">
        <v>304.7</v>
      </c>
      <c r="B502" s="1">
        <v>245.1143458958976</v>
      </c>
      <c r="C502" s="1">
        <v>271.56962788699883</v>
      </c>
      <c r="D502" s="8">
        <v>304.7</v>
      </c>
      <c r="E502" s="6">
        <v>0.21905266352366004</v>
      </c>
      <c r="F502" s="8">
        <v>1.8762308076108831</v>
      </c>
      <c r="G502" s="8">
        <f t="shared" si="44"/>
        <v>1.6571781440872231</v>
      </c>
      <c r="H502" s="8">
        <f t="shared" si="46"/>
        <v>1.7907067443024802</v>
      </c>
      <c r="I502" s="8">
        <f t="shared" si="45"/>
        <v>306.35717814408719</v>
      </c>
    </row>
    <row r="503" spans="1:9" x14ac:dyDescent="0.25">
      <c r="A503" s="8">
        <v>304.8</v>
      </c>
      <c r="B503" s="1">
        <v>244.91065788786275</v>
      </c>
      <c r="C503" s="1">
        <v>271.33172611365939</v>
      </c>
      <c r="D503" s="8">
        <v>304.8</v>
      </c>
      <c r="E503" s="6">
        <v>0.21694192591249561</v>
      </c>
      <c r="F503" s="8">
        <v>1.8666284739285282</v>
      </c>
      <c r="G503" s="8">
        <f t="shared" si="44"/>
        <v>1.6496865480160325</v>
      </c>
      <c r="H503" s="8">
        <f t="shared" si="46"/>
        <v>1.7827517703775375</v>
      </c>
      <c r="I503" s="8">
        <f t="shared" si="45"/>
        <v>306.44968654801602</v>
      </c>
    </row>
    <row r="504" spans="1:9" x14ac:dyDescent="0.25">
      <c r="A504" s="8">
        <v>304.89999999999998</v>
      </c>
      <c r="B504" s="1">
        <v>244.70936552612292</v>
      </c>
      <c r="C504" s="1">
        <v>271.09328872097973</v>
      </c>
      <c r="D504" s="8">
        <v>304.89999999999998</v>
      </c>
      <c r="E504" s="6">
        <v>0.2148603889345008</v>
      </c>
      <c r="F504" s="8">
        <v>1.8570554246099118</v>
      </c>
      <c r="G504" s="8">
        <f t="shared" si="44"/>
        <v>1.6421950356754109</v>
      </c>
      <c r="H504" s="8">
        <f t="shared" si="46"/>
        <v>1.7747763591994234</v>
      </c>
      <c r="I504" s="8">
        <f t="shared" si="45"/>
        <v>306.54219503567538</v>
      </c>
    </row>
    <row r="505" spans="1:9" x14ac:dyDescent="0.25">
      <c r="A505" s="8">
        <v>305</v>
      </c>
      <c r="B505" s="1">
        <v>244.51044648767919</v>
      </c>
      <c r="C505" s="1">
        <v>270.85432175376832</v>
      </c>
      <c r="D505" s="8">
        <v>305</v>
      </c>
      <c r="E505" s="6">
        <v>0.21280764215802217</v>
      </c>
      <c r="F505" s="8">
        <v>1.8475122023084467</v>
      </c>
      <c r="G505" s="8">
        <f t="shared" si="44"/>
        <v>1.6347045601504244</v>
      </c>
      <c r="H505" s="8">
        <f t="shared" si="46"/>
        <v>1.7667818317497688</v>
      </c>
      <c r="I505" s="8">
        <f t="shared" si="45"/>
        <v>306.6347045601504</v>
      </c>
    </row>
    <row r="506" spans="1:9" x14ac:dyDescent="0.25">
      <c r="A506" s="8">
        <v>305.10000000000002</v>
      </c>
      <c r="B506" s="1">
        <v>244.31387667628695</v>
      </c>
      <c r="C506" s="1">
        <v>270.61483133836708</v>
      </c>
      <c r="D506" s="8">
        <v>305.10000000000002</v>
      </c>
      <c r="E506" s="6">
        <v>0.21078328196647061</v>
      </c>
      <c r="F506" s="8">
        <v>1.8379993498322111</v>
      </c>
      <c r="G506" s="8">
        <f t="shared" si="44"/>
        <v>1.6272160678657406</v>
      </c>
      <c r="H506" s="8">
        <f t="shared" si="46"/>
        <v>1.758769517486356</v>
      </c>
      <c r="I506" s="8">
        <f t="shared" si="45"/>
        <v>306.72721606786575</v>
      </c>
    </row>
    <row r="507" spans="1:9" x14ac:dyDescent="0.25">
      <c r="A507" s="8">
        <v>305.2</v>
      </c>
      <c r="B507" s="1">
        <v>244.11963331093386</v>
      </c>
      <c r="C507" s="1">
        <v>270.37482368729559</v>
      </c>
      <c r="D507" s="8">
        <v>305.2</v>
      </c>
      <c r="E507" s="6">
        <v>0.20878690933093622</v>
      </c>
      <c r="F507" s="8">
        <v>1.8285174100060102</v>
      </c>
      <c r="G507" s="8">
        <f t="shared" si="44"/>
        <v>1.619730500675074</v>
      </c>
      <c r="H507" s="8">
        <f t="shared" si="46"/>
        <v>1.7507408215116307</v>
      </c>
      <c r="I507" s="8">
        <f t="shared" si="45"/>
        <v>306.81973050067506</v>
      </c>
    </row>
    <row r="508" spans="1:9" x14ac:dyDescent="0.25">
      <c r="A508" s="8">
        <v>305.3</v>
      </c>
      <c r="B508" s="1">
        <v>243.92768989301291</v>
      </c>
      <c r="C508" s="1">
        <v>270.134305103857</v>
      </c>
      <c r="D508" s="8">
        <v>305.3</v>
      </c>
      <c r="E508" s="6">
        <v>0.2068181339670683</v>
      </c>
      <c r="F508" s="8">
        <v>1.8190669255342</v>
      </c>
      <c r="G508" s="8">
        <f t="shared" si="44"/>
        <v>1.6122487915671317</v>
      </c>
      <c r="H508" s="8">
        <f t="shared" si="46"/>
        <v>1.742697052664254</v>
      </c>
      <c r="I508" s="8">
        <f t="shared" si="45"/>
        <v>306.91224879156715</v>
      </c>
    </row>
    <row r="509" spans="1:9" x14ac:dyDescent="0.25">
      <c r="A509" s="8">
        <v>305.39999999999998</v>
      </c>
      <c r="B509" s="1">
        <v>243.73802438620189</v>
      </c>
      <c r="C509" s="1">
        <v>269.89328198668602</v>
      </c>
      <c r="D509" s="8">
        <v>305.39999999999998</v>
      </c>
      <c r="E509" s="6">
        <v>0.20487656686214817</v>
      </c>
      <c r="F509" s="8">
        <v>1.8096484388642133</v>
      </c>
      <c r="G509" s="8">
        <f t="shared" si="44"/>
        <v>1.6047718720020652</v>
      </c>
      <c r="H509" s="8">
        <f t="shared" si="46"/>
        <v>1.7346395916025155</v>
      </c>
      <c r="I509" s="8">
        <f t="shared" si="45"/>
        <v>307.00477187200204</v>
      </c>
    </row>
    <row r="510" spans="1:9" x14ac:dyDescent="0.25">
      <c r="A510" s="8">
        <v>305.5</v>
      </c>
      <c r="B510" s="1">
        <v>243.55061250317326</v>
      </c>
      <c r="C510" s="1">
        <v>269.65176083421653</v>
      </c>
      <c r="D510" s="8">
        <v>305.5</v>
      </c>
      <c r="E510" s="6">
        <v>0.202961826845313</v>
      </c>
      <c r="F510" s="8">
        <v>1.8002624920509493</v>
      </c>
      <c r="G510" s="8">
        <f t="shared" si="44"/>
        <v>1.5973006652056363</v>
      </c>
      <c r="H510" s="8">
        <f t="shared" si="46"/>
        <v>1.7265697523175241</v>
      </c>
      <c r="I510" s="8">
        <f t="shared" si="45"/>
        <v>307.09730066520564</v>
      </c>
    </row>
    <row r="511" spans="1:9" x14ac:dyDescent="0.25">
      <c r="A511" s="8">
        <v>305.60000000000002</v>
      </c>
      <c r="B511" s="1">
        <v>243.36542821263703</v>
      </c>
      <c r="C511" s="1">
        <v>269.40974824904816</v>
      </c>
      <c r="D511" s="8">
        <v>305.60000000000002</v>
      </c>
      <c r="E511" s="6">
        <v>0.20107353985176571</v>
      </c>
      <c r="F511" s="8">
        <v>1.7909096266222317</v>
      </c>
      <c r="G511" s="8">
        <f t="shared" si="44"/>
        <v>1.589836086770466</v>
      </c>
      <c r="H511" s="8">
        <f t="shared" si="46"/>
        <v>1.7184888764734807</v>
      </c>
      <c r="I511" s="8">
        <f t="shared" si="45"/>
        <v>307.18983608677047</v>
      </c>
    </row>
    <row r="512" spans="1:9" x14ac:dyDescent="0.25">
      <c r="A512" s="8">
        <v>305.7</v>
      </c>
      <c r="B512" s="1">
        <v>243.18244835536163</v>
      </c>
      <c r="C512" s="1">
        <v>269.16725094219066</v>
      </c>
      <c r="D512" s="8">
        <v>305.7</v>
      </c>
      <c r="E512" s="6">
        <v>0.19921133485115447</v>
      </c>
      <c r="F512" s="8">
        <v>1.7815903834453291</v>
      </c>
      <c r="G512" s="8">
        <f t="shared" si="44"/>
        <v>1.5823790485941747</v>
      </c>
      <c r="H512" s="8">
        <f t="shared" si="46"/>
        <v>1.7103983164523577</v>
      </c>
      <c r="I512" s="8">
        <f t="shared" si="45"/>
        <v>307.28237904859418</v>
      </c>
    </row>
    <row r="513" spans="1:9" x14ac:dyDescent="0.25">
      <c r="A513" s="8">
        <v>305.8</v>
      </c>
      <c r="B513" s="1">
        <v>243.00164799731891</v>
      </c>
      <c r="C513" s="1">
        <v>268.92427573716344</v>
      </c>
      <c r="D513" s="8">
        <v>305.8</v>
      </c>
      <c r="E513" s="6">
        <v>0.19737484820037832</v>
      </c>
      <c r="F513" s="8">
        <v>1.7723053025948503</v>
      </c>
      <c r="G513" s="8">
        <f t="shared" si="44"/>
        <v>1.574930454394472</v>
      </c>
      <c r="H513" s="8">
        <f t="shared" si="46"/>
        <v>1.7022993937683042</v>
      </c>
      <c r="I513" s="8">
        <f t="shared" si="45"/>
        <v>307.37493045439447</v>
      </c>
    </row>
    <row r="514" spans="1:9" x14ac:dyDescent="0.25">
      <c r="A514" s="8">
        <v>305.89999999999998</v>
      </c>
      <c r="B514" s="1">
        <v>242.8230016443564</v>
      </c>
      <c r="C514" s="1">
        <v>268.68082957392983</v>
      </c>
      <c r="D514" s="8">
        <v>305.89999999999998</v>
      </c>
      <c r="E514" s="6">
        <v>0.1955637222122511</v>
      </c>
      <c r="F514" s="8">
        <v>1.7630549232219077</v>
      </c>
      <c r="G514" s="8">
        <f t="shared" si="44"/>
        <v>1.5674912010096567</v>
      </c>
      <c r="H514" s="8">
        <f t="shared" si="46"/>
        <v>1.6941934242120782</v>
      </c>
      <c r="I514" s="8">
        <f t="shared" si="45"/>
        <v>307.46749120100964</v>
      </c>
    </row>
    <row r="515" spans="1:9" x14ac:dyDescent="0.25">
      <c r="A515" s="8">
        <v>306</v>
      </c>
      <c r="B515" s="1">
        <v>242.64648626091682</v>
      </c>
      <c r="C515" s="1">
        <v>268.43691951264526</v>
      </c>
      <c r="D515" s="8">
        <v>306</v>
      </c>
      <c r="E515" s="6">
        <v>0.19377760294613633</v>
      </c>
      <c r="F515" s="8">
        <v>1.7538397834249571</v>
      </c>
      <c r="G515" s="8">
        <f t="shared" si="44"/>
        <v>1.5600621804788206</v>
      </c>
      <c r="H515" s="8">
        <f t="shared" si="46"/>
        <v>1.6860817381806865</v>
      </c>
      <c r="I515" s="8">
        <f t="shared" si="45"/>
        <v>307.56006218047884</v>
      </c>
    </row>
    <row r="516" spans="1:9" x14ac:dyDescent="0.25">
      <c r="A516" s="8">
        <v>306.10000000000002</v>
      </c>
      <c r="B516" s="1">
        <v>242.47207527879567</v>
      </c>
      <c r="C516" s="1">
        <v>268.19255273719705</v>
      </c>
      <c r="D516" s="8">
        <v>306.10000000000002</v>
      </c>
      <c r="E516" s="6">
        <v>0.19201614521967472</v>
      </c>
      <c r="F516" s="8">
        <v>1.7446604201221874</v>
      </c>
      <c r="G516" s="8">
        <f t="shared" si="44"/>
        <v>1.5526442749025127</v>
      </c>
      <c r="H516" s="8">
        <f t="shared" si="46"/>
        <v>1.6779656414890487</v>
      </c>
      <c r="I516" s="8">
        <f t="shared" si="45"/>
        <v>307.65264427490251</v>
      </c>
    </row>
    <row r="517" spans="1:9" x14ac:dyDescent="0.25">
      <c r="A517" s="8">
        <v>306.2</v>
      </c>
      <c r="B517" s="1">
        <v>242.29974477374475</v>
      </c>
      <c r="C517" s="1">
        <v>267.94773655851702</v>
      </c>
      <c r="D517" s="8">
        <v>306.2</v>
      </c>
      <c r="E517" s="6">
        <v>0.19027900719713309</v>
      </c>
      <c r="F517" s="8">
        <v>1.735517368925745</v>
      </c>
      <c r="G517" s="8">
        <f t="shared" si="44"/>
        <v>1.5452383617286118</v>
      </c>
      <c r="H517" s="8">
        <f t="shared" si="46"/>
        <v>1.6698464646283904</v>
      </c>
      <c r="I517" s="8">
        <f t="shared" si="45"/>
        <v>307.74523836172858</v>
      </c>
    </row>
    <row r="518" spans="1:9" x14ac:dyDescent="0.25">
      <c r="A518" s="8">
        <v>306.3</v>
      </c>
      <c r="B518" s="1">
        <v>242.12947033556699</v>
      </c>
      <c r="C518" s="1">
        <v>267.70247841764643</v>
      </c>
      <c r="D518" s="8">
        <v>306.3</v>
      </c>
      <c r="E518" s="6">
        <v>0.18856585329238174</v>
      </c>
      <c r="F518" s="8">
        <v>1.7264111640179163</v>
      </c>
      <c r="G518" s="8">
        <f t="shared" ref="G518:G581" si="47">F518-E518</f>
        <v>1.5378453107255345</v>
      </c>
      <c r="H518" s="8">
        <f t="shared" si="46"/>
        <v>1.6617254729188544</v>
      </c>
      <c r="I518" s="8">
        <f t="shared" ref="I518:I581" si="48">A518+G518</f>
        <v>307.83784531072553</v>
      </c>
    </row>
    <row r="519" spans="1:9" x14ac:dyDescent="0.25">
      <c r="A519" s="8">
        <v>306.39999999999998</v>
      </c>
      <c r="B519" s="1">
        <v>241.96122621724271</v>
      </c>
      <c r="C519" s="1">
        <v>267.45678588853372</v>
      </c>
      <c r="D519" s="8">
        <v>306.39999999999998</v>
      </c>
      <c r="E519" s="6">
        <v>0.18687635495380539</v>
      </c>
      <c r="F519" s="8">
        <v>1.7173423380292823</v>
      </c>
      <c r="G519" s="8">
        <f t="shared" si="47"/>
        <v>1.530465983075477</v>
      </c>
      <c r="H519" s="8">
        <f t="shared" si="46"/>
        <v>1.6536039767334936</v>
      </c>
      <c r="I519" s="8">
        <f t="shared" si="48"/>
        <v>307.93046598307546</v>
      </c>
    </row>
    <row r="520" spans="1:9" x14ac:dyDescent="0.25">
      <c r="A520" s="8">
        <v>306.5</v>
      </c>
      <c r="B520" s="1">
        <v>241.79498732944427</v>
      </c>
      <c r="C520" s="1">
        <v>267.21066668054777</v>
      </c>
      <c r="D520" s="8">
        <v>306.5</v>
      </c>
      <c r="E520" s="6">
        <v>0.18521018860580843</v>
      </c>
      <c r="F520" s="8">
        <v>1.7083114219191085</v>
      </c>
      <c r="G520" s="8">
        <f t="shared" si="47"/>
        <v>1.5231012333133001</v>
      </c>
      <c r="H520" s="8">
        <f t="shared" si="46"/>
        <v>1.6454832701952629</v>
      </c>
      <c r="I520" s="8">
        <f t="shared" si="48"/>
        <v>308.0231012333133</v>
      </c>
    </row>
    <row r="521" spans="1:9" x14ac:dyDescent="0.25">
      <c r="A521" s="8">
        <v>306.60000000000002</v>
      </c>
      <c r="B521" s="1">
        <v>241.63073030871777</v>
      </c>
      <c r="C521" s="1">
        <v>266.96412864068759</v>
      </c>
      <c r="D521" s="8">
        <v>306.60000000000002</v>
      </c>
      <c r="E521" s="6">
        <v>0.18356703497517385</v>
      </c>
      <c r="F521" s="8">
        <v>1.6993189448579884</v>
      </c>
      <c r="G521" s="8">
        <f t="shared" si="47"/>
        <v>1.5157519098828145</v>
      </c>
      <c r="H521" s="8">
        <f t="shared" si="46"/>
        <v>1.6373646089846163</v>
      </c>
      <c r="I521" s="8">
        <f t="shared" si="48"/>
        <v>308.11575190988282</v>
      </c>
    </row>
    <row r="522" spans="1:9" x14ac:dyDescent="0.25">
      <c r="A522" s="8">
        <v>306.7</v>
      </c>
      <c r="B522" s="1">
        <v>241.46842952117157</v>
      </c>
      <c r="C522" s="1">
        <v>266.71717975547375</v>
      </c>
      <c r="D522" s="8">
        <v>306.7</v>
      </c>
      <c r="E522" s="6">
        <v>0.18194658241772194</v>
      </c>
      <c r="F522" s="8">
        <v>1.6903654341129093</v>
      </c>
      <c r="G522" s="8">
        <f t="shared" si="47"/>
        <v>1.5084188516951873</v>
      </c>
      <c r="H522" s="8">
        <f t="shared" si="46"/>
        <v>1.6292492734803028</v>
      </c>
      <c r="I522" s="8">
        <f t="shared" si="48"/>
        <v>308.20841885169517</v>
      </c>
    </row>
    <row r="523" spans="1:9" x14ac:dyDescent="0.25">
      <c r="A523" s="8">
        <v>306.8</v>
      </c>
      <c r="B523" s="1">
        <v>241.30806036411656</v>
      </c>
      <c r="C523" s="1">
        <v>266.4698281525047</v>
      </c>
      <c r="D523" s="8">
        <v>306.8</v>
      </c>
      <c r="E523" s="6">
        <v>0.18034852427199852</v>
      </c>
      <c r="F523" s="8">
        <v>1.6814514149349071</v>
      </c>
      <c r="G523" s="8">
        <f t="shared" si="47"/>
        <v>1.5011028906629087</v>
      </c>
      <c r="H523" s="8">
        <f t="shared" si="46"/>
        <v>1.6211385229904394</v>
      </c>
      <c r="I523" s="8">
        <f t="shared" si="48"/>
        <v>308.30110289066295</v>
      </c>
    </row>
    <row r="524" spans="1:9" x14ac:dyDescent="0.25">
      <c r="A524" s="8">
        <v>306.89999999999998</v>
      </c>
      <c r="B524" s="1">
        <v>241.14959775725177</v>
      </c>
      <c r="C524" s="1">
        <v>266.22208210166457</v>
      </c>
      <c r="D524" s="8">
        <v>306.89999999999998</v>
      </c>
      <c r="E524" s="6">
        <v>0.17877255986133275</v>
      </c>
      <c r="F524" s="8">
        <v>1.6725774104492106</v>
      </c>
      <c r="G524" s="8">
        <f t="shared" si="47"/>
        <v>1.4938048505878778</v>
      </c>
      <c r="H524" s="8">
        <f t="shared" si="46"/>
        <v>1.6130335924539669</v>
      </c>
      <c r="I524" s="8">
        <f t="shared" si="48"/>
        <v>308.39380485058786</v>
      </c>
    </row>
    <row r="525" spans="1:9" x14ac:dyDescent="0.25">
      <c r="A525" s="8">
        <v>307</v>
      </c>
      <c r="B525" s="1">
        <v>240.99301784716624</v>
      </c>
      <c r="C525" s="1">
        <v>265.97395001596914</v>
      </c>
      <c r="D525" s="8">
        <v>307</v>
      </c>
      <c r="E525" s="6">
        <v>0.17721839292703748</v>
      </c>
      <c r="F525" s="8">
        <v>1.663743941548292</v>
      </c>
      <c r="G525" s="8">
        <f t="shared" si="47"/>
        <v>1.4865255486212545</v>
      </c>
      <c r="H525" s="8">
        <f t="shared" si="46"/>
        <v>1.6049357426672206</v>
      </c>
      <c r="I525" s="8">
        <f t="shared" si="48"/>
        <v>308.48652554862127</v>
      </c>
    </row>
    <row r="526" spans="1:9" x14ac:dyDescent="0.25">
      <c r="A526" s="8">
        <v>307.10000000000002</v>
      </c>
      <c r="B526" s="1">
        <v>240.83829702901423</v>
      </c>
      <c r="C526" s="1">
        <v>265.72544045203892</v>
      </c>
      <c r="D526" s="8">
        <v>307.10000000000002</v>
      </c>
      <c r="E526" s="6">
        <v>0.17568573259316461</v>
      </c>
      <c r="F526" s="8">
        <v>1.6549515267876151</v>
      </c>
      <c r="G526" s="8">
        <f t="shared" si="47"/>
        <v>1.4792657941944505</v>
      </c>
      <c r="H526" s="8">
        <f t="shared" si="46"/>
        <v>1.5968461851569908</v>
      </c>
      <c r="I526" s="8">
        <f t="shared" si="48"/>
        <v>308.5792657941945</v>
      </c>
    </row>
    <row r="527" spans="1:9" x14ac:dyDescent="0.25">
      <c r="A527" s="8">
        <v>307.2</v>
      </c>
      <c r="B527" s="1">
        <v>240.6854104464941</v>
      </c>
      <c r="C527" s="1">
        <v>265.47656211018921</v>
      </c>
      <c r="D527" s="8">
        <v>307.2</v>
      </c>
      <c r="E527" s="6">
        <v>0.1741742947211701</v>
      </c>
      <c r="F527" s="8">
        <v>1.6462006822843862</v>
      </c>
      <c r="G527" s="8">
        <f t="shared" si="47"/>
        <v>1.472026387563216</v>
      </c>
      <c r="H527" s="8">
        <f t="shared" si="46"/>
        <v>1.5887661429670024</v>
      </c>
      <c r="I527" s="8">
        <f t="shared" si="48"/>
        <v>308.67202638756322</v>
      </c>
    </row>
    <row r="528" spans="1:9" x14ac:dyDescent="0.25">
      <c r="A528" s="8">
        <v>307.3</v>
      </c>
      <c r="B528" s="1">
        <v>240.53433326979302</v>
      </c>
      <c r="C528" s="1">
        <v>265.22732383412836</v>
      </c>
      <c r="D528" s="8">
        <v>307.3</v>
      </c>
      <c r="E528" s="6">
        <v>0.17268380061107244</v>
      </c>
      <c r="F528" s="8">
        <v>1.6374919216192962</v>
      </c>
      <c r="G528" s="8">
        <f t="shared" si="47"/>
        <v>1.4648081210082238</v>
      </c>
      <c r="H528" s="8">
        <f t="shared" si="46"/>
        <v>1.5806968326611046</v>
      </c>
      <c r="I528" s="8">
        <f t="shared" si="48"/>
        <v>308.76480812100823</v>
      </c>
    </row>
    <row r="529" spans="1:9" x14ac:dyDescent="0.25">
      <c r="A529" s="8">
        <v>307.39999999999998</v>
      </c>
      <c r="B529" s="1">
        <v>240.38504234741822</v>
      </c>
      <c r="C529" s="1">
        <v>264.9777346102581</v>
      </c>
      <c r="D529" s="8">
        <v>307.39999999999998</v>
      </c>
      <c r="E529" s="6">
        <v>0.17121397563276225</v>
      </c>
      <c r="F529" s="8">
        <v>1.6288257557413168</v>
      </c>
      <c r="G529" s="8">
        <f t="shared" si="47"/>
        <v>1.4576117801085546</v>
      </c>
      <c r="H529" s="8">
        <f t="shared" si="46"/>
        <v>1.5726394452582626</v>
      </c>
      <c r="I529" s="8">
        <f t="shared" si="48"/>
        <v>308.85761178010853</v>
      </c>
    </row>
    <row r="530" spans="1:9" x14ac:dyDescent="0.25">
      <c r="A530" s="8">
        <v>307.5</v>
      </c>
      <c r="B530" s="1">
        <v>240.23751382021061</v>
      </c>
      <c r="C530" s="1">
        <v>264.72780356657069</v>
      </c>
      <c r="D530" s="8">
        <v>307.5</v>
      </c>
      <c r="E530" s="6">
        <v>0.16976455105180263</v>
      </c>
      <c r="F530" s="8">
        <v>1.6202026928757449</v>
      </c>
      <c r="G530" s="8">
        <f t="shared" si="47"/>
        <v>1.4504381418239423</v>
      </c>
      <c r="H530" s="8">
        <f t="shared" si="46"/>
        <v>1.5645951575116914</v>
      </c>
      <c r="I530" s="8">
        <f t="shared" si="48"/>
        <v>308.95043814182395</v>
      </c>
    </row>
    <row r="531" spans="1:9" x14ac:dyDescent="0.25">
      <c r="A531" s="8">
        <v>307.60000000000002</v>
      </c>
      <c r="B531" s="1">
        <v>240.0917241349421</v>
      </c>
      <c r="C531" s="1">
        <v>264.47753997113944</v>
      </c>
      <c r="D531" s="8">
        <v>307.60000000000002</v>
      </c>
      <c r="E531" s="6">
        <v>0.16833526311605024</v>
      </c>
      <c r="F531" s="8">
        <v>1.6116232384352689</v>
      </c>
      <c r="G531" s="8">
        <f t="shared" si="47"/>
        <v>1.4432879753192187</v>
      </c>
      <c r="H531" s="8">
        <f t="shared" si="46"/>
        <v>1.5565651566737666</v>
      </c>
      <c r="I531" s="8">
        <f t="shared" si="48"/>
        <v>309.04328797531923</v>
      </c>
    </row>
    <row r="532" spans="1:9" x14ac:dyDescent="0.25">
      <c r="A532" s="8">
        <v>307.7</v>
      </c>
      <c r="B532" s="1">
        <v>239.94765035376835</v>
      </c>
      <c r="C532" s="1">
        <v>264.22695323020173</v>
      </c>
      <c r="D532" s="8">
        <v>307.7</v>
      </c>
      <c r="E532" s="6">
        <v>0.1669258530111272</v>
      </c>
      <c r="F532" s="8">
        <v>1.6030878949345151</v>
      </c>
      <c r="G532" s="8">
        <f t="shared" si="47"/>
        <v>1.4361620419233878</v>
      </c>
      <c r="H532" s="8">
        <f t="shared" si="46"/>
        <v>1.548550599820353</v>
      </c>
      <c r="I532" s="8">
        <f t="shared" si="48"/>
        <v>309.1361620419234</v>
      </c>
    </row>
    <row r="533" spans="1:9" x14ac:dyDescent="0.25">
      <c r="A533" s="8">
        <v>307.8</v>
      </c>
      <c r="B533" s="1">
        <v>239.80526818830813</v>
      </c>
      <c r="C533" s="1">
        <v>263.97605288583492</v>
      </c>
      <c r="D533" s="8">
        <v>307.8</v>
      </c>
      <c r="E533" s="6">
        <v>0.16553606817530245</v>
      </c>
      <c r="F533" s="8">
        <v>1.5945971619077668</v>
      </c>
      <c r="G533" s="8">
        <f t="shared" si="47"/>
        <v>1.4290610937324644</v>
      </c>
      <c r="H533" s="8">
        <f t="shared" si="46"/>
        <v>1.5405526388746427</v>
      </c>
      <c r="I533" s="8">
        <f t="shared" si="48"/>
        <v>309.22906109373247</v>
      </c>
    </row>
    <row r="534" spans="1:9" x14ac:dyDescent="0.25">
      <c r="A534" s="8">
        <v>307.89999999999998</v>
      </c>
      <c r="B534" s="1">
        <v>239.66455503124007</v>
      </c>
      <c r="C534" s="1">
        <v>263.72484861322715</v>
      </c>
      <c r="D534" s="8">
        <v>307.89999999999998</v>
      </c>
      <c r="E534" s="6">
        <v>0.16416565988137452</v>
      </c>
      <c r="F534" s="8">
        <v>1.5861515358300466</v>
      </c>
      <c r="G534" s="8">
        <f t="shared" si="47"/>
        <v>1.4219858759486721</v>
      </c>
      <c r="H534" s="8">
        <f t="shared" si="46"/>
        <v>1.5325724040711028</v>
      </c>
      <c r="I534" s="8">
        <f t="shared" si="48"/>
        <v>309.32198587594866</v>
      </c>
    </row>
    <row r="535" spans="1:9" x14ac:dyDescent="0.25">
      <c r="A535" s="8">
        <v>308</v>
      </c>
      <c r="B535" s="1">
        <v>239.52548810793337</v>
      </c>
      <c r="C535" s="1">
        <v>263.47335021754878</v>
      </c>
      <c r="D535" s="8">
        <v>308</v>
      </c>
      <c r="E535" s="6">
        <v>0.1628143843740828</v>
      </c>
      <c r="F535" s="8">
        <v>1.5777515100415505</v>
      </c>
      <c r="G535" s="8">
        <f t="shared" si="47"/>
        <v>1.4149371256674677</v>
      </c>
      <c r="H535" s="8">
        <f t="shared" si="46"/>
        <v>1.5246110203980976</v>
      </c>
      <c r="I535" s="8">
        <f t="shared" si="48"/>
        <v>309.41493712566745</v>
      </c>
    </row>
    <row r="536" spans="1:9" x14ac:dyDescent="0.25">
      <c r="A536" s="8">
        <v>308.10000000000002</v>
      </c>
      <c r="B536" s="1">
        <v>239.38804564248611</v>
      </c>
      <c r="C536" s="1">
        <v>263.22156763042915</v>
      </c>
      <c r="D536" s="8">
        <v>308.10000000000002</v>
      </c>
      <c r="E536" s="6">
        <v>0.16148200216310463</v>
      </c>
      <c r="F536" s="8">
        <v>1.5693975746753963</v>
      </c>
      <c r="G536" s="8">
        <f t="shared" si="47"/>
        <v>1.4079155725122916</v>
      </c>
      <c r="H536" s="8">
        <f t="shared" si="46"/>
        <v>1.5166696080620881</v>
      </c>
      <c r="I536" s="8">
        <f t="shared" si="48"/>
        <v>309.50791557251233</v>
      </c>
    </row>
    <row r="537" spans="1:9" x14ac:dyDescent="0.25">
      <c r="A537" s="8">
        <v>308.2</v>
      </c>
      <c r="B537" s="1">
        <v>239.25220450371509</v>
      </c>
      <c r="C537" s="1">
        <v>262.96951090604881</v>
      </c>
      <c r="D537" s="8">
        <v>308.2</v>
      </c>
      <c r="E537" s="6">
        <v>0.16016827955335489</v>
      </c>
      <c r="F537" s="8">
        <v>1.5610902165888614</v>
      </c>
      <c r="G537" s="8">
        <f t="shared" si="47"/>
        <v>1.4009219370355064</v>
      </c>
      <c r="H537" s="8">
        <f t="shared" si="46"/>
        <v>1.5087492656547419</v>
      </c>
      <c r="I537" s="8">
        <f t="shared" si="48"/>
        <v>309.60092193703548</v>
      </c>
    </row>
    <row r="538" spans="1:9" x14ac:dyDescent="0.25">
      <c r="A538" s="8">
        <v>308.3</v>
      </c>
      <c r="B538" s="1">
        <v>239.11794330571877</v>
      </c>
      <c r="C538" s="1">
        <v>262.71719021685658</v>
      </c>
      <c r="D538" s="8">
        <v>308.3</v>
      </c>
      <c r="E538" s="6">
        <v>0.1588729864455011</v>
      </c>
      <c r="F538" s="8">
        <v>1.5528299192978026</v>
      </c>
      <c r="G538" s="8">
        <f t="shared" si="47"/>
        <v>1.3939569328523014</v>
      </c>
      <c r="H538" s="8">
        <f t="shared" si="46"/>
        <v>1.5008510715140306</v>
      </c>
      <c r="I538" s="8">
        <f t="shared" si="48"/>
        <v>309.6939569328523</v>
      </c>
    </row>
    <row r="539" spans="1:9" x14ac:dyDescent="0.25">
      <c r="A539" s="8">
        <v>308.39999999999998</v>
      </c>
      <c r="B539" s="1">
        <v>238.98523946807083</v>
      </c>
      <c r="C539" s="1">
        <v>262.46461584892387</v>
      </c>
      <c r="D539" s="8">
        <v>308.39999999999998</v>
      </c>
      <c r="E539" s="6">
        <v>0.15759589828229109</v>
      </c>
      <c r="F539" s="8">
        <v>1.5446171629144749</v>
      </c>
      <c r="G539" s="8">
        <f t="shared" si="47"/>
        <v>1.3870212646321838</v>
      </c>
      <c r="H539" s="8">
        <f t="shared" si="46"/>
        <v>1.4929761025339034</v>
      </c>
      <c r="I539" s="8">
        <f t="shared" si="48"/>
        <v>309.78702126463219</v>
      </c>
    </row>
    <row r="540" spans="1:9" x14ac:dyDescent="0.25">
      <c r="A540" s="8">
        <v>308.5</v>
      </c>
      <c r="B540" s="1">
        <v>238.85407182864884</v>
      </c>
      <c r="C540" s="1">
        <v>262.21179819695107</v>
      </c>
      <c r="D540" s="8">
        <v>308.5</v>
      </c>
      <c r="E540" s="6">
        <v>0.15633679391075875</v>
      </c>
      <c r="F540" s="8">
        <v>1.5364524240887008</v>
      </c>
      <c r="G540" s="8">
        <f t="shared" si="47"/>
        <v>1.380115630177942</v>
      </c>
      <c r="H540" s="8">
        <f t="shared" si="46"/>
        <v>1.4851254168881813</v>
      </c>
      <c r="I540" s="8">
        <f t="shared" si="48"/>
        <v>309.88011563017795</v>
      </c>
    </row>
    <row r="541" spans="1:9" x14ac:dyDescent="0.25">
      <c r="A541" s="8">
        <v>308.60000000000002</v>
      </c>
      <c r="B541" s="1">
        <v>238.72441975891621</v>
      </c>
      <c r="C541" s="1">
        <v>261.95874775894157</v>
      </c>
      <c r="D541" s="8">
        <v>308.60000000000002</v>
      </c>
      <c r="E541" s="6">
        <v>0.15509545622719967</v>
      </c>
      <c r="F541" s="8">
        <v>1.528336175952167</v>
      </c>
      <c r="G541" s="8">
        <f t="shared" si="47"/>
        <v>1.3732407197249672</v>
      </c>
      <c r="H541" s="8">
        <f t="shared" si="46"/>
        <v>1.4773000596695303</v>
      </c>
      <c r="I541" s="8">
        <f t="shared" si="48"/>
        <v>309.97324071972497</v>
      </c>
    </row>
    <row r="542" spans="1:9" x14ac:dyDescent="0.25">
      <c r="A542" s="8">
        <v>308.7</v>
      </c>
      <c r="B542" s="1">
        <v>238.59626197470698</v>
      </c>
      <c r="C542" s="1">
        <v>261.70547513056118</v>
      </c>
      <c r="D542" s="8">
        <v>308.7</v>
      </c>
      <c r="E542" s="6">
        <v>0.15387167298477455</v>
      </c>
      <c r="F542" s="8">
        <v>1.5202688880659918</v>
      </c>
      <c r="G542" s="8">
        <f t="shared" si="47"/>
        <v>1.3663972150812174</v>
      </c>
      <c r="H542" s="8">
        <f t="shared" si="46"/>
        <v>1.4695010696339281</v>
      </c>
      <c r="I542" s="8">
        <f t="shared" si="48"/>
        <v>310.06639721508122</v>
      </c>
    </row>
    <row r="543" spans="1:9" x14ac:dyDescent="0.25">
      <c r="A543" s="8">
        <v>308.8</v>
      </c>
      <c r="B543" s="1">
        <v>238.46957776201117</v>
      </c>
      <c r="C543" s="1">
        <v>261.4519909992033</v>
      </c>
      <c r="D543" s="8">
        <v>308.8</v>
      </c>
      <c r="E543" s="6">
        <v>0.15266523594704642</v>
      </c>
      <c r="F543" s="8">
        <v>1.5122510263713242</v>
      </c>
      <c r="G543" s="8">
        <f t="shared" si="47"/>
        <v>1.3595857904242779</v>
      </c>
      <c r="H543" s="8">
        <f t="shared" si="46"/>
        <v>1.461729458492758</v>
      </c>
      <c r="I543" s="8">
        <f t="shared" si="48"/>
        <v>310.15958579042427</v>
      </c>
    </row>
    <row r="544" spans="1:9" x14ac:dyDescent="0.25">
      <c r="A544" s="8">
        <v>308.89999999999998</v>
      </c>
      <c r="B544" s="1">
        <v>238.34434610558907</v>
      </c>
      <c r="C544" s="1">
        <v>261.19830613778004</v>
      </c>
      <c r="D544" s="8">
        <v>308.89999999999998</v>
      </c>
      <c r="E544" s="6">
        <v>0.15147594105841045</v>
      </c>
      <c r="F544" s="8">
        <v>1.5042830531431233</v>
      </c>
      <c r="G544" s="8">
        <f t="shared" si="47"/>
        <v>1.3528071120847129</v>
      </c>
      <c r="H544" s="8">
        <f t="shared" si="46"/>
        <v>1.4539862317347021</v>
      </c>
      <c r="I544" s="8">
        <f t="shared" si="48"/>
        <v>310.25280711208467</v>
      </c>
    </row>
    <row r="545" spans="1:9" x14ac:dyDescent="0.25">
      <c r="A545" s="8">
        <v>309</v>
      </c>
      <c r="B545" s="1">
        <v>238.22054823528109</v>
      </c>
      <c r="C545" s="1">
        <v>260.9444313982624</v>
      </c>
      <c r="D545" s="8">
        <v>309</v>
      </c>
      <c r="E545" s="6">
        <v>0.15030358671587923</v>
      </c>
      <c r="F545" s="8">
        <v>1.4963654269466733</v>
      </c>
      <c r="G545" s="8">
        <f t="shared" si="47"/>
        <v>1.346061840230794</v>
      </c>
      <c r="H545" s="8">
        <f t="shared" si="46"/>
        <v>1.4462723778984565</v>
      </c>
      <c r="I545" s="8">
        <f t="shared" si="48"/>
        <v>310.34606184023079</v>
      </c>
    </row>
    <row r="546" spans="1:9" x14ac:dyDescent="0.25">
      <c r="A546" s="8">
        <v>309.10000000000002</v>
      </c>
      <c r="B546" s="1">
        <v>238.09816372822567</v>
      </c>
      <c r="C546" s="1">
        <v>260.6903777049933</v>
      </c>
      <c r="D546" s="8">
        <v>309.10000000000002</v>
      </c>
      <c r="E546" s="6">
        <v>0.14914797641012265</v>
      </c>
      <c r="F546" s="8">
        <v>1.4884986025971685</v>
      </c>
      <c r="G546" s="8">
        <f t="shared" si="47"/>
        <v>1.3393506261870458</v>
      </c>
      <c r="H546" s="8">
        <f t="shared" si="46"/>
        <v>1.4385888800228244</v>
      </c>
      <c r="I546" s="8">
        <f t="shared" si="48"/>
        <v>310.43935062618709</v>
      </c>
    </row>
    <row r="547" spans="1:9" x14ac:dyDescent="0.25">
      <c r="A547" s="8">
        <v>309.2</v>
      </c>
      <c r="B547" s="1">
        <v>237.97717315533887</v>
      </c>
      <c r="C547" s="1">
        <v>260.43615604779876</v>
      </c>
      <c r="D547" s="8">
        <v>309.2</v>
      </c>
      <c r="E547" s="6">
        <v>0.14800891652602527</v>
      </c>
      <c r="F547" s="8">
        <v>1.4806830311219312</v>
      </c>
      <c r="G547" s="8">
        <f t="shared" si="47"/>
        <v>1.332674114595906</v>
      </c>
      <c r="H547" s="8">
        <f t="shared" si="46"/>
        <v>1.4309366959342855</v>
      </c>
      <c r="I547" s="8">
        <f t="shared" si="48"/>
        <v>310.53267411459592</v>
      </c>
    </row>
    <row r="548" spans="1:9" x14ac:dyDescent="0.25">
      <c r="A548" s="8">
        <v>309.3</v>
      </c>
      <c r="B548" s="1">
        <v>237.85755859828564</v>
      </c>
      <c r="C548" s="1">
        <v>260.18177747492274</v>
      </c>
      <c r="D548" s="8">
        <v>309.3</v>
      </c>
      <c r="E548" s="6">
        <v>0.14688621624447404</v>
      </c>
      <c r="F548" s="8">
        <v>1.472919159725278</v>
      </c>
      <c r="G548" s="8">
        <f t="shared" si="47"/>
        <v>1.326032943480804</v>
      </c>
      <c r="H548" s="8">
        <f t="shared" si="46"/>
        <v>1.4233167802505631</v>
      </c>
      <c r="I548" s="8">
        <f t="shared" si="48"/>
        <v>310.62603294348082</v>
      </c>
    </row>
    <row r="549" spans="1:9" x14ac:dyDescent="0.25">
      <c r="A549" s="8">
        <v>309.39999999999998</v>
      </c>
      <c r="B549" s="1">
        <v>237.73929972515074</v>
      </c>
      <c r="C549" s="1">
        <v>259.92725308581322</v>
      </c>
      <c r="D549" s="8">
        <v>309.39999999999998</v>
      </c>
      <c r="E549" s="6">
        <v>0.14577968984664783</v>
      </c>
      <c r="F549" s="8">
        <v>1.4652074317558681</v>
      </c>
      <c r="G549" s="8">
        <f t="shared" si="47"/>
        <v>1.3194277419092202</v>
      </c>
      <c r="H549" s="8">
        <f t="shared" si="46"/>
        <v>1.415730063106722</v>
      </c>
      <c r="I549" s="8">
        <f t="shared" si="48"/>
        <v>310.71942774190921</v>
      </c>
    </row>
    <row r="550" spans="1:9" x14ac:dyDescent="0.25">
      <c r="A550" s="8">
        <v>309.5</v>
      </c>
      <c r="B550" s="1">
        <v>237.6223793068948</v>
      </c>
      <c r="C550" s="1">
        <v>259.67259402378653</v>
      </c>
      <c r="D550" s="8">
        <v>309.5</v>
      </c>
      <c r="E550" s="6">
        <v>0.14468915287268652</v>
      </c>
      <c r="F550" s="8">
        <v>1.4575482866764951</v>
      </c>
      <c r="G550" s="8">
        <f t="shared" si="47"/>
        <v>1.3128591338038085</v>
      </c>
      <c r="H550" s="8">
        <f t="shared" si="46"/>
        <v>1.4081774654144084</v>
      </c>
      <c r="I550" s="8">
        <f t="shared" si="48"/>
        <v>310.81285913380378</v>
      </c>
    </row>
    <row r="551" spans="1:9" x14ac:dyDescent="0.25">
      <c r="A551" s="8">
        <v>309.60000000000002</v>
      </c>
      <c r="B551" s="1">
        <v>237.5067791001737</v>
      </c>
      <c r="C551" s="1">
        <v>259.41781146859745</v>
      </c>
      <c r="D551" s="8">
        <v>309.60000000000002</v>
      </c>
      <c r="E551" s="6">
        <v>0.14361442473974143</v>
      </c>
      <c r="F551" s="8">
        <v>1.4499421600360756</v>
      </c>
      <c r="G551" s="8">
        <f t="shared" si="47"/>
        <v>1.3063277352963341</v>
      </c>
      <c r="H551" s="8">
        <f t="shared" si="46"/>
        <v>1.4006598984833136</v>
      </c>
      <c r="I551" s="8">
        <f t="shared" si="48"/>
        <v>310.90632773529637</v>
      </c>
    </row>
    <row r="552" spans="1:9" x14ac:dyDescent="0.25">
      <c r="A552" s="8">
        <v>309.7</v>
      </c>
      <c r="B552" s="1">
        <v>237.39248162295405</v>
      </c>
      <c r="C552" s="1">
        <v>259.16291662894383</v>
      </c>
      <c r="D552" s="8">
        <v>309.7</v>
      </c>
      <c r="E552" s="6">
        <v>0.14255532762572334</v>
      </c>
      <c r="F552" s="8">
        <v>1.4423894834437578</v>
      </c>
      <c r="G552" s="8">
        <f t="shared" si="47"/>
        <v>1.2998341558180344</v>
      </c>
      <c r="H552" s="8">
        <f t="shared" si="46"/>
        <v>1.3931782557383052</v>
      </c>
      <c r="I552" s="8">
        <f t="shared" si="48"/>
        <v>310.99983415581801</v>
      </c>
    </row>
    <row r="553" spans="1:9" x14ac:dyDescent="0.25">
      <c r="A553" s="8">
        <v>309.8</v>
      </c>
      <c r="B553" s="1">
        <v>237.27946880787127</v>
      </c>
      <c r="C553" s="1">
        <v>258.90792073493242</v>
      </c>
      <c r="D553" s="8">
        <v>309.8</v>
      </c>
      <c r="E553" s="6">
        <v>0.1415116870393523</v>
      </c>
      <c r="F553" s="8">
        <v>1.4348906845449874</v>
      </c>
      <c r="G553" s="8">
        <f t="shared" si="47"/>
        <v>1.2933789975056351</v>
      </c>
      <c r="H553" s="8">
        <f t="shared" si="46"/>
        <v>1.3857334180844409</v>
      </c>
      <c r="I553" s="8">
        <f t="shared" si="48"/>
        <v>311.09337899750562</v>
      </c>
    </row>
    <row r="554" spans="1:9" x14ac:dyDescent="0.25">
      <c r="A554" s="8">
        <v>309.89999999999998</v>
      </c>
      <c r="B554" s="1">
        <v>237.16772439728973</v>
      </c>
      <c r="C554" s="1">
        <v>258.65283503053382</v>
      </c>
      <c r="D554" s="8">
        <v>309.89999999999998</v>
      </c>
      <c r="E554" s="6">
        <v>0.14048333010145198</v>
      </c>
      <c r="F554" s="8">
        <v>1.4274461869994479</v>
      </c>
      <c r="G554" s="8">
        <f t="shared" si="47"/>
        <v>1.2869628568979961</v>
      </c>
      <c r="H554" s="8">
        <f t="shared" ref="H554:H585" si="49">G544+(G545-G544)*(A554-I544)/(I545-I544)</f>
        <v>1.378326245862878</v>
      </c>
      <c r="I554" s="8">
        <f t="shared" si="48"/>
        <v>311.18696285689799</v>
      </c>
    </row>
    <row r="555" spans="1:9" x14ac:dyDescent="0.25">
      <c r="A555" s="8">
        <v>310</v>
      </c>
      <c r="B555" s="1">
        <v>237.05723173002067</v>
      </c>
      <c r="C555" s="1">
        <v>258.39767076605244</v>
      </c>
      <c r="D555" s="8">
        <v>310</v>
      </c>
      <c r="E555" s="6">
        <v>0.13947008685853729</v>
      </c>
      <c r="F555" s="8">
        <v>1.4200564104605895</v>
      </c>
      <c r="G555" s="8">
        <f t="shared" si="47"/>
        <v>1.2805863236020523</v>
      </c>
      <c r="H555" s="8">
        <f t="shared" si="49"/>
        <v>1.370957598690445</v>
      </c>
      <c r="I555" s="8">
        <f t="shared" si="48"/>
        <v>311.28058632360205</v>
      </c>
    </row>
    <row r="556" spans="1:9" x14ac:dyDescent="0.25">
      <c r="A556" s="8">
        <v>310.10000000000002</v>
      </c>
      <c r="B556" s="1">
        <v>236.94797470485682</v>
      </c>
      <c r="C556" s="1">
        <v>258.14243919063745</v>
      </c>
      <c r="D556" s="8">
        <v>310.10000000000002</v>
      </c>
      <c r="E556" s="6">
        <v>0.13847178974833771</v>
      </c>
      <c r="F556" s="8">
        <v>1.4127217705568451</v>
      </c>
      <c r="G556" s="8">
        <f t="shared" si="47"/>
        <v>1.2742499808085075</v>
      </c>
      <c r="H556" s="8">
        <f t="shared" si="49"/>
        <v>1.3636283126283533</v>
      </c>
      <c r="I556" s="8">
        <f t="shared" si="48"/>
        <v>311.37424998080854</v>
      </c>
    </row>
    <row r="557" spans="1:9" x14ac:dyDescent="0.25">
      <c r="A557" s="8">
        <v>310.2</v>
      </c>
      <c r="B557" s="1">
        <v>236.83993652272977</v>
      </c>
      <c r="C557" s="1">
        <v>257.88715154485755</v>
      </c>
      <c r="D557" s="8">
        <v>310.2</v>
      </c>
      <c r="E557" s="6">
        <v>0.13748827391459431</v>
      </c>
      <c r="F557" s="8">
        <v>1.4054426788741237</v>
      </c>
      <c r="G557" s="8">
        <f t="shared" si="47"/>
        <v>1.2679544049595293</v>
      </c>
      <c r="H557" s="8">
        <f t="shared" si="49"/>
        <v>1.3563392113734205</v>
      </c>
      <c r="I557" s="8">
        <f t="shared" si="48"/>
        <v>311.46795440495953</v>
      </c>
    </row>
    <row r="558" spans="1:9" x14ac:dyDescent="0.25">
      <c r="A558" s="8">
        <v>310.3</v>
      </c>
      <c r="B558" s="1">
        <v>236.73310314069514</v>
      </c>
      <c r="C558" s="1">
        <v>257.63181905336285</v>
      </c>
      <c r="D558" s="8">
        <v>310.3</v>
      </c>
      <c r="E558" s="6">
        <v>0.13651937512821447</v>
      </c>
      <c r="F558" s="8">
        <v>1.3982195429396769</v>
      </c>
      <c r="G558" s="8">
        <f t="shared" si="47"/>
        <v>1.2617001678114623</v>
      </c>
      <c r="H558" s="8">
        <f t="shared" si="49"/>
        <v>1.3490911153159166</v>
      </c>
      <c r="I558" s="8">
        <f t="shared" si="48"/>
        <v>311.56170016781147</v>
      </c>
    </row>
    <row r="559" spans="1:9" x14ac:dyDescent="0.25">
      <c r="A559" s="8">
        <v>310.39999999999998</v>
      </c>
      <c r="B559" s="1">
        <v>236.62745813992012</v>
      </c>
      <c r="C559" s="1">
        <v>257.37645291765222</v>
      </c>
      <c r="D559" s="8">
        <v>310.39999999999998</v>
      </c>
      <c r="E559" s="6">
        <v>0.13556493276467277</v>
      </c>
      <c r="F559" s="8">
        <v>1.3910527662070871</v>
      </c>
      <c r="G559" s="8">
        <f t="shared" si="47"/>
        <v>1.2554878334424142</v>
      </c>
      <c r="H559" s="8">
        <f t="shared" si="49"/>
        <v>1.3418848156191574</v>
      </c>
      <c r="I559" s="8">
        <f t="shared" si="48"/>
        <v>311.65548783344241</v>
      </c>
    </row>
    <row r="560" spans="1:9" x14ac:dyDescent="0.25">
      <c r="A560" s="8">
        <v>310.5</v>
      </c>
      <c r="B560" s="1">
        <v>236.52298758368372</v>
      </c>
      <c r="C560" s="1">
        <v>257.12106430896461</v>
      </c>
      <c r="D560" s="8">
        <v>310.5</v>
      </c>
      <c r="E560" s="6">
        <v>0.13462478657055749</v>
      </c>
      <c r="F560" s="8">
        <v>1.3839427480423767</v>
      </c>
      <c r="G560" s="8">
        <f t="shared" si="47"/>
        <v>1.2493179614718193</v>
      </c>
      <c r="H560" s="8">
        <f t="shared" si="49"/>
        <v>1.3347211029243993</v>
      </c>
      <c r="I560" s="8">
        <f t="shared" si="48"/>
        <v>311.74931796147183</v>
      </c>
    </row>
    <row r="561" spans="1:9" x14ac:dyDescent="0.25">
      <c r="A561" s="8">
        <v>310.60000000000002</v>
      </c>
      <c r="B561" s="1">
        <v>236.41967708799621</v>
      </c>
      <c r="C561" s="1">
        <v>256.86566436130693</v>
      </c>
      <c r="D561" s="8">
        <v>310.60000000000002</v>
      </c>
      <c r="E561" s="6">
        <v>0.13369877844344269</v>
      </c>
      <c r="F561" s="8">
        <v>1.3768898837110264</v>
      </c>
      <c r="G561" s="8">
        <f t="shared" si="47"/>
        <v>1.2431911052675837</v>
      </c>
      <c r="H561" s="8">
        <f t="shared" si="49"/>
        <v>1.3276007503947374</v>
      </c>
      <c r="I561" s="8">
        <f t="shared" si="48"/>
        <v>311.84319110526758</v>
      </c>
    </row>
    <row r="562" spans="1:9" x14ac:dyDescent="0.25">
      <c r="A562" s="8">
        <v>310.7</v>
      </c>
      <c r="B562" s="1">
        <v>236.31751237961481</v>
      </c>
      <c r="C562" s="1">
        <v>256.61026416463102</v>
      </c>
      <c r="D562" s="8">
        <v>310.7</v>
      </c>
      <c r="E562" s="6">
        <v>0.13278675200539125</v>
      </c>
      <c r="F562" s="8">
        <v>1.3698945643659803</v>
      </c>
      <c r="G562" s="8">
        <f t="shared" si="47"/>
        <v>1.237107812360589</v>
      </c>
      <c r="H562" s="8">
        <f t="shared" si="49"/>
        <v>1.3205245210840661</v>
      </c>
      <c r="I562" s="8">
        <f t="shared" si="48"/>
        <v>311.93710781236058</v>
      </c>
    </row>
    <row r="563" spans="1:9" x14ac:dyDescent="0.25">
      <c r="A563" s="8">
        <v>310.8</v>
      </c>
      <c r="B563" s="1">
        <v>236.21647959709088</v>
      </c>
      <c r="C563" s="1">
        <v>256.35487475816427</v>
      </c>
      <c r="D563" s="8">
        <v>310.8</v>
      </c>
      <c r="E563" s="6">
        <v>0.13188855226197863</v>
      </c>
      <c r="F563" s="8">
        <v>1.3629571770363955</v>
      </c>
      <c r="G563" s="8">
        <f t="shared" si="47"/>
        <v>1.2310686247744169</v>
      </c>
      <c r="H563" s="8">
        <f t="shared" si="49"/>
        <v>1.3134931594086194</v>
      </c>
      <c r="I563" s="8">
        <f t="shared" si="48"/>
        <v>312.03106862477443</v>
      </c>
    </row>
    <row r="564" spans="1:9" x14ac:dyDescent="0.25">
      <c r="A564" s="8">
        <v>310.89999999999998</v>
      </c>
      <c r="B564" s="1">
        <v>236.1165653208125</v>
      </c>
      <c r="C564" s="1">
        <v>256.09950712389769</v>
      </c>
      <c r="D564" s="8">
        <v>310.89999999999998</v>
      </c>
      <c r="E564" s="6">
        <v>0.1310040251409326</v>
      </c>
      <c r="F564" s="8">
        <v>1.3560781046173089</v>
      </c>
      <c r="G564" s="8">
        <f t="shared" si="47"/>
        <v>1.2250740794763764</v>
      </c>
      <c r="H564" s="8">
        <f t="shared" si="49"/>
        <v>1.306507403539207</v>
      </c>
      <c r="I564" s="8">
        <f t="shared" si="48"/>
        <v>312.12507407947635</v>
      </c>
    </row>
    <row r="565" spans="1:9" x14ac:dyDescent="0.25">
      <c r="A565" s="8">
        <v>311</v>
      </c>
      <c r="B565" s="1">
        <v>236.01775785001078</v>
      </c>
      <c r="C565" s="1">
        <v>255.84417218022821</v>
      </c>
      <c r="D565" s="8">
        <v>311</v>
      </c>
      <c r="E565" s="6">
        <v>0.13013301692261361</v>
      </c>
      <c r="F565" s="8">
        <v>1.3492577258600695</v>
      </c>
      <c r="G565" s="8">
        <f t="shared" si="47"/>
        <v>1.2191247089374559</v>
      </c>
      <c r="H565" s="8">
        <f t="shared" si="49"/>
        <v>1.299567977559932</v>
      </c>
      <c r="I565" s="8">
        <f t="shared" si="48"/>
        <v>312.21912470893744</v>
      </c>
    </row>
    <row r="566" spans="1:9" x14ac:dyDescent="0.25">
      <c r="A566" s="8">
        <v>311.10000000000002</v>
      </c>
      <c r="B566" s="1">
        <v>235.92004318590568</v>
      </c>
      <c r="C566" s="1">
        <v>255.58888077574704</v>
      </c>
      <c r="D566" s="8">
        <v>311.10000000000002</v>
      </c>
      <c r="E566" s="6">
        <v>0.1292753764265992</v>
      </c>
      <c r="F566" s="8">
        <v>1.3424964153636398</v>
      </c>
      <c r="G566" s="8">
        <f t="shared" si="47"/>
        <v>1.2132210389370406</v>
      </c>
      <c r="H566" s="8">
        <f t="shared" si="49"/>
        <v>1.2926755948753403</v>
      </c>
      <c r="I566" s="8">
        <f t="shared" si="48"/>
        <v>312.31322103893706</v>
      </c>
    </row>
    <row r="567" spans="1:9" x14ac:dyDescent="0.25">
      <c r="A567" s="8">
        <v>311.2</v>
      </c>
      <c r="B567" s="1">
        <v>235.8234098568312</v>
      </c>
      <c r="C567" s="1">
        <v>255.3336436831606</v>
      </c>
      <c r="D567" s="8">
        <v>311.2</v>
      </c>
      <c r="E567" s="6">
        <v>0.12843095191875614</v>
      </c>
      <c r="F567" s="8">
        <v>1.3357945435668628</v>
      </c>
      <c r="G567" s="8">
        <f t="shared" si="47"/>
        <v>1.2073635916481067</v>
      </c>
      <c r="H567" s="8">
        <f t="shared" si="49"/>
        <v>1.2858309504427952</v>
      </c>
      <c r="I567" s="8">
        <f t="shared" si="48"/>
        <v>312.40736359164811</v>
      </c>
    </row>
    <row r="568" spans="1:9" x14ac:dyDescent="0.25">
      <c r="A568" s="8">
        <v>311.3</v>
      </c>
      <c r="B568" s="1">
        <v>235.7278458938452</v>
      </c>
      <c r="C568" s="1">
        <v>255.07847159332306</v>
      </c>
      <c r="D568" s="8">
        <v>311.3</v>
      </c>
      <c r="E568" s="6">
        <v>0.12759959275069493</v>
      </c>
      <c r="F568" s="8">
        <v>1.3291524767416616</v>
      </c>
      <c r="G568" s="8">
        <f t="shared" si="47"/>
        <v>1.2015528839909666</v>
      </c>
      <c r="H568" s="8">
        <f t="shared" si="49"/>
        <v>1.279034738790958</v>
      </c>
      <c r="I568" s="8">
        <f t="shared" si="48"/>
        <v>312.501552883991</v>
      </c>
    </row>
    <row r="569" spans="1:9" x14ac:dyDescent="0.25">
      <c r="A569" s="8">
        <v>311.39999999999998</v>
      </c>
      <c r="B569" s="1">
        <v>235.63334003008777</v>
      </c>
      <c r="C569" s="1">
        <v>254.82337510935403</v>
      </c>
      <c r="D569" s="8">
        <v>311.39999999999998</v>
      </c>
      <c r="E569" s="6">
        <v>0.12678114869247459</v>
      </c>
      <c r="F569" s="8">
        <v>1.3225705769875609</v>
      </c>
      <c r="G569" s="8">
        <f t="shared" si="47"/>
        <v>1.1957894282950863</v>
      </c>
      <c r="H569" s="8">
        <f t="shared" si="49"/>
        <v>1.272287631710729</v>
      </c>
      <c r="I569" s="8">
        <f t="shared" si="48"/>
        <v>312.59578942829506</v>
      </c>
    </row>
    <row r="570" spans="1:9" x14ac:dyDescent="0.25">
      <c r="A570" s="8">
        <v>311.5</v>
      </c>
      <c r="B570" s="1">
        <v>235.53988037563818</v>
      </c>
      <c r="C570" s="1">
        <v>254.56836474080575</v>
      </c>
      <c r="D570" s="8">
        <v>311.5</v>
      </c>
      <c r="E570" s="6">
        <v>0.12597547038198711</v>
      </c>
      <c r="F570" s="8">
        <v>1.3160492022274177</v>
      </c>
      <c r="G570" s="8">
        <f t="shared" si="47"/>
        <v>1.1900737318454306</v>
      </c>
      <c r="H570" s="8">
        <f t="shared" si="49"/>
        <v>1.2655902970654234</v>
      </c>
      <c r="I570" s="8">
        <f t="shared" si="48"/>
        <v>312.69007373184542</v>
      </c>
    </row>
    <row r="571" spans="1:9" x14ac:dyDescent="0.25">
      <c r="A571" s="8">
        <v>311.60000000000002</v>
      </c>
      <c r="B571" s="1">
        <v>235.4474569530939</v>
      </c>
      <c r="C571" s="1">
        <v>254.31345089783775</v>
      </c>
      <c r="D571" s="8">
        <v>311.60000000000002</v>
      </c>
      <c r="E571" s="6">
        <v>0.12518240766326533</v>
      </c>
      <c r="F571" s="8">
        <v>1.3095887062049729</v>
      </c>
      <c r="G571" s="8">
        <f t="shared" si="47"/>
        <v>1.1844062985417076</v>
      </c>
      <c r="H571" s="8">
        <f t="shared" si="49"/>
        <v>1.2589433901539495</v>
      </c>
      <c r="I571" s="8">
        <f t="shared" si="48"/>
        <v>312.78440629854174</v>
      </c>
    </row>
    <row r="572" spans="1:9" x14ac:dyDescent="0.25">
      <c r="A572" s="8">
        <v>311.7</v>
      </c>
      <c r="B572" s="1">
        <v>235.35605931371049</v>
      </c>
      <c r="C572" s="1">
        <v>254.0586438853471</v>
      </c>
      <c r="D572" s="8">
        <v>311.7</v>
      </c>
      <c r="E572" s="6">
        <v>0.12440181102353494</v>
      </c>
      <c r="F572" s="8">
        <v>1.303189438484196</v>
      </c>
      <c r="G572" s="8">
        <f t="shared" si="47"/>
        <v>1.178787627460661</v>
      </c>
      <c r="H572" s="8">
        <f t="shared" si="49"/>
        <v>1.2523475545489118</v>
      </c>
      <c r="I572" s="8">
        <f t="shared" si="48"/>
        <v>312.87878762746067</v>
      </c>
    </row>
    <row r="573" spans="1:9" x14ac:dyDescent="0.25">
      <c r="A573" s="8">
        <v>311.8</v>
      </c>
      <c r="B573" s="1">
        <v>235.26567679520664</v>
      </c>
      <c r="C573" s="1">
        <v>253.80395389699422</v>
      </c>
      <c r="D573" s="8">
        <v>311.8</v>
      </c>
      <c r="E573" s="6">
        <v>0.12363353119419399</v>
      </c>
      <c r="F573" s="8">
        <v>1.2968517444511047</v>
      </c>
      <c r="G573" s="8">
        <f t="shared" si="47"/>
        <v>1.1732182132569107</v>
      </c>
      <c r="H573" s="8">
        <f t="shared" si="49"/>
        <v>1.2458034222663119</v>
      </c>
      <c r="I573" s="8">
        <f t="shared" si="48"/>
        <v>312.97321821325693</v>
      </c>
    </row>
    <row r="574" spans="1:9" x14ac:dyDescent="0.25">
      <c r="A574" s="8">
        <v>311.89999999999998</v>
      </c>
      <c r="B574" s="1">
        <v>235.17630016186629</v>
      </c>
      <c r="C574" s="1">
        <v>253.54939100905361</v>
      </c>
      <c r="D574" s="8">
        <v>311.89999999999998</v>
      </c>
      <c r="E574" s="6">
        <v>0.12287741814905162</v>
      </c>
      <c r="F574" s="8">
        <v>1.2905759653182389</v>
      </c>
      <c r="G574" s="8">
        <f t="shared" si="47"/>
        <v>1.1676985471691874</v>
      </c>
      <c r="H574" s="8">
        <f t="shared" si="49"/>
        <v>1.239311614144502</v>
      </c>
      <c r="I574" s="8">
        <f t="shared" si="48"/>
        <v>313.06769854716919</v>
      </c>
    </row>
    <row r="575" spans="1:9" x14ac:dyDescent="0.25">
      <c r="A575" s="8">
        <v>312</v>
      </c>
      <c r="B575" s="1">
        <v>235.0879194217485</v>
      </c>
      <c r="C575" s="1">
        <v>253.29496517400975</v>
      </c>
      <c r="D575" s="8">
        <v>312</v>
      </c>
      <c r="E575" s="6">
        <v>0.12213332212548872</v>
      </c>
      <c r="F575" s="8">
        <v>1.2843624381325827</v>
      </c>
      <c r="G575" s="8">
        <f t="shared" si="47"/>
        <v>1.1622291160070939</v>
      </c>
      <c r="H575" s="8">
        <f t="shared" si="49"/>
        <v>1.2328727474689163</v>
      </c>
      <c r="I575" s="8">
        <f t="shared" si="48"/>
        <v>313.1622291160071</v>
      </c>
    </row>
    <row r="576" spans="1:9" x14ac:dyDescent="0.25">
      <c r="A576" s="8">
        <v>312.10000000000002</v>
      </c>
      <c r="B576" s="1">
        <v>235.00052597349412</v>
      </c>
      <c r="C576" s="1">
        <v>253.04068621380642</v>
      </c>
      <c r="D576" s="8">
        <v>312.10000000000002</v>
      </c>
      <c r="E576" s="6">
        <v>0.12140109233643333</v>
      </c>
      <c r="F576" s="8">
        <v>1.2782114957872641</v>
      </c>
      <c r="G576" s="8">
        <f t="shared" si="47"/>
        <v>1.1568104034508309</v>
      </c>
      <c r="H576" s="8">
        <f t="shared" si="49"/>
        <v>1.2264874201907841</v>
      </c>
      <c r="I576" s="8">
        <f t="shared" si="48"/>
        <v>313.25681040345086</v>
      </c>
    </row>
    <row r="577" spans="1:9" x14ac:dyDescent="0.25">
      <c r="A577" s="8">
        <v>312.2</v>
      </c>
      <c r="B577" s="1">
        <v>234.91411061301383</v>
      </c>
      <c r="C577" s="1">
        <v>252.78656381264753</v>
      </c>
      <c r="D577" s="8">
        <v>312.2</v>
      </c>
      <c r="E577" s="6">
        <v>0.12068057787201919</v>
      </c>
      <c r="F577" s="8">
        <v>1.2721234670380286</v>
      </c>
      <c r="G577" s="8">
        <f t="shared" si="47"/>
        <v>1.1514428891660093</v>
      </c>
      <c r="H577" s="8">
        <f t="shared" si="49"/>
        <v>1.2201562263503118</v>
      </c>
      <c r="I577" s="8">
        <f t="shared" si="48"/>
        <v>313.35144288916598</v>
      </c>
    </row>
    <row r="578" spans="1:9" x14ac:dyDescent="0.25">
      <c r="A578" s="8">
        <v>312.3</v>
      </c>
      <c r="B578" s="1">
        <v>234.82866540720445</v>
      </c>
      <c r="C578" s="1">
        <v>252.53260750923468</v>
      </c>
      <c r="D578" s="8">
        <v>312.3</v>
      </c>
      <c r="E578" s="6">
        <v>0.1199716266139048</v>
      </c>
      <c r="F578" s="8">
        <v>1.2660986765249953</v>
      </c>
      <c r="G578" s="8">
        <f t="shared" si="47"/>
        <v>1.1461270499110905</v>
      </c>
      <c r="H578" s="8">
        <f t="shared" si="49"/>
        <v>1.2138797485405701</v>
      </c>
      <c r="I578" s="8">
        <f t="shared" si="48"/>
        <v>313.44612704991113</v>
      </c>
    </row>
    <row r="579" spans="1:9" x14ac:dyDescent="0.25">
      <c r="A579" s="8">
        <v>312.39999999999998</v>
      </c>
      <c r="B579" s="1">
        <v>234.74418170864973</v>
      </c>
      <c r="C579" s="1">
        <v>252.27882668831512</v>
      </c>
      <c r="D579" s="8">
        <v>312.39999999999998</v>
      </c>
      <c r="E579" s="6">
        <v>0.11927408625424926</v>
      </c>
      <c r="F579" s="8">
        <v>1.2601374448008431</v>
      </c>
      <c r="G579" s="8">
        <f t="shared" si="47"/>
        <v>1.1408633585465939</v>
      </c>
      <c r="H579" s="8">
        <f t="shared" si="49"/>
        <v>1.2076585613113648</v>
      </c>
      <c r="I579" s="8">
        <f t="shared" si="48"/>
        <v>313.54086335854657</v>
      </c>
    </row>
    <row r="580" spans="1:9" x14ac:dyDescent="0.25">
      <c r="A580" s="8">
        <v>312.5</v>
      </c>
      <c r="B580" s="1">
        <v>234.66065161320566</v>
      </c>
      <c r="C580" s="1">
        <v>252.02523057140021</v>
      </c>
      <c r="D580" s="8">
        <v>312.5</v>
      </c>
      <c r="E580" s="6">
        <v>0.11858780326168081</v>
      </c>
      <c r="F580" s="8">
        <v>1.2542400883661686</v>
      </c>
      <c r="G580" s="8">
        <f t="shared" si="47"/>
        <v>1.1356522851044879</v>
      </c>
      <c r="H580" s="8">
        <f t="shared" si="49"/>
        <v>1.2014932260429272</v>
      </c>
      <c r="I580" s="8">
        <f t="shared" si="48"/>
        <v>313.63565228510447</v>
      </c>
    </row>
    <row r="581" spans="1:9" x14ac:dyDescent="0.25">
      <c r="A581" s="8">
        <v>312.60000000000002</v>
      </c>
      <c r="B581" s="1">
        <v>234.57806781368234</v>
      </c>
      <c r="C581" s="1">
        <v>251.77182820650143</v>
      </c>
      <c r="D581" s="8">
        <v>312.60000000000002</v>
      </c>
      <c r="E581" s="6">
        <v>0.11791262293496088</v>
      </c>
      <c r="F581" s="8">
        <v>1.2484069197134904</v>
      </c>
      <c r="G581" s="8">
        <f t="shared" si="47"/>
        <v>1.1304942967785294</v>
      </c>
      <c r="H581" s="8">
        <f t="shared" si="49"/>
        <v>1.1953842996850186</v>
      </c>
      <c r="I581" s="8">
        <f t="shared" si="48"/>
        <v>313.73049429677855</v>
      </c>
    </row>
    <row r="582" spans="1:9" x14ac:dyDescent="0.25">
      <c r="A582" s="8">
        <v>312.7</v>
      </c>
      <c r="B582" s="1">
        <v>234.49642253489432</v>
      </c>
      <c r="C582" s="1">
        <v>251.51862845671701</v>
      </c>
      <c r="D582" s="8">
        <v>312.7</v>
      </c>
      <c r="E582" s="6">
        <v>0.1172483897387667</v>
      </c>
      <c r="F582" s="8">
        <v>1.2426382473808126</v>
      </c>
      <c r="G582" s="8">
        <f>F582-E582</f>
        <v>1.125389857642046</v>
      </c>
      <c r="H582" s="8">
        <f t="shared" si="49"/>
        <v>1.1893323290892488</v>
      </c>
      <c r="I582" s="8">
        <f>A582+G582</f>
        <v>313.82538985764205</v>
      </c>
    </row>
    <row r="583" spans="1:9" x14ac:dyDescent="0.25">
      <c r="A583" s="8">
        <v>312.8</v>
      </c>
      <c r="B583" s="1">
        <v>234.4157094154987</v>
      </c>
      <c r="C583" s="1">
        <v>251.26563998748759</v>
      </c>
      <c r="D583" s="8">
        <v>312.8</v>
      </c>
      <c r="E583" s="6">
        <v>0.11659494626543515</v>
      </c>
      <c r="F583" s="8">
        <v>1.2369343760162896</v>
      </c>
      <c r="G583" s="8">
        <f>F583-E583</f>
        <v>1.1203394297508544</v>
      </c>
      <c r="H583" s="8">
        <f t="shared" si="49"/>
        <v>1.1833378504120686</v>
      </c>
      <c r="I583" s="8">
        <f>A583+G583</f>
        <v>313.92033942975087</v>
      </c>
    </row>
    <row r="584" spans="1:9" x14ac:dyDescent="0.25">
      <c r="A584" s="8">
        <v>312.89999999999998</v>
      </c>
      <c r="B584" s="1">
        <v>234.33592111230294</v>
      </c>
      <c r="C584" s="1">
        <v>251.01287125232486</v>
      </c>
      <c r="D584" s="8">
        <v>312.89999999999998</v>
      </c>
      <c r="E584" s="6">
        <v>0.11595213442170862</v>
      </c>
      <c r="F584" s="8">
        <v>1.2312956064555598</v>
      </c>
      <c r="G584" s="8">
        <f>F584-E584</f>
        <v>1.1153434720338511</v>
      </c>
      <c r="H584" s="8">
        <f t="shared" si="49"/>
        <v>1.1774013943116584</v>
      </c>
      <c r="I584" s="8">
        <f>A584+G584</f>
        <v>314.01534347203381</v>
      </c>
    </row>
    <row r="585" spans="1:9" x14ac:dyDescent="0.25">
      <c r="A585" s="8">
        <v>313</v>
      </c>
      <c r="B585" s="1">
        <v>234.25705132446075</v>
      </c>
      <c r="C585" s="1">
        <v>250.76033047680147</v>
      </c>
      <c r="D585" s="8">
        <v>313</v>
      </c>
      <c r="E585" s="6">
        <v>0.11531979415473011</v>
      </c>
      <c r="F585" s="8">
        <v>1.2257222358132862</v>
      </c>
      <c r="G585" s="8">
        <f>F585-E585</f>
        <v>1.1104024416585561</v>
      </c>
      <c r="H585" s="8">
        <f t="shared" si="49"/>
        <v>1.1715234803751178</v>
      </c>
      <c r="I585" s="8">
        <f>A585+G585</f>
        <v>314.11040244165855</v>
      </c>
    </row>
  </sheetData>
  <sortState ref="L4:P354">
    <sortCondition ref="L4"/>
  </sortState>
  <mergeCells count="9">
    <mergeCell ref="AJ1:AK1"/>
    <mergeCell ref="B2:C2"/>
    <mergeCell ref="G2:H2"/>
    <mergeCell ref="M1:N1"/>
    <mergeCell ref="O1:P1"/>
    <mergeCell ref="Q1:R1"/>
    <mergeCell ref="U1:V1"/>
    <mergeCell ref="X1:Y1"/>
    <mergeCell ref="AG1:AH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Input_N</vt:lpstr>
      <vt:lpstr>Input_E</vt:lpstr>
      <vt:lpstr>Raw</vt:lpstr>
      <vt:lpstr>Experimental</vt:lpstr>
      <vt:lpstr>Jaime</vt:lpstr>
      <vt:lpstr>Numerical</vt:lpstr>
      <vt:lpstr>Planilha5</vt:lpstr>
      <vt:lpstr>Raw_E</vt:lpstr>
      <vt:lpstr>Planilha1</vt:lpstr>
      <vt:lpstr>Demag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2018-10-26T21:32:07Z</dcterms:modified>
</cp:coreProperties>
</file>