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Eta\Experimental\Jaime\"/>
    </mc:Choice>
  </mc:AlternateContent>
  <bookViews>
    <workbookView xWindow="240" yWindow="15" windowWidth="16095" windowHeight="9660"/>
  </bookViews>
  <sheets>
    <sheet name="Data" sheetId="1" r:id="rId1"/>
    <sheet name="Input" sheetId="2" r:id="rId2"/>
    <sheet name="Planilha2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" i="1"/>
  <c r="AP25" i="1" l="1"/>
  <c r="AP18" i="1"/>
  <c r="AP21" i="1"/>
  <c r="AP30" i="1"/>
  <c r="AP28" i="1"/>
  <c r="AP29" i="1"/>
  <c r="AP22" i="1"/>
  <c r="AP31" i="1"/>
  <c r="AP23" i="1"/>
  <c r="AP16" i="1"/>
  <c r="AP10" i="1"/>
  <c r="AP19" i="1"/>
  <c r="AP8" i="1"/>
  <c r="AP24" i="1"/>
  <c r="AP14" i="1"/>
  <c r="AP17" i="1"/>
  <c r="AP20" i="1"/>
  <c r="AP12" i="1"/>
  <c r="AP13" i="1"/>
  <c r="AP7" i="1"/>
  <c r="AP2" i="1"/>
  <c r="AP9" i="1"/>
  <c r="AP15" i="1"/>
  <c r="AP4" i="1"/>
  <c r="AP3" i="1"/>
  <c r="AP5" i="1"/>
  <c r="AP6" i="1"/>
  <c r="AP11" i="1"/>
  <c r="AP26" i="1"/>
  <c r="L25" i="1"/>
  <c r="L18" i="1"/>
  <c r="L21" i="1"/>
  <c r="L30" i="1"/>
  <c r="L28" i="1"/>
  <c r="L29" i="1"/>
  <c r="L22" i="1"/>
  <c r="L31" i="1"/>
  <c r="L23" i="1"/>
  <c r="L16" i="1"/>
  <c r="L10" i="1"/>
  <c r="L19" i="1"/>
  <c r="L8" i="1"/>
  <c r="L24" i="1"/>
  <c r="L14" i="1"/>
  <c r="L17" i="1"/>
  <c r="L20" i="1"/>
  <c r="L12" i="1"/>
  <c r="L13" i="1"/>
  <c r="L7" i="1"/>
  <c r="L2" i="1"/>
  <c r="L9" i="1"/>
  <c r="L15" i="1"/>
  <c r="L4" i="1"/>
  <c r="L3" i="1"/>
  <c r="L5" i="1"/>
  <c r="L6" i="1"/>
  <c r="L11" i="1"/>
  <c r="L26" i="1"/>
  <c r="AP36" i="1"/>
  <c r="AI36" i="1"/>
  <c r="AI3" i="1"/>
  <c r="AI7" i="1"/>
  <c r="AI12" i="1"/>
  <c r="AI16" i="1"/>
  <c r="AI22" i="1"/>
  <c r="AI30" i="1"/>
  <c r="L36" i="1"/>
  <c r="K36" i="1"/>
  <c r="AK36" i="1" s="1"/>
  <c r="K3" i="1"/>
  <c r="AF3" i="1" s="1"/>
  <c r="K7" i="1"/>
  <c r="AJ7" i="1" s="1"/>
  <c r="K12" i="1"/>
  <c r="AJ12" i="1" s="1"/>
  <c r="K16" i="1"/>
  <c r="AF16" i="1" s="1"/>
  <c r="K22" i="1"/>
  <c r="AK22" i="1" s="1"/>
  <c r="K30" i="1"/>
  <c r="AJ30" i="1" s="1"/>
  <c r="J30" i="1"/>
  <c r="I36" i="1"/>
  <c r="J36" i="1" s="1"/>
  <c r="I3" i="1"/>
  <c r="J3" i="1" s="1"/>
  <c r="I7" i="1"/>
  <c r="J7" i="1" s="1"/>
  <c r="I12" i="1"/>
  <c r="J12" i="1" s="1"/>
  <c r="I16" i="1"/>
  <c r="J16" i="1" s="1"/>
  <c r="I22" i="1"/>
  <c r="J22" i="1" s="1"/>
  <c r="I30" i="1"/>
  <c r="H36" i="1"/>
  <c r="U36" i="1" s="1"/>
  <c r="Z36" i="1" s="1"/>
  <c r="AA36" i="1" s="1"/>
  <c r="AB36" i="1" s="1"/>
  <c r="AO36" i="1" s="1"/>
  <c r="H3" i="1"/>
  <c r="U3" i="1" s="1"/>
  <c r="H7" i="1"/>
  <c r="U7" i="1" s="1"/>
  <c r="H12" i="1"/>
  <c r="U12" i="1" s="1"/>
  <c r="H16" i="1"/>
  <c r="U16" i="1" s="1"/>
  <c r="H22" i="1"/>
  <c r="U22" i="1" s="1"/>
  <c r="H30" i="1"/>
  <c r="U30" i="1" s="1"/>
  <c r="H5" i="1"/>
  <c r="H9" i="1"/>
  <c r="H14" i="1"/>
  <c r="H19" i="1"/>
  <c r="H28" i="1"/>
  <c r="H38" i="1"/>
  <c r="H6" i="1"/>
  <c r="H13" i="1"/>
  <c r="H17" i="1"/>
  <c r="H23" i="1"/>
  <c r="H29" i="1"/>
  <c r="H34" i="1"/>
  <c r="H11" i="1"/>
  <c r="H15" i="1"/>
  <c r="H20" i="1"/>
  <c r="H24" i="1"/>
  <c r="H31" i="1"/>
  <c r="H33" i="1"/>
  <c r="H2" i="1"/>
  <c r="H8" i="1"/>
  <c r="H18" i="1"/>
  <c r="H26" i="1"/>
  <c r="H37" i="1"/>
  <c r="H4" i="1"/>
  <c r="H10" i="1"/>
  <c r="H21" i="1"/>
  <c r="H25" i="1"/>
  <c r="D36" i="1"/>
  <c r="D3" i="1"/>
  <c r="M3" i="1" s="1"/>
  <c r="D7" i="1"/>
  <c r="AN7" i="1" s="1"/>
  <c r="D12" i="1"/>
  <c r="AL12" i="1" s="1"/>
  <c r="D16" i="1"/>
  <c r="AL16" i="1" s="1"/>
  <c r="D22" i="1"/>
  <c r="AN22" i="1" s="1"/>
  <c r="D30" i="1"/>
  <c r="AL30" i="1" s="1"/>
  <c r="AI35" i="1"/>
  <c r="X22" i="1"/>
  <c r="X30" i="1"/>
  <c r="X36" i="1"/>
  <c r="X7" i="1"/>
  <c r="X3" i="1"/>
  <c r="Y3" i="1"/>
  <c r="X12" i="1"/>
  <c r="X16" i="1"/>
  <c r="Z3" i="1" l="1"/>
  <c r="AA3" i="1" s="1"/>
  <c r="AB3" i="1" s="1"/>
  <c r="AO3" i="1" s="1"/>
  <c r="V3" i="1"/>
  <c r="W3" i="1" s="1"/>
  <c r="Z7" i="1"/>
  <c r="AA7" i="1" s="1"/>
  <c r="AB7" i="1" s="1"/>
  <c r="AO7" i="1" s="1"/>
  <c r="Z30" i="1"/>
  <c r="AA30" i="1" s="1"/>
  <c r="AB30" i="1" s="1"/>
  <c r="AO30" i="1" s="1"/>
  <c r="AF7" i="1"/>
  <c r="AF30" i="1"/>
  <c r="Z22" i="1"/>
  <c r="AA22" i="1" s="1"/>
  <c r="AB22" i="1" s="1"/>
  <c r="AO22" i="1" s="1"/>
  <c r="Z16" i="1"/>
  <c r="AA16" i="1" s="1"/>
  <c r="AB16" i="1" s="1"/>
  <c r="AO16" i="1" s="1"/>
  <c r="AF36" i="1"/>
  <c r="AJ36" i="1"/>
  <c r="AF12" i="1"/>
  <c r="Z12" i="1"/>
  <c r="AA12" i="1" s="1"/>
  <c r="AB12" i="1" s="1"/>
  <c r="AO12" i="1" s="1"/>
  <c r="V12" i="1"/>
  <c r="W12" i="1" s="1"/>
  <c r="AK30" i="1"/>
  <c r="AH36" i="1"/>
  <c r="AF22" i="1"/>
  <c r="AL22" i="1"/>
  <c r="AM7" i="1"/>
  <c r="AM30" i="1"/>
  <c r="AN3" i="1"/>
  <c r="AL3" i="1"/>
  <c r="AM12" i="1"/>
  <c r="AM16" i="1"/>
  <c r="AL7" i="1"/>
  <c r="AM3" i="1"/>
  <c r="AM22" i="1"/>
  <c r="AH3" i="1"/>
  <c r="AN16" i="1"/>
  <c r="AD3" i="1"/>
  <c r="AC3" i="1"/>
  <c r="AE3" i="1"/>
  <c r="AH30" i="1"/>
  <c r="AJ16" i="1"/>
  <c r="AK12" i="1"/>
  <c r="AN36" i="1"/>
  <c r="AJ22" i="1"/>
  <c r="M30" i="1"/>
  <c r="AH22" i="1"/>
  <c r="AK7" i="1"/>
  <c r="AM36" i="1"/>
  <c r="M22" i="1"/>
  <c r="V22" i="1" s="1"/>
  <c r="W22" i="1" s="1"/>
  <c r="AH16" i="1"/>
  <c r="AK3" i="1"/>
  <c r="AL36" i="1"/>
  <c r="AN30" i="1"/>
  <c r="M36" i="1"/>
  <c r="AK16" i="1"/>
  <c r="M16" i="1"/>
  <c r="V16" i="1" s="1"/>
  <c r="W16" i="1" s="1"/>
  <c r="AH12" i="1"/>
  <c r="AJ3" i="1"/>
  <c r="M12" i="1"/>
  <c r="AH7" i="1"/>
  <c r="M7" i="1"/>
  <c r="V7" i="1" s="1"/>
  <c r="W7" i="1" s="1"/>
  <c r="AN12" i="1"/>
  <c r="Y12" i="1"/>
  <c r="Y30" i="1"/>
  <c r="Y7" i="1"/>
  <c r="Y36" i="1"/>
  <c r="Y22" i="1"/>
  <c r="Y16" i="1"/>
  <c r="AD36" i="1" l="1"/>
  <c r="AD7" i="1"/>
  <c r="AD30" i="1"/>
  <c r="AD12" i="1"/>
  <c r="AD22" i="1"/>
  <c r="AD16" i="1"/>
  <c r="AC36" i="1"/>
  <c r="AE36" i="1"/>
  <c r="AE7" i="1"/>
  <c r="AC7" i="1"/>
  <c r="AC30" i="1"/>
  <c r="AE30" i="1"/>
  <c r="AE12" i="1"/>
  <c r="AC12" i="1"/>
  <c r="AC22" i="1"/>
  <c r="AE22" i="1"/>
  <c r="AC16" i="1"/>
  <c r="AE16" i="1"/>
  <c r="AP38" i="1" l="1"/>
  <c r="AP34" i="1"/>
  <c r="AP33" i="1"/>
  <c r="AP37" i="1"/>
  <c r="AP35" i="1"/>
  <c r="AI5" i="1"/>
  <c r="AI9" i="1"/>
  <c r="AI14" i="1"/>
  <c r="AI19" i="1"/>
  <c r="AI28" i="1"/>
  <c r="AI38" i="1"/>
  <c r="AI6" i="1"/>
  <c r="AI13" i="1"/>
  <c r="AI17" i="1"/>
  <c r="AI23" i="1"/>
  <c r="AI29" i="1"/>
  <c r="AI34" i="1"/>
  <c r="AI11" i="1"/>
  <c r="AI15" i="1"/>
  <c r="AI20" i="1"/>
  <c r="AI24" i="1"/>
  <c r="AI31" i="1"/>
  <c r="AI33" i="1"/>
  <c r="AI2" i="1"/>
  <c r="AI8" i="1"/>
  <c r="AI18" i="1"/>
  <c r="AI26" i="1"/>
  <c r="AI37" i="1"/>
  <c r="AI4" i="1"/>
  <c r="AI10" i="1"/>
  <c r="AI21" i="1"/>
  <c r="AI25" i="1"/>
  <c r="D13" i="1"/>
  <c r="D34" i="1"/>
  <c r="D33" i="1"/>
  <c r="D37" i="1"/>
  <c r="D6" i="1"/>
  <c r="D17" i="1"/>
  <c r="D31" i="1"/>
  <c r="D18" i="1"/>
  <c r="D25" i="1"/>
  <c r="D11" i="1"/>
  <c r="D20" i="1"/>
  <c r="D2" i="1"/>
  <c r="D4" i="1"/>
  <c r="D35" i="1"/>
  <c r="D14" i="1"/>
  <c r="D29" i="1"/>
  <c r="D26" i="1"/>
  <c r="D5" i="1"/>
  <c r="D38" i="1"/>
  <c r="D15" i="1"/>
  <c r="D10" i="1"/>
  <c r="D9" i="1"/>
  <c r="D28" i="1"/>
  <c r="D23" i="1"/>
  <c r="D24" i="1"/>
  <c r="D8" i="1"/>
  <c r="D21" i="1"/>
  <c r="D19" i="1"/>
  <c r="K13" i="1"/>
  <c r="AF13" i="1" s="1"/>
  <c r="K34" i="1"/>
  <c r="K33" i="1"/>
  <c r="K37" i="1"/>
  <c r="K6" i="1"/>
  <c r="AF6" i="1" s="1"/>
  <c r="K17" i="1"/>
  <c r="AF17" i="1" s="1"/>
  <c r="K31" i="1"/>
  <c r="AF31" i="1" s="1"/>
  <c r="K18" i="1"/>
  <c r="AF18" i="1" s="1"/>
  <c r="K25" i="1"/>
  <c r="AF25" i="1" s="1"/>
  <c r="K11" i="1"/>
  <c r="AF11" i="1" s="1"/>
  <c r="K20" i="1"/>
  <c r="AF20" i="1" s="1"/>
  <c r="K2" i="1"/>
  <c r="AF2" i="1" s="1"/>
  <c r="K4" i="1"/>
  <c r="AF4" i="1" s="1"/>
  <c r="K35" i="1"/>
  <c r="K14" i="1"/>
  <c r="AF14" i="1" s="1"/>
  <c r="K29" i="1"/>
  <c r="AF29" i="1" s="1"/>
  <c r="K26" i="1"/>
  <c r="AF26" i="1" s="1"/>
  <c r="K5" i="1"/>
  <c r="AF5" i="1" s="1"/>
  <c r="K38" i="1"/>
  <c r="K15" i="1"/>
  <c r="AF15" i="1" s="1"/>
  <c r="K10" i="1"/>
  <c r="AF10" i="1" s="1"/>
  <c r="K9" i="1"/>
  <c r="AF9" i="1" s="1"/>
  <c r="K28" i="1"/>
  <c r="AF28" i="1" s="1"/>
  <c r="K23" i="1"/>
  <c r="AF23" i="1" s="1"/>
  <c r="K24" i="1"/>
  <c r="AF24" i="1" s="1"/>
  <c r="K8" i="1"/>
  <c r="AF8" i="1" s="1"/>
  <c r="K21" i="1"/>
  <c r="AF21" i="1" s="1"/>
  <c r="K19" i="1"/>
  <c r="AJ35" i="1" l="1"/>
  <c r="AF19" i="1"/>
  <c r="AL19" i="1"/>
  <c r="AM19" i="1"/>
  <c r="AM15" i="1"/>
  <c r="AL15" i="1"/>
  <c r="AL2" i="1"/>
  <c r="AM2" i="1"/>
  <c r="AL21" i="1"/>
  <c r="AM21" i="1"/>
  <c r="AM20" i="1"/>
  <c r="AL20" i="1"/>
  <c r="AL10" i="1"/>
  <c r="AM10" i="1"/>
  <c r="AL8" i="1"/>
  <c r="AM8" i="1"/>
  <c r="AL5" i="1"/>
  <c r="AM5" i="1"/>
  <c r="AL11" i="1"/>
  <c r="AM11" i="1"/>
  <c r="AL6" i="1"/>
  <c r="AM6" i="1"/>
  <c r="AL24" i="1"/>
  <c r="AM24" i="1"/>
  <c r="AL26" i="1"/>
  <c r="AM26" i="1"/>
  <c r="AM25" i="1"/>
  <c r="AL25" i="1"/>
  <c r="AL13" i="1"/>
  <c r="AM13" i="1"/>
  <c r="AM23" i="1"/>
  <c r="AL23" i="1"/>
  <c r="AL29" i="1"/>
  <c r="AM29" i="1"/>
  <c r="AL18" i="1"/>
  <c r="AM18" i="1"/>
  <c r="AM4" i="1"/>
  <c r="AL4" i="1"/>
  <c r="AL28" i="1"/>
  <c r="AM28" i="1"/>
  <c r="AM14" i="1"/>
  <c r="AL14" i="1"/>
  <c r="AM31" i="1"/>
  <c r="AL31" i="1"/>
  <c r="AL9" i="1"/>
  <c r="AM9" i="1"/>
  <c r="AM17" i="1"/>
  <c r="AL17" i="1"/>
  <c r="AJ11" i="1"/>
  <c r="AF34" i="1"/>
  <c r="AK26" i="1"/>
  <c r="AN35" i="1"/>
  <c r="AF38" i="1"/>
  <c r="AK13" i="1"/>
  <c r="AK17" i="1"/>
  <c r="AK5" i="1"/>
  <c r="AN4" i="1"/>
  <c r="AN24" i="1"/>
  <c r="AK33" i="1"/>
  <c r="AL33" i="1"/>
  <c r="AK21" i="1"/>
  <c r="AF37" i="1"/>
  <c r="AM38" i="1"/>
  <c r="AL34" i="1"/>
  <c r="AN14" i="1"/>
  <c r="AF33" i="1"/>
  <c r="AH37" i="1"/>
  <c r="AH20" i="1"/>
  <c r="AH17" i="1"/>
  <c r="AH9" i="1"/>
  <c r="AM34" i="1"/>
  <c r="AN26" i="1"/>
  <c r="AJ21" i="1"/>
  <c r="AN18" i="1"/>
  <c r="AN33" i="1"/>
  <c r="AH10" i="1"/>
  <c r="AH31" i="1"/>
  <c r="AH19" i="1"/>
  <c r="AN5" i="1"/>
  <c r="AN15" i="1"/>
  <c r="AN29" i="1"/>
  <c r="AN13" i="1"/>
  <c r="AN21" i="1"/>
  <c r="AN6" i="1"/>
  <c r="AM33" i="1"/>
  <c r="AL37" i="1"/>
  <c r="AJ33" i="1"/>
  <c r="AN8" i="1"/>
  <c r="AN11" i="1"/>
  <c r="AN38" i="1"/>
  <c r="AJ29" i="1"/>
  <c r="AM35" i="1"/>
  <c r="AN25" i="1"/>
  <c r="AN2" i="1"/>
  <c r="AN34" i="1"/>
  <c r="AN28" i="1"/>
  <c r="AL35" i="1"/>
  <c r="AL38" i="1"/>
  <c r="AH35" i="1"/>
  <c r="AN10" i="1"/>
  <c r="AN31" i="1"/>
  <c r="AN23" i="1"/>
  <c r="AN19" i="1"/>
  <c r="AM37" i="1"/>
  <c r="AN37" i="1"/>
  <c r="AN20" i="1"/>
  <c r="AN17" i="1"/>
  <c r="AN9" i="1"/>
  <c r="AK15" i="1"/>
  <c r="AH8" i="1"/>
  <c r="AH26" i="1"/>
  <c r="AH13" i="1"/>
  <c r="AH5" i="1"/>
  <c r="AJ10" i="1"/>
  <c r="AJ31" i="1"/>
  <c r="AJ23" i="1"/>
  <c r="AJ19" i="1"/>
  <c r="AK8" i="1"/>
  <c r="AK11" i="1"/>
  <c r="AK38" i="1"/>
  <c r="AH33" i="1"/>
  <c r="AJ4" i="1"/>
  <c r="AJ24" i="1"/>
  <c r="AJ14" i="1"/>
  <c r="AK25" i="1"/>
  <c r="AK2" i="1"/>
  <c r="AK34" i="1"/>
  <c r="AK28" i="1"/>
  <c r="AK18" i="1"/>
  <c r="AH29" i="1"/>
  <c r="AH11" i="1"/>
  <c r="AJ37" i="1"/>
  <c r="AJ20" i="1"/>
  <c r="AJ17" i="1"/>
  <c r="AJ9" i="1"/>
  <c r="AK29" i="1"/>
  <c r="AH18" i="1"/>
  <c r="AH23" i="1"/>
  <c r="AH2" i="1"/>
  <c r="AJ26" i="1"/>
  <c r="AJ13" i="1"/>
  <c r="AJ5" i="1"/>
  <c r="AK10" i="1"/>
  <c r="AK31" i="1"/>
  <c r="AK23" i="1"/>
  <c r="AK19" i="1"/>
  <c r="AH38" i="1"/>
  <c r="AH21" i="1"/>
  <c r="AJ18" i="1"/>
  <c r="AJ15" i="1"/>
  <c r="AJ6" i="1"/>
  <c r="AK35" i="1"/>
  <c r="AK4" i="1"/>
  <c r="AK24" i="1"/>
  <c r="AK14" i="1"/>
  <c r="AJ8" i="1"/>
  <c r="AJ38" i="1"/>
  <c r="AK37" i="1"/>
  <c r="AK20" i="1"/>
  <c r="AK9" i="1"/>
  <c r="AK6" i="1"/>
  <c r="AJ25" i="1"/>
  <c r="AJ2" i="1"/>
  <c r="AJ34" i="1"/>
  <c r="AJ28" i="1"/>
  <c r="AH6" i="1"/>
  <c r="AH28" i="1"/>
  <c r="AF35" i="1"/>
  <c r="AH15" i="1"/>
  <c r="AH25" i="1"/>
  <c r="AH34" i="1"/>
  <c r="AH4" i="1"/>
  <c r="AH24" i="1"/>
  <c r="AH14" i="1"/>
  <c r="I21" i="1"/>
  <c r="J21" i="1" s="1"/>
  <c r="M21" i="1"/>
  <c r="I8" i="1"/>
  <c r="J8" i="1" s="1"/>
  <c r="M8" i="1"/>
  <c r="I24" i="1"/>
  <c r="J24" i="1" s="1"/>
  <c r="M24" i="1"/>
  <c r="I23" i="1"/>
  <c r="J23" i="1" s="1"/>
  <c r="M23" i="1"/>
  <c r="I28" i="1"/>
  <c r="J28" i="1" s="1"/>
  <c r="M28" i="1"/>
  <c r="I9" i="1"/>
  <c r="J9" i="1" s="1"/>
  <c r="M9" i="1"/>
  <c r="I10" i="1"/>
  <c r="J10" i="1" s="1"/>
  <c r="M10" i="1"/>
  <c r="I15" i="1"/>
  <c r="J15" i="1" s="1"/>
  <c r="M15" i="1"/>
  <c r="L38" i="1"/>
  <c r="I38" i="1"/>
  <c r="J38" i="1" s="1"/>
  <c r="M38" i="1"/>
  <c r="I5" i="1"/>
  <c r="J5" i="1" s="1"/>
  <c r="M5" i="1"/>
  <c r="I26" i="1"/>
  <c r="J26" i="1" s="1"/>
  <c r="M26" i="1"/>
  <c r="I29" i="1"/>
  <c r="J29" i="1" s="1"/>
  <c r="M29" i="1"/>
  <c r="I14" i="1"/>
  <c r="J14" i="1" s="1"/>
  <c r="M14" i="1"/>
  <c r="L35" i="1"/>
  <c r="I35" i="1"/>
  <c r="J35" i="1" s="1"/>
  <c r="H35" i="1"/>
  <c r="M35" i="1"/>
  <c r="I4" i="1"/>
  <c r="J4" i="1" s="1"/>
  <c r="M4" i="1"/>
  <c r="I2" i="1"/>
  <c r="J2" i="1" s="1"/>
  <c r="M2" i="1"/>
  <c r="I20" i="1"/>
  <c r="J20" i="1" s="1"/>
  <c r="M20" i="1"/>
  <c r="I11" i="1"/>
  <c r="J11" i="1" s="1"/>
  <c r="M11" i="1"/>
  <c r="I25" i="1"/>
  <c r="J25" i="1" s="1"/>
  <c r="M25" i="1"/>
  <c r="I18" i="1"/>
  <c r="J18" i="1" s="1"/>
  <c r="M18" i="1"/>
  <c r="I31" i="1"/>
  <c r="J31" i="1" s="1"/>
  <c r="M31" i="1"/>
  <c r="I17" i="1"/>
  <c r="J17" i="1" s="1"/>
  <c r="M17" i="1"/>
  <c r="I6" i="1"/>
  <c r="J6" i="1" s="1"/>
  <c r="M6" i="1"/>
  <c r="L37" i="1"/>
  <c r="I37" i="1"/>
  <c r="J37" i="1" s="1"/>
  <c r="M37" i="1"/>
  <c r="L33" i="1"/>
  <c r="I33" i="1"/>
  <c r="J33" i="1" s="1"/>
  <c r="M33" i="1"/>
  <c r="L34" i="1"/>
  <c r="I34" i="1"/>
  <c r="J34" i="1" s="1"/>
  <c r="M34" i="1"/>
  <c r="I13" i="1"/>
  <c r="J13" i="1" s="1"/>
  <c r="M13" i="1"/>
  <c r="I19" i="1"/>
  <c r="J19" i="1" s="1"/>
  <c r="X24" i="1"/>
  <c r="Y24" i="1"/>
  <c r="Y20" i="1"/>
  <c r="Y21" i="1"/>
  <c r="X31" i="1"/>
  <c r="X19" i="1"/>
  <c r="Y5" i="1"/>
  <c r="X11" i="1"/>
  <c r="Y38" i="1"/>
  <c r="Y15" i="1"/>
  <c r="Y4" i="1"/>
  <c r="X20" i="1"/>
  <c r="X9" i="1"/>
  <c r="X29" i="1"/>
  <c r="Y25" i="1"/>
  <c r="Y34" i="1"/>
  <c r="Y26" i="1"/>
  <c r="X15" i="1"/>
  <c r="Y29" i="1"/>
  <c r="X21" i="1"/>
  <c r="X13" i="1"/>
  <c r="Y10" i="1"/>
  <c r="Y23" i="1"/>
  <c r="X25" i="1"/>
  <c r="X34" i="1"/>
  <c r="Y13" i="1"/>
  <c r="X4" i="1"/>
  <c r="X38" i="1"/>
  <c r="Y37" i="1"/>
  <c r="Y17" i="1"/>
  <c r="X10" i="1"/>
  <c r="X23" i="1"/>
  <c r="Y14" i="1"/>
  <c r="X35" i="1"/>
  <c r="X26" i="1"/>
  <c r="X14" i="1"/>
  <c r="Y18" i="1"/>
  <c r="Y6" i="1"/>
  <c r="X37" i="1"/>
  <c r="X17" i="1"/>
  <c r="X8" i="1"/>
  <c r="X5" i="1"/>
  <c r="Y2" i="1"/>
  <c r="Y28" i="1"/>
  <c r="X18" i="1"/>
  <c r="X6" i="1"/>
  <c r="Y8" i="1"/>
  <c r="Y11" i="1"/>
  <c r="X33" i="1"/>
  <c r="Y33" i="1"/>
  <c r="Y31" i="1"/>
  <c r="Y9" i="1"/>
  <c r="X2" i="1"/>
  <c r="X28" i="1"/>
  <c r="U35" i="1" l="1"/>
  <c r="Z35" i="1" s="1"/>
  <c r="AA35" i="1" s="1"/>
  <c r="AB35" i="1" s="1"/>
  <c r="AO35" i="1" s="1"/>
  <c r="U17" i="1"/>
  <c r="U31" i="1"/>
  <c r="Z31" i="1" s="1"/>
  <c r="AA31" i="1" s="1"/>
  <c r="AB31" i="1" s="1"/>
  <c r="AO31" i="1" s="1"/>
  <c r="U18" i="1"/>
  <c r="V18" i="1" s="1"/>
  <c r="W18" i="1" s="1"/>
  <c r="U37" i="1"/>
  <c r="Z37" i="1" s="1"/>
  <c r="AA37" i="1" s="1"/>
  <c r="AB37" i="1" s="1"/>
  <c r="AO37" i="1" s="1"/>
  <c r="U10" i="1"/>
  <c r="V10" i="1" s="1"/>
  <c r="W10" i="1" s="1"/>
  <c r="U25" i="1"/>
  <c r="U2" i="1"/>
  <c r="U19" i="1"/>
  <c r="U34" i="1"/>
  <c r="Z34" i="1" s="1"/>
  <c r="AA34" i="1" s="1"/>
  <c r="AB34" i="1" s="1"/>
  <c r="AO34" i="1" s="1"/>
  <c r="U28" i="1"/>
  <c r="Z28" i="1" s="1"/>
  <c r="AA28" i="1" s="1"/>
  <c r="AB28" i="1" s="1"/>
  <c r="AO28" i="1" s="1"/>
  <c r="U20" i="1"/>
  <c r="U6" i="1"/>
  <c r="U23" i="1"/>
  <c r="U5" i="1"/>
  <c r="U14" i="1"/>
  <c r="U38" i="1"/>
  <c r="Z38" i="1" s="1"/>
  <c r="AA38" i="1" s="1"/>
  <c r="AB38" i="1" s="1"/>
  <c r="AO38" i="1" s="1"/>
  <c r="U13" i="1"/>
  <c r="U29" i="1"/>
  <c r="Z29" i="1" s="1"/>
  <c r="AA29" i="1" s="1"/>
  <c r="AB29" i="1" s="1"/>
  <c r="AO29" i="1" s="1"/>
  <c r="U11" i="1"/>
  <c r="U24" i="1"/>
  <c r="U33" i="1"/>
  <c r="Z33" i="1" s="1"/>
  <c r="AA33" i="1" s="1"/>
  <c r="AB33" i="1" s="1"/>
  <c r="AO33" i="1" s="1"/>
  <c r="U8" i="1"/>
  <c r="U26" i="1"/>
  <c r="U4" i="1"/>
  <c r="U21" i="1"/>
  <c r="U9" i="1"/>
  <c r="U15" i="1"/>
  <c r="Z10" i="1"/>
  <c r="AA10" i="1" s="1"/>
  <c r="AB10" i="1" s="1"/>
  <c r="AO10" i="1" s="1"/>
  <c r="AE38" i="1"/>
  <c r="AC38" i="1"/>
  <c r="AE5" i="1"/>
  <c r="AC5" i="1"/>
  <c r="AE14" i="1"/>
  <c r="AC14" i="1"/>
  <c r="AE6" i="1"/>
  <c r="AC6" i="1"/>
  <c r="AE15" i="1"/>
  <c r="AC15" i="1"/>
  <c r="AE18" i="1"/>
  <c r="AC18" i="1"/>
  <c r="AE9" i="1"/>
  <c r="AC9" i="1"/>
  <c r="AE17" i="1"/>
  <c r="AC17" i="1"/>
  <c r="AE20" i="1"/>
  <c r="AC20" i="1"/>
  <c r="AE29" i="1"/>
  <c r="AC29" i="1"/>
  <c r="AE33" i="1"/>
  <c r="AC33" i="1"/>
  <c r="Z18" i="1"/>
  <c r="AA18" i="1" s="1"/>
  <c r="AB18" i="1" s="1"/>
  <c r="AO18" i="1" s="1"/>
  <c r="AE21" i="1"/>
  <c r="AC21" i="1"/>
  <c r="AE11" i="1"/>
  <c r="AC11" i="1"/>
  <c r="AE8" i="1"/>
  <c r="AC8" i="1"/>
  <c r="AE23" i="1"/>
  <c r="AC23" i="1"/>
  <c r="AE31" i="1"/>
  <c r="AC31" i="1"/>
  <c r="AE10" i="1"/>
  <c r="AC10" i="1"/>
  <c r="AE37" i="1"/>
  <c r="AC37" i="1"/>
  <c r="AE13" i="1"/>
  <c r="AC13" i="1"/>
  <c r="AE26" i="1"/>
  <c r="AC26" i="1"/>
  <c r="AE28" i="1"/>
  <c r="AC28" i="1"/>
  <c r="AE34" i="1"/>
  <c r="AC34" i="1"/>
  <c r="AE2" i="1"/>
  <c r="AC2" i="1"/>
  <c r="AE25" i="1"/>
  <c r="AC25" i="1"/>
  <c r="AE24" i="1"/>
  <c r="AC24" i="1"/>
  <c r="AE4" i="1"/>
  <c r="AC4" i="1"/>
  <c r="AD5" i="1"/>
  <c r="AD11" i="1"/>
  <c r="AD8" i="1"/>
  <c r="AD14" i="1"/>
  <c r="AD13" i="1"/>
  <c r="AD29" i="1"/>
  <c r="AD26" i="1"/>
  <c r="AD4" i="1"/>
  <c r="AD21" i="1"/>
  <c r="AD9" i="1"/>
  <c r="AD28" i="1"/>
  <c r="AD6" i="1"/>
  <c r="AD17" i="1"/>
  <c r="AD23" i="1"/>
  <c r="AD34" i="1"/>
  <c r="AD15" i="1"/>
  <c r="AD20" i="1"/>
  <c r="AD31" i="1"/>
  <c r="AD2" i="1"/>
  <c r="AD18" i="1"/>
  <c r="AD37" i="1"/>
  <c r="AD10" i="1"/>
  <c r="AD25" i="1"/>
  <c r="AD38" i="1"/>
  <c r="AD24" i="1"/>
  <c r="AD33" i="1"/>
  <c r="M19" i="1"/>
  <c r="AE19" i="1" s="1"/>
  <c r="Y19" i="1"/>
  <c r="Y35" i="1"/>
  <c r="Z26" i="1" l="1"/>
  <c r="AA26" i="1" s="1"/>
  <c r="AB26" i="1" s="1"/>
  <c r="AO26" i="1" s="1"/>
  <c r="V26" i="1"/>
  <c r="W26" i="1" s="1"/>
  <c r="Z2" i="1"/>
  <c r="AA2" i="1" s="1"/>
  <c r="AB2" i="1" s="1"/>
  <c r="AO2" i="1" s="1"/>
  <c r="V2" i="1"/>
  <c r="W2" i="1" s="1"/>
  <c r="Z8" i="1"/>
  <c r="AA8" i="1" s="1"/>
  <c r="AB8" i="1" s="1"/>
  <c r="AO8" i="1" s="1"/>
  <c r="V8" i="1"/>
  <c r="W8" i="1" s="1"/>
  <c r="Z5" i="1"/>
  <c r="AA5" i="1" s="1"/>
  <c r="AB5" i="1" s="1"/>
  <c r="AO5" i="1" s="1"/>
  <c r="V5" i="1"/>
  <c r="W5" i="1" s="1"/>
  <c r="Z25" i="1"/>
  <c r="AA25" i="1" s="1"/>
  <c r="AB25" i="1" s="1"/>
  <c r="AO25" i="1" s="1"/>
  <c r="V25" i="1"/>
  <c r="W25" i="1" s="1"/>
  <c r="Z14" i="1"/>
  <c r="AA14" i="1" s="1"/>
  <c r="AB14" i="1" s="1"/>
  <c r="AO14" i="1" s="1"/>
  <c r="V14" i="1"/>
  <c r="W14" i="1" s="1"/>
  <c r="Z23" i="1"/>
  <c r="AA23" i="1" s="1"/>
  <c r="AB23" i="1" s="1"/>
  <c r="AO23" i="1" s="1"/>
  <c r="V23" i="1"/>
  <c r="W23" i="1" s="1"/>
  <c r="Z24" i="1"/>
  <c r="AA24" i="1" s="1"/>
  <c r="AB24" i="1" s="1"/>
  <c r="AO24" i="1" s="1"/>
  <c r="V24" i="1"/>
  <c r="W24" i="1" s="1"/>
  <c r="Z6" i="1"/>
  <c r="AA6" i="1" s="1"/>
  <c r="AB6" i="1" s="1"/>
  <c r="AO6" i="1" s="1"/>
  <c r="V6" i="1"/>
  <c r="W6" i="1" s="1"/>
  <c r="Z15" i="1"/>
  <c r="AA15" i="1" s="1"/>
  <c r="AB15" i="1" s="1"/>
  <c r="AO15" i="1" s="1"/>
  <c r="V15" i="1"/>
  <c r="W15" i="1" s="1"/>
  <c r="Z11" i="1"/>
  <c r="AA11" i="1" s="1"/>
  <c r="AB11" i="1" s="1"/>
  <c r="AO11" i="1" s="1"/>
  <c r="V11" i="1"/>
  <c r="W11" i="1" s="1"/>
  <c r="Z20" i="1"/>
  <c r="AA20" i="1" s="1"/>
  <c r="AB20" i="1" s="1"/>
  <c r="AO20" i="1" s="1"/>
  <c r="V20" i="1"/>
  <c r="W20" i="1" s="1"/>
  <c r="Z9" i="1"/>
  <c r="AA9" i="1" s="1"/>
  <c r="AB9" i="1" s="1"/>
  <c r="AO9" i="1" s="1"/>
  <c r="V9" i="1"/>
  <c r="W9" i="1" s="1"/>
  <c r="Z21" i="1"/>
  <c r="AA21" i="1" s="1"/>
  <c r="AB21" i="1" s="1"/>
  <c r="AO21" i="1" s="1"/>
  <c r="V21" i="1"/>
  <c r="W21" i="1" s="1"/>
  <c r="Z13" i="1"/>
  <c r="AA13" i="1" s="1"/>
  <c r="AB13" i="1" s="1"/>
  <c r="AO13" i="1" s="1"/>
  <c r="V13" i="1"/>
  <c r="W13" i="1" s="1"/>
  <c r="Z17" i="1"/>
  <c r="AA17" i="1" s="1"/>
  <c r="AB17" i="1" s="1"/>
  <c r="AO17" i="1" s="1"/>
  <c r="V17" i="1"/>
  <c r="W17" i="1" s="1"/>
  <c r="Z4" i="1"/>
  <c r="AA4" i="1" s="1"/>
  <c r="AB4" i="1" s="1"/>
  <c r="AO4" i="1" s="1"/>
  <c r="V4" i="1"/>
  <c r="W4" i="1" s="1"/>
  <c r="Z19" i="1"/>
  <c r="AA19" i="1" s="1"/>
  <c r="AB19" i="1" s="1"/>
  <c r="AO19" i="1" s="1"/>
  <c r="V19" i="1"/>
  <c r="W19" i="1" s="1"/>
  <c r="AC19" i="1"/>
  <c r="AD19" i="1"/>
  <c r="AC35" i="1"/>
  <c r="AE35" i="1"/>
  <c r="AD35" i="1"/>
</calcChain>
</file>

<file path=xl/sharedStrings.xml><?xml version="1.0" encoding="utf-8"?>
<sst xmlns="http://schemas.openxmlformats.org/spreadsheetml/2006/main" count="51" uniqueCount="40">
  <si>
    <t>dT[K]</t>
  </si>
  <si>
    <t>f[Hz]</t>
  </si>
  <si>
    <t>CB[kg/s]</t>
  </si>
  <si>
    <t>Qc[W]</t>
  </si>
  <si>
    <t>Wpump[W]</t>
  </si>
  <si>
    <t>D [m]</t>
  </si>
  <si>
    <t>L [m]</t>
  </si>
  <si>
    <t>m [kg]</t>
  </si>
  <si>
    <t>m_reg [kg]</t>
  </si>
  <si>
    <t>E</t>
  </si>
  <si>
    <t>d [m]</t>
  </si>
  <si>
    <t>mf [kg/s]</t>
  </si>
  <si>
    <t>c_B_l</t>
  </si>
  <si>
    <t>c_B_h</t>
  </si>
  <si>
    <t>dT_M</t>
  </si>
  <si>
    <t>dT_d</t>
  </si>
  <si>
    <t>cf</t>
  </si>
  <si>
    <t>kf</t>
  </si>
  <si>
    <t>v</t>
  </si>
  <si>
    <t>D</t>
  </si>
  <si>
    <t>K</t>
  </si>
  <si>
    <t>Area</t>
  </si>
  <si>
    <t>h</t>
  </si>
  <si>
    <t>Re</t>
  </si>
  <si>
    <t>h_cas</t>
  </si>
  <si>
    <t>h_eff</t>
  </si>
  <si>
    <t>phi</t>
  </si>
  <si>
    <t>NTU</t>
  </si>
  <si>
    <t>Wp</t>
  </si>
  <si>
    <t>c_f</t>
  </si>
  <si>
    <t>C_s</t>
  </si>
  <si>
    <t>Qc</t>
  </si>
  <si>
    <t>W_mag_CB</t>
  </si>
  <si>
    <t>W_mag_HB</t>
  </si>
  <si>
    <t>Q_reg_HB</t>
  </si>
  <si>
    <t>Q_pas_CB</t>
  </si>
  <si>
    <t>Q_at_CB</t>
  </si>
  <si>
    <t>Q_cas</t>
  </si>
  <si>
    <t>FE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</si>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</sst>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GitHub/Jupyter/Eta/Dimensionless/Add-ins/Convecti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Convection"/>
      <definedName name="HeatTransferAre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"/>
  <sheetViews>
    <sheetView tabSelected="1" topLeftCell="Q1" workbookViewId="0">
      <selection activeCell="Y2" sqref="Y2"/>
    </sheetView>
  </sheetViews>
  <sheetFormatPr defaultRowHeight="15" x14ac:dyDescent="0.25"/>
  <cols>
    <col min="1" max="8" width="9.140625" style="1"/>
    <col min="9" max="9" width="10" style="1" bestFit="1" customWidth="1"/>
    <col min="10" max="33" width="9.140625" style="1"/>
    <col min="34" max="34" width="9.28515625" style="1" customWidth="1"/>
    <col min="35" max="35" width="9.140625" style="1"/>
    <col min="36" max="36" width="16.140625" style="1" customWidth="1"/>
    <col min="37" max="37" width="18.85546875" style="1" customWidth="1"/>
    <col min="38" max="16384" width="9.140625" style="1"/>
  </cols>
  <sheetData>
    <row r="1" spans="1:43" x14ac:dyDescent="0.25">
      <c r="A1" s="1" t="s">
        <v>0</v>
      </c>
      <c r="B1" s="1" t="s">
        <v>1</v>
      </c>
      <c r="C1" s="1" t="s">
        <v>38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39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29</v>
      </c>
      <c r="AF1" s="1" t="s">
        <v>30</v>
      </c>
      <c r="AG1" s="1" t="s">
        <v>9</v>
      </c>
      <c r="AH1" s="1" t="s">
        <v>26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28</v>
      </c>
    </row>
    <row r="2" spans="1:43" x14ac:dyDescent="0.25">
      <c r="A2">
        <v>9.0017586250000932</v>
      </c>
      <c r="B2">
        <v>0.8</v>
      </c>
      <c r="C2">
        <v>0.5</v>
      </c>
      <c r="D2" s="1">
        <f t="shared" ref="D2:D26" si="0">E2/3600/16</f>
        <v>3.472222222222222E-3</v>
      </c>
      <c r="E2">
        <v>200</v>
      </c>
      <c r="F2">
        <v>41.60358408333331</v>
      </c>
      <c r="G2" s="4">
        <v>28</v>
      </c>
      <c r="H2" s="1">
        <f t="shared" ref="H2:H26" si="1">4*(28*10)/(2*(28+10))/1000</f>
        <v>1.4736842105263158E-2</v>
      </c>
      <c r="I2" s="1">
        <f t="shared" ref="I2:I26" si="2">80/1000</f>
        <v>0.08</v>
      </c>
      <c r="J2" s="1">
        <f t="shared" ref="J2:J26" si="3">28/1000*10/1000*I2*(1-0.36)*7900</f>
        <v>0.11325440000000001</v>
      </c>
      <c r="K2" s="1">
        <f t="shared" ref="K2:K26" si="4">1.7/16</f>
        <v>0.10625</v>
      </c>
      <c r="L2" s="1">
        <f t="shared" ref="L2:L26" si="5">(0.425+0.6)/2000</f>
        <v>5.1249999999999993E-4</v>
      </c>
      <c r="M2" s="1">
        <f t="shared" ref="M2:M26" si="6">D2</f>
        <v>3.472222222222222E-3</v>
      </c>
      <c r="N2">
        <v>223.57625498665999</v>
      </c>
      <c r="O2">
        <v>261.25995064983738</v>
      </c>
      <c r="P2">
        <v>1.7773096082179569</v>
      </c>
      <c r="Q2">
        <v>1.9863226782183869</v>
      </c>
      <c r="R2" s="1">
        <v>3885</v>
      </c>
      <c r="S2" s="1">
        <v>9</v>
      </c>
      <c r="T2" s="1">
        <v>0.5</v>
      </c>
      <c r="U2" s="1">
        <f t="shared" ref="U2:U26" si="7">E2/3600/1000/(PI()*H2^2/4)/0.37</f>
        <v>0.8802925546389383</v>
      </c>
      <c r="V2" s="1">
        <f>0.75*U2*K2*M2*7900</f>
        <v>1.9242071954428612</v>
      </c>
      <c r="W2" s="1">
        <f>(1-0.36)*S2+0.36*(V2+T2)</f>
        <v>6.6327145903594298</v>
      </c>
      <c r="X2" s="1">
        <f>[1]!HeatTransferArea(H2,I2,0.36,L2)</f>
        <v>0.10224123428623783</v>
      </c>
      <c r="Y2" s="1">
        <f>[1]!Convection(H2,M2,1000,9*10^-4,L2,0.6,0.36,7)</f>
        <v>19752.723070649943</v>
      </c>
      <c r="Z2" s="1">
        <f t="shared" ref="Z2:Z26" si="8">U2*L2/(2.1*10^-6)</f>
        <v>214.83330202497896</v>
      </c>
      <c r="AA2" s="1">
        <f t="shared" ref="AA2:AA26" si="9">0.17*Z2^0.79*T2/L2</f>
        <v>11536.79891224789</v>
      </c>
      <c r="AB2" s="1">
        <f t="shared" ref="AB2:AB26" si="10">(1/AA2+1.6/1000/0.3+0.8/1000/0.02)^-1</f>
        <v>22.016726662521915</v>
      </c>
      <c r="AC2" s="1">
        <f t="shared" ref="AC2:AC26" si="11">R2*M2/(2*B2*N2*K2)</f>
        <v>0.35491465853926657</v>
      </c>
      <c r="AD2" s="1">
        <f t="shared" ref="AD2:AD26" si="12">Y2*X2/(M2*R2)</f>
        <v>149.71127998202286</v>
      </c>
      <c r="AE2" s="1">
        <f t="shared" ref="AE2:AE26" si="13">M2*R2</f>
        <v>13.489583333333332</v>
      </c>
      <c r="AF2" s="1">
        <f t="shared" ref="AF2:AF26" si="14">K2*O2*B2*0.5</f>
        <v>11.103547902618089</v>
      </c>
      <c r="AG2" s="1">
        <v>0.82030000000000003</v>
      </c>
      <c r="AH2" s="1">
        <f t="shared" ref="AH2:AH26" si="15">D2*R2/(2*B2*K2*N2)</f>
        <v>0.35491465853926657</v>
      </c>
      <c r="AI2" s="1">
        <f t="shared" ref="AI2:AI26" si="16">F2/16</f>
        <v>2.6002240052083319</v>
      </c>
      <c r="AJ2" s="1">
        <f t="shared" ref="AJ2:AJ26" si="17">K2*B2*N2*Q2</f>
        <v>37.748039775246859</v>
      </c>
      <c r="AK2" s="1">
        <f t="shared" ref="AK2:AK26" si="18">B2*K2*O2*P2</f>
        <v>39.468884745262947</v>
      </c>
      <c r="AL2" s="1">
        <f t="shared" ref="AL2:AL26" si="19">D2*R2*A2*0.25</f>
        <v>30.357493279622709</v>
      </c>
      <c r="AM2" s="1">
        <f t="shared" ref="AM2:AM26" si="20">D2*R2*A2*AG2*0.25</f>
        <v>24.902251737274508</v>
      </c>
      <c r="AN2" s="1">
        <f t="shared" ref="AN2:AN26" si="21">D2*R2*P2</f>
        <v>23.975166069190145</v>
      </c>
      <c r="AO2" s="1">
        <f t="shared" ref="AO2:AO26" si="22">AB2*(PI()*H2*I2)*(A2/2)*0.5</f>
        <v>0.18351197656809559</v>
      </c>
      <c r="AP2" s="1">
        <f t="shared" ref="AP2:AP26" si="23">G2/16*0.5</f>
        <v>0.875</v>
      </c>
      <c r="AQ2" s="1">
        <f>W2*(10*28)*10^-6*A2/I2</f>
        <v>0.20897133519826183</v>
      </c>
    </row>
    <row r="3" spans="1:43" x14ac:dyDescent="0.25">
      <c r="A3">
        <v>8.9000419758064506</v>
      </c>
      <c r="B3">
        <v>0.8</v>
      </c>
      <c r="C3">
        <v>0.5</v>
      </c>
      <c r="D3" s="1">
        <f t="shared" si="0"/>
        <v>2.6041666666666665E-3</v>
      </c>
      <c r="E3">
        <v>150</v>
      </c>
      <c r="F3">
        <v>20.8033364919355</v>
      </c>
      <c r="G3" s="1">
        <v>14.72</v>
      </c>
      <c r="H3" s="1">
        <f t="shared" si="1"/>
        <v>1.4736842105263158E-2</v>
      </c>
      <c r="I3" s="1">
        <f t="shared" si="2"/>
        <v>0.08</v>
      </c>
      <c r="J3" s="1">
        <f t="shared" si="3"/>
        <v>0.11325440000000001</v>
      </c>
      <c r="K3" s="1">
        <f t="shared" si="4"/>
        <v>0.10625</v>
      </c>
      <c r="L3" s="1">
        <f t="shared" si="5"/>
        <v>5.1249999999999993E-4</v>
      </c>
      <c r="M3" s="1">
        <f t="shared" si="6"/>
        <v>2.6041666666666665E-3</v>
      </c>
      <c r="N3">
        <v>223.39810880838951</v>
      </c>
      <c r="O3">
        <v>261.09540696693398</v>
      </c>
      <c r="P3">
        <v>1.7735675091367851</v>
      </c>
      <c r="Q3">
        <v>1.983148080402771</v>
      </c>
      <c r="R3" s="1">
        <v>3885</v>
      </c>
      <c r="S3" s="1">
        <v>9</v>
      </c>
      <c r="T3" s="1">
        <v>0.5</v>
      </c>
      <c r="U3" s="1">
        <f t="shared" si="7"/>
        <v>0.66021941597920375</v>
      </c>
      <c r="V3" s="1">
        <f t="shared" ref="V3:V26" si="24">0.75*U3*K3*M3*7900</f>
        <v>1.0823665474366095</v>
      </c>
      <c r="W3" s="1">
        <f t="shared" ref="W3:W26" si="25">(1-0.36)*S3+0.36*(V3+T3)</f>
        <v>6.3296519570771794</v>
      </c>
      <c r="X3" s="1">
        <f>[1]!HeatTransferArea(H3,I3,0.36,L3)</f>
        <v>0.10224123428623783</v>
      </c>
      <c r="Y3" s="1">
        <f>[1]!Convection(H3,M3,1000,9*10^-4,L3,0.6,0.36,7)</f>
        <v>19632.102250269269</v>
      </c>
      <c r="Z3" s="1">
        <f t="shared" si="8"/>
        <v>161.12497651873426</v>
      </c>
      <c r="AA3" s="1">
        <f t="shared" si="9"/>
        <v>9191.4434798258389</v>
      </c>
      <c r="AB3" s="1">
        <f t="shared" si="10"/>
        <v>22.006010638126707</v>
      </c>
      <c r="AC3" s="1">
        <f t="shared" si="11"/>
        <v>0.26639826077535655</v>
      </c>
      <c r="AD3" s="1">
        <f t="shared" si="12"/>
        <v>198.39608247856998</v>
      </c>
      <c r="AE3" s="1">
        <f t="shared" si="13"/>
        <v>10.1171875</v>
      </c>
      <c r="AF3" s="1">
        <f t="shared" si="14"/>
        <v>11.096554796094694</v>
      </c>
      <c r="AG3" s="1">
        <v>0.95789999999999997</v>
      </c>
      <c r="AH3" s="1">
        <f t="shared" si="15"/>
        <v>0.26639826077535655</v>
      </c>
      <c r="AI3" s="1">
        <f t="shared" si="16"/>
        <v>1.3002085307459688</v>
      </c>
      <c r="AJ3" s="1">
        <f t="shared" si="17"/>
        <v>37.6576801051622</v>
      </c>
      <c r="AK3" s="1">
        <f t="shared" si="18"/>
        <v>39.360978099419029</v>
      </c>
      <c r="AL3" s="1">
        <f t="shared" si="19"/>
        <v>22.51084835677608</v>
      </c>
      <c r="AM3" s="1">
        <f t="shared" si="20"/>
        <v>21.563141640955806</v>
      </c>
      <c r="AN3" s="1">
        <f t="shared" si="21"/>
        <v>17.943515033844818</v>
      </c>
      <c r="AO3" s="1">
        <f t="shared" si="22"/>
        <v>0.18135004691014564</v>
      </c>
      <c r="AP3" s="1">
        <f t="shared" si="23"/>
        <v>0.46</v>
      </c>
      <c r="AQ3" s="1">
        <f t="shared" ref="AQ3:AQ26" si="26">W3*(10*28)*10^-6*A3/I3</f>
        <v>0.19716958838581319</v>
      </c>
    </row>
    <row r="4" spans="1:43" x14ac:dyDescent="0.25">
      <c r="A4">
        <v>8.6661454687501305</v>
      </c>
      <c r="B4">
        <v>0.8</v>
      </c>
      <c r="C4">
        <v>0.5</v>
      </c>
      <c r="D4" s="1">
        <f t="shared" si="0"/>
        <v>3.0381944444444445E-3</v>
      </c>
      <c r="E4">
        <v>175</v>
      </c>
      <c r="F4">
        <v>39.936025624999971</v>
      </c>
      <c r="G4" s="4">
        <v>20.8</v>
      </c>
      <c r="H4" s="1">
        <f t="shared" si="1"/>
        <v>1.4736842105263158E-2</v>
      </c>
      <c r="I4" s="1">
        <f t="shared" si="2"/>
        <v>0.08</v>
      </c>
      <c r="J4" s="1">
        <f t="shared" si="3"/>
        <v>0.11325440000000001</v>
      </c>
      <c r="K4" s="1">
        <f t="shared" si="4"/>
        <v>0.10625</v>
      </c>
      <c r="L4" s="1">
        <f t="shared" si="5"/>
        <v>5.1249999999999993E-4</v>
      </c>
      <c r="M4" s="1">
        <f t="shared" si="6"/>
        <v>3.0381944444444445E-3</v>
      </c>
      <c r="N4">
        <v>221.06212532712351</v>
      </c>
      <c r="O4">
        <v>258.45674926425858</v>
      </c>
      <c r="P4">
        <v>1.7468185132492</v>
      </c>
      <c r="Q4">
        <v>1.964286492981278</v>
      </c>
      <c r="R4" s="1">
        <v>3885</v>
      </c>
      <c r="S4" s="1">
        <v>9</v>
      </c>
      <c r="T4" s="1">
        <v>0.5</v>
      </c>
      <c r="U4" s="1">
        <f t="shared" si="7"/>
        <v>0.77025598530907113</v>
      </c>
      <c r="V4" s="1">
        <f t="shared" si="24"/>
        <v>1.4732211340109409</v>
      </c>
      <c r="W4" s="1">
        <f t="shared" si="25"/>
        <v>6.470359608243939</v>
      </c>
      <c r="X4" s="1">
        <f>[1]!HeatTransferArea(H4,I4,0.36,L4)</f>
        <v>0.10224123428623783</v>
      </c>
      <c r="Y4" s="1">
        <f>[1]!Convection(H4,M4,1000,9*10^-4,L4,0.6,0.36,7)</f>
        <v>19694.142440547083</v>
      </c>
      <c r="Z4" s="1">
        <f t="shared" si="8"/>
        <v>187.97913927185664</v>
      </c>
      <c r="AA4" s="1">
        <f t="shared" si="9"/>
        <v>10381.776731281119</v>
      </c>
      <c r="AB4" s="1">
        <f t="shared" si="10"/>
        <v>22.01205311546796</v>
      </c>
      <c r="AC4" s="1">
        <f t="shared" si="11"/>
        <v>0.31408220118586549</v>
      </c>
      <c r="AD4" s="1">
        <f t="shared" si="12"/>
        <v>170.59117873820571</v>
      </c>
      <c r="AE4" s="1">
        <f t="shared" si="13"/>
        <v>11.803385416666666</v>
      </c>
      <c r="AF4" s="1">
        <f t="shared" si="14"/>
        <v>10.984411843730989</v>
      </c>
      <c r="AG4" s="1">
        <v>0.90139999999999998</v>
      </c>
      <c r="AH4" s="1">
        <f t="shared" si="15"/>
        <v>0.31408220118586549</v>
      </c>
      <c r="AI4" s="1">
        <f t="shared" si="16"/>
        <v>2.4960016015624982</v>
      </c>
      <c r="AJ4" s="1">
        <f t="shared" si="17"/>
        <v>36.909494485633275</v>
      </c>
      <c r="AK4" s="1">
        <f t="shared" si="18"/>
        <v>38.375547931566146</v>
      </c>
      <c r="AL4" s="1">
        <f t="shared" si="19"/>
        <v>25.5724637611393</v>
      </c>
      <c r="AM4" s="1">
        <f t="shared" si="20"/>
        <v>23.051018834290964</v>
      </c>
      <c r="AN4" s="1">
        <f t="shared" si="21"/>
        <v>20.618372164848953</v>
      </c>
      <c r="AO4" s="1">
        <f t="shared" si="22"/>
        <v>0.17663258531662679</v>
      </c>
      <c r="AP4" s="1">
        <f t="shared" si="23"/>
        <v>0.65</v>
      </c>
      <c r="AQ4" s="1">
        <f t="shared" si="26"/>
        <v>0.19625577160058477</v>
      </c>
    </row>
    <row r="5" spans="1:43" x14ac:dyDescent="0.25">
      <c r="A5">
        <v>8.1228828571428604</v>
      </c>
      <c r="B5">
        <v>0.4</v>
      </c>
      <c r="C5">
        <v>0.5</v>
      </c>
      <c r="D5" s="1">
        <f t="shared" si="0"/>
        <v>2.6041666666666665E-3</v>
      </c>
      <c r="E5">
        <v>150</v>
      </c>
      <c r="F5">
        <v>20.707287460317499</v>
      </c>
      <c r="G5" s="4">
        <v>14.4</v>
      </c>
      <c r="H5" s="1">
        <f t="shared" si="1"/>
        <v>1.4736842105263158E-2</v>
      </c>
      <c r="I5" s="1">
        <f t="shared" si="2"/>
        <v>0.08</v>
      </c>
      <c r="J5" s="1">
        <f t="shared" si="3"/>
        <v>0.11325440000000001</v>
      </c>
      <c r="K5" s="1">
        <f t="shared" si="4"/>
        <v>0.10625</v>
      </c>
      <c r="L5" s="1">
        <f t="shared" si="5"/>
        <v>5.1249999999999993E-4</v>
      </c>
      <c r="M5" s="1">
        <f t="shared" si="6"/>
        <v>2.6041666666666665E-3</v>
      </c>
      <c r="N5">
        <v>221.15860393591501</v>
      </c>
      <c r="O5">
        <v>258.62402596772188</v>
      </c>
      <c r="P5">
        <v>1.734133946436097</v>
      </c>
      <c r="Q5">
        <v>1.948503966130275</v>
      </c>
      <c r="R5" s="1">
        <v>3885</v>
      </c>
      <c r="S5" s="1">
        <v>9</v>
      </c>
      <c r="T5" s="1">
        <v>0.5</v>
      </c>
      <c r="U5" s="1">
        <f t="shared" si="7"/>
        <v>0.66021941597920375</v>
      </c>
      <c r="V5" s="1">
        <f t="shared" si="24"/>
        <v>1.0823665474366095</v>
      </c>
      <c r="W5" s="1">
        <f t="shared" si="25"/>
        <v>6.3296519570771794</v>
      </c>
      <c r="X5" s="1">
        <f>[1]!HeatTransferArea(H5,I5,0.36,L5)</f>
        <v>0.10224123428623783</v>
      </c>
      <c r="Y5" s="1">
        <f>[1]!Convection(H5,M5,1000,9*10^-4,L5,0.6,0.36,7)</f>
        <v>19632.102250269269</v>
      </c>
      <c r="Z5" s="1">
        <f t="shared" si="8"/>
        <v>161.12497651873426</v>
      </c>
      <c r="AA5" s="1">
        <f t="shared" si="9"/>
        <v>9191.4434798258389</v>
      </c>
      <c r="AB5" s="1">
        <f t="shared" si="10"/>
        <v>22.006010638126707</v>
      </c>
      <c r="AC5" s="1">
        <f t="shared" si="11"/>
        <v>0.53819174644730372</v>
      </c>
      <c r="AD5" s="1">
        <f t="shared" si="12"/>
        <v>198.39608247856998</v>
      </c>
      <c r="AE5" s="1">
        <f t="shared" si="13"/>
        <v>10.1171875</v>
      </c>
      <c r="AF5" s="1">
        <f t="shared" si="14"/>
        <v>5.4957605518140902</v>
      </c>
      <c r="AG5" s="1">
        <v>0.54359999999999997</v>
      </c>
      <c r="AH5" s="1">
        <f t="shared" si="15"/>
        <v>0.53819174644730372</v>
      </c>
      <c r="AI5" s="1">
        <f t="shared" si="16"/>
        <v>1.2942054662698437</v>
      </c>
      <c r="AJ5" s="1">
        <f t="shared" si="17"/>
        <v>18.314457718801012</v>
      </c>
      <c r="AK5" s="1">
        <f t="shared" si="18"/>
        <v>19.060769868770379</v>
      </c>
      <c r="AL5" s="1">
        <f t="shared" si="19"/>
        <v>20.54518222656251</v>
      </c>
      <c r="AM5" s="1">
        <f t="shared" si="20"/>
        <v>11.16836105835938</v>
      </c>
      <c r="AN5" s="1">
        <f t="shared" si="21"/>
        <v>17.54455828620895</v>
      </c>
      <c r="AO5" s="1">
        <f t="shared" si="22"/>
        <v>0.16551440894243605</v>
      </c>
      <c r="AP5" s="1">
        <f t="shared" si="23"/>
        <v>0.45</v>
      </c>
      <c r="AQ5" s="1">
        <f t="shared" si="26"/>
        <v>0.17995257480838039</v>
      </c>
    </row>
    <row r="6" spans="1:43" x14ac:dyDescent="0.25">
      <c r="A6">
        <v>7.39211953667954</v>
      </c>
      <c r="B6">
        <v>0.4</v>
      </c>
      <c r="C6">
        <v>0.5</v>
      </c>
      <c r="D6" s="1">
        <f t="shared" si="0"/>
        <v>2.170138888888889E-3</v>
      </c>
      <c r="E6">
        <v>125</v>
      </c>
      <c r="F6">
        <v>20.519659111969101</v>
      </c>
      <c r="G6" s="4">
        <v>9.6</v>
      </c>
      <c r="H6" s="1">
        <f t="shared" si="1"/>
        <v>1.4736842105263158E-2</v>
      </c>
      <c r="I6" s="1">
        <f t="shared" si="2"/>
        <v>0.08</v>
      </c>
      <c r="J6" s="1">
        <f t="shared" si="3"/>
        <v>0.11325440000000001</v>
      </c>
      <c r="K6" s="1">
        <f t="shared" si="4"/>
        <v>0.10625</v>
      </c>
      <c r="L6" s="1">
        <f t="shared" si="5"/>
        <v>5.1249999999999993E-4</v>
      </c>
      <c r="M6" s="1">
        <f t="shared" si="6"/>
        <v>2.170138888888889E-3</v>
      </c>
      <c r="N6">
        <v>220.53364556501151</v>
      </c>
      <c r="O6">
        <v>257.65941465584888</v>
      </c>
      <c r="P6">
        <v>1.700970992649137</v>
      </c>
      <c r="Q6">
        <v>1.924231215903236</v>
      </c>
      <c r="R6" s="1">
        <v>3885</v>
      </c>
      <c r="S6" s="1">
        <v>9</v>
      </c>
      <c r="T6" s="1">
        <v>0.5</v>
      </c>
      <c r="U6" s="1">
        <f t="shared" si="7"/>
        <v>0.55018284664933648</v>
      </c>
      <c r="V6" s="1">
        <f t="shared" si="24"/>
        <v>0.75164343571986791</v>
      </c>
      <c r="W6" s="1">
        <f t="shared" si="25"/>
        <v>6.2105916368591521</v>
      </c>
      <c r="X6" s="1">
        <f>[1]!HeatTransferArea(H6,I6,0.36,L6)</f>
        <v>0.10224123428623783</v>
      </c>
      <c r="Y6" s="1">
        <f>[1]!Convection(H6,M6,1000,9*10^-4,L6,0.6,0.36,7)</f>
        <v>19565.76017933507</v>
      </c>
      <c r="Z6" s="1">
        <f t="shared" si="8"/>
        <v>134.27081376561188</v>
      </c>
      <c r="AA6" s="1">
        <f t="shared" si="9"/>
        <v>7958.4874652799681</v>
      </c>
      <c r="AB6" s="1">
        <f t="shared" si="10"/>
        <v>21.997851300457459</v>
      </c>
      <c r="AC6" s="1">
        <f t="shared" si="11"/>
        <v>0.44976408244182497</v>
      </c>
      <c r="AD6" s="1">
        <f t="shared" si="12"/>
        <v>237.27077951065817</v>
      </c>
      <c r="AE6" s="1">
        <f t="shared" si="13"/>
        <v>8.4309895833333339</v>
      </c>
      <c r="AF6" s="1">
        <f t="shared" si="14"/>
        <v>5.4752625614367894</v>
      </c>
      <c r="AG6" s="1">
        <v>0.65010000000000001</v>
      </c>
      <c r="AH6" s="1">
        <f t="shared" si="15"/>
        <v>0.44976408244182497</v>
      </c>
      <c r="AI6" s="1">
        <f t="shared" si="16"/>
        <v>1.2824786944980688</v>
      </c>
      <c r="AJ6" s="1">
        <f t="shared" si="17"/>
        <v>18.035203310508255</v>
      </c>
      <c r="AK6" s="1">
        <f t="shared" si="18"/>
        <v>18.626525588283585</v>
      </c>
      <c r="AL6" s="1">
        <f t="shared" si="19"/>
        <v>15.580720703125008</v>
      </c>
      <c r="AM6" s="1">
        <f t="shared" si="20"/>
        <v>10.129026529101568</v>
      </c>
      <c r="AN6" s="1">
        <f t="shared" si="21"/>
        <v>14.340868720577035</v>
      </c>
      <c r="AO6" s="1">
        <f t="shared" si="22"/>
        <v>0.15056829823928858</v>
      </c>
      <c r="AP6" s="1">
        <f t="shared" si="23"/>
        <v>0.3</v>
      </c>
      <c r="AQ6" s="1">
        <f t="shared" si="26"/>
        <v>0.16068302520607786</v>
      </c>
    </row>
    <row r="7" spans="1:43" x14ac:dyDescent="0.25">
      <c r="A7">
        <v>7.2910120843091404</v>
      </c>
      <c r="B7">
        <v>0.8</v>
      </c>
      <c r="C7">
        <v>0.5</v>
      </c>
      <c r="D7" s="1">
        <f t="shared" si="0"/>
        <v>2.6041666666666665E-3</v>
      </c>
      <c r="E7">
        <v>150</v>
      </c>
      <c r="F7">
        <v>42.796822341920397</v>
      </c>
      <c r="G7" s="1">
        <v>14.72</v>
      </c>
      <c r="H7" s="1">
        <f t="shared" si="1"/>
        <v>1.4736842105263158E-2</v>
      </c>
      <c r="I7" s="1">
        <f t="shared" si="2"/>
        <v>0.08</v>
      </c>
      <c r="J7" s="1">
        <f t="shared" si="3"/>
        <v>0.11325440000000001</v>
      </c>
      <c r="K7" s="1">
        <f t="shared" si="4"/>
        <v>0.10625</v>
      </c>
      <c r="L7" s="1">
        <f t="shared" si="5"/>
        <v>5.1249999999999993E-4</v>
      </c>
      <c r="M7" s="1">
        <f t="shared" si="6"/>
        <v>2.6041666666666665E-3</v>
      </c>
      <c r="N7">
        <v>220.41154585614231</v>
      </c>
      <c r="O7">
        <v>257.48025944614449</v>
      </c>
      <c r="P7">
        <v>1.6967223849002711</v>
      </c>
      <c r="Q7">
        <v>1.9195546134703689</v>
      </c>
      <c r="R7" s="1">
        <v>3885</v>
      </c>
      <c r="S7" s="1">
        <v>9</v>
      </c>
      <c r="T7" s="1">
        <v>0.5</v>
      </c>
      <c r="U7" s="1">
        <f t="shared" si="7"/>
        <v>0.66021941597920375</v>
      </c>
      <c r="V7" s="1">
        <f t="shared" si="24"/>
        <v>1.0823665474366095</v>
      </c>
      <c r="W7" s="1">
        <f t="shared" si="25"/>
        <v>6.3296519570771794</v>
      </c>
      <c r="X7" s="1">
        <f>[1]!HeatTransferArea(H7,I7,0.36,L7)</f>
        <v>0.10224123428623783</v>
      </c>
      <c r="Y7" s="1">
        <f>[1]!Convection(H7,M7,1000,9*10^-4,L7,0.6,0.36,7)</f>
        <v>19632.102250269269</v>
      </c>
      <c r="Z7" s="1">
        <f t="shared" si="8"/>
        <v>161.12497651873426</v>
      </c>
      <c r="AA7" s="1">
        <f t="shared" si="9"/>
        <v>9191.4434798258389</v>
      </c>
      <c r="AB7" s="1">
        <f t="shared" si="10"/>
        <v>22.006010638126707</v>
      </c>
      <c r="AC7" s="1">
        <f t="shared" si="11"/>
        <v>0.27000794089934621</v>
      </c>
      <c r="AD7" s="1">
        <f t="shared" si="12"/>
        <v>198.39608247856998</v>
      </c>
      <c r="AE7" s="1">
        <f t="shared" si="13"/>
        <v>10.1171875</v>
      </c>
      <c r="AF7" s="1">
        <f t="shared" si="14"/>
        <v>10.942911026461141</v>
      </c>
      <c r="AG7" s="1">
        <v>0.95509999999999995</v>
      </c>
      <c r="AH7" s="1">
        <f t="shared" si="15"/>
        <v>0.27000794089934621</v>
      </c>
      <c r="AI7" s="1">
        <f t="shared" si="16"/>
        <v>2.6748013963700248</v>
      </c>
      <c r="AJ7" s="1">
        <f t="shared" si="17"/>
        <v>35.962819975374977</v>
      </c>
      <c r="AK7" s="1">
        <f t="shared" si="18"/>
        <v>37.134164189137245</v>
      </c>
      <c r="AL7" s="1">
        <f t="shared" si="19"/>
        <v>18.441134080430345</v>
      </c>
      <c r="AM7" s="1">
        <f t="shared" si="20"/>
        <v>17.613127160219022</v>
      </c>
      <c r="AN7" s="1">
        <f t="shared" si="21"/>
        <v>17.16605850348321</v>
      </c>
      <c r="AO7" s="1">
        <f t="shared" si="22"/>
        <v>0.14856394914835128</v>
      </c>
      <c r="AP7" s="1">
        <f t="shared" si="23"/>
        <v>0.46</v>
      </c>
      <c r="AQ7" s="1">
        <f t="shared" si="26"/>
        <v>0.16152349117982248</v>
      </c>
    </row>
    <row r="8" spans="1:43" x14ac:dyDescent="0.25">
      <c r="A8">
        <v>7.12198594017093</v>
      </c>
      <c r="B8">
        <v>0.8</v>
      </c>
      <c r="C8">
        <v>0.5</v>
      </c>
      <c r="D8" s="1">
        <f t="shared" si="0"/>
        <v>3.472222222222222E-3</v>
      </c>
      <c r="E8">
        <v>200</v>
      </c>
      <c r="F8">
        <v>80.407175213675217</v>
      </c>
      <c r="G8" s="6">
        <v>28</v>
      </c>
      <c r="H8" s="1">
        <f t="shared" si="1"/>
        <v>1.4736842105263158E-2</v>
      </c>
      <c r="I8" s="1">
        <f t="shared" si="2"/>
        <v>0.08</v>
      </c>
      <c r="J8" s="1">
        <f t="shared" si="3"/>
        <v>0.11325440000000001</v>
      </c>
      <c r="K8" s="1">
        <f t="shared" si="4"/>
        <v>0.10625</v>
      </c>
      <c r="L8" s="1">
        <f t="shared" si="5"/>
        <v>5.1249999999999993E-4</v>
      </c>
      <c r="M8" s="1">
        <f t="shared" si="6"/>
        <v>3.472222222222222E-3</v>
      </c>
      <c r="N8">
        <v>219.4041544924228</v>
      </c>
      <c r="O8">
        <v>256.35518372221651</v>
      </c>
      <c r="P8">
        <v>1.6894488196449819</v>
      </c>
      <c r="Q8">
        <v>1.9027888006036731</v>
      </c>
      <c r="R8" s="1">
        <v>3885</v>
      </c>
      <c r="S8" s="1">
        <v>9</v>
      </c>
      <c r="T8" s="1">
        <v>0.5</v>
      </c>
      <c r="U8" s="1">
        <f t="shared" si="7"/>
        <v>0.8802925546389383</v>
      </c>
      <c r="V8" s="1">
        <f t="shared" si="24"/>
        <v>1.9242071954428612</v>
      </c>
      <c r="W8" s="1">
        <f t="shared" si="25"/>
        <v>6.6327145903594298</v>
      </c>
      <c r="X8" s="1">
        <f>[1]!HeatTransferArea(H8,I8,0.36,L8)</f>
        <v>0.10224123428623783</v>
      </c>
      <c r="Y8" s="1">
        <f>[1]!Convection(H8,M8,1000,9*10^-4,L8,0.6,0.36,7)</f>
        <v>19752.723070649943</v>
      </c>
      <c r="Z8" s="1">
        <f t="shared" si="8"/>
        <v>214.83330202497896</v>
      </c>
      <c r="AA8" s="1">
        <f t="shared" si="9"/>
        <v>11536.79891224789</v>
      </c>
      <c r="AB8" s="1">
        <f t="shared" si="10"/>
        <v>22.016726662521915</v>
      </c>
      <c r="AC8" s="1">
        <f t="shared" si="11"/>
        <v>0.36166357186649728</v>
      </c>
      <c r="AD8" s="1">
        <f t="shared" si="12"/>
        <v>149.71127998202286</v>
      </c>
      <c r="AE8" s="1">
        <f t="shared" si="13"/>
        <v>13.489583333333332</v>
      </c>
      <c r="AF8" s="1">
        <f t="shared" si="14"/>
        <v>10.895095308194202</v>
      </c>
      <c r="AG8" s="1">
        <v>0.80620000000000003</v>
      </c>
      <c r="AH8" s="1">
        <f t="shared" si="15"/>
        <v>0.36166357186649728</v>
      </c>
      <c r="AI8" s="1">
        <f t="shared" si="16"/>
        <v>5.025448450854701</v>
      </c>
      <c r="AJ8" s="1">
        <f t="shared" si="17"/>
        <v>35.485780277798519</v>
      </c>
      <c r="AK8" s="1">
        <f t="shared" si="18"/>
        <v>36.813411816696551</v>
      </c>
      <c r="AL8" s="1">
        <f t="shared" si="19"/>
        <v>24.018155709691026</v>
      </c>
      <c r="AM8" s="1">
        <f t="shared" si="20"/>
        <v>19.363437133152907</v>
      </c>
      <c r="AN8" s="1">
        <f t="shared" si="21"/>
        <v>22.789960640002619</v>
      </c>
      <c r="AO8" s="1">
        <f t="shared" si="22"/>
        <v>0.1451904868167847</v>
      </c>
      <c r="AP8" s="1">
        <f t="shared" si="23"/>
        <v>0.875</v>
      </c>
      <c r="AQ8" s="1">
        <f t="shared" si="26"/>
        <v>0.16533335020197254</v>
      </c>
    </row>
    <row r="9" spans="1:43" x14ac:dyDescent="0.25">
      <c r="A9">
        <v>6.8099597628458497</v>
      </c>
      <c r="B9">
        <v>0.4</v>
      </c>
      <c r="C9">
        <v>0.5</v>
      </c>
      <c r="D9" s="1">
        <f t="shared" si="0"/>
        <v>2.6041666666666665E-3</v>
      </c>
      <c r="E9">
        <v>150</v>
      </c>
      <c r="F9">
        <v>40.398959288537498</v>
      </c>
      <c r="G9" s="6">
        <v>14.4</v>
      </c>
      <c r="H9" s="1">
        <f t="shared" si="1"/>
        <v>1.4736842105263158E-2</v>
      </c>
      <c r="I9" s="1">
        <f t="shared" si="2"/>
        <v>0.08</v>
      </c>
      <c r="J9" s="1">
        <f t="shared" si="3"/>
        <v>0.11325440000000001</v>
      </c>
      <c r="K9" s="1">
        <f t="shared" si="4"/>
        <v>0.10625</v>
      </c>
      <c r="L9" s="1">
        <f t="shared" si="5"/>
        <v>5.1249999999999993E-4</v>
      </c>
      <c r="M9" s="1">
        <f t="shared" si="6"/>
        <v>2.6041666666666665E-3</v>
      </c>
      <c r="N9">
        <v>219.30886509642659</v>
      </c>
      <c r="O9">
        <v>256.10711124622418</v>
      </c>
      <c r="P9">
        <v>1.678351323555707</v>
      </c>
      <c r="Q9">
        <v>1.8895419645268681</v>
      </c>
      <c r="R9" s="1">
        <v>3885</v>
      </c>
      <c r="S9" s="1">
        <v>9</v>
      </c>
      <c r="T9" s="1">
        <v>0.5</v>
      </c>
      <c r="U9" s="1">
        <f t="shared" si="7"/>
        <v>0.66021941597920375</v>
      </c>
      <c r="V9" s="1">
        <f t="shared" si="24"/>
        <v>1.0823665474366095</v>
      </c>
      <c r="W9" s="1">
        <f t="shared" si="25"/>
        <v>6.3296519570771794</v>
      </c>
      <c r="X9" s="1">
        <f>[1]!HeatTransferArea(H9,I9,0.36,L9)</f>
        <v>0.10224123428623783</v>
      </c>
      <c r="Y9" s="1">
        <f>[1]!Convection(H9,M9,1000,9*10^-4,L9,0.6,0.36,7)</f>
        <v>19632.102250269269</v>
      </c>
      <c r="Z9" s="1">
        <f t="shared" si="8"/>
        <v>161.12497651873426</v>
      </c>
      <c r="AA9" s="1">
        <f t="shared" si="9"/>
        <v>9191.4434798258389</v>
      </c>
      <c r="AB9" s="1">
        <f t="shared" si="10"/>
        <v>22.006010638126707</v>
      </c>
      <c r="AC9" s="1">
        <f t="shared" si="11"/>
        <v>0.54273107127604681</v>
      </c>
      <c r="AD9" s="1">
        <f t="shared" si="12"/>
        <v>198.39608247856998</v>
      </c>
      <c r="AE9" s="1">
        <f t="shared" si="13"/>
        <v>10.1171875</v>
      </c>
      <c r="AF9" s="1">
        <f t="shared" si="14"/>
        <v>5.4422761139822642</v>
      </c>
      <c r="AG9" s="1">
        <v>0.5383</v>
      </c>
      <c r="AH9" s="1">
        <f t="shared" si="15"/>
        <v>0.54273107127604692</v>
      </c>
      <c r="AI9" s="1">
        <f t="shared" si="16"/>
        <v>2.5249349555335936</v>
      </c>
      <c r="AJ9" s="1">
        <f t="shared" si="17"/>
        <v>17.611715411179539</v>
      </c>
      <c r="AK9" s="1">
        <f t="shared" si="18"/>
        <v>18.268102638115487</v>
      </c>
      <c r="AL9" s="1">
        <f t="shared" si="19"/>
        <v>17.22440994704175</v>
      </c>
      <c r="AM9" s="1">
        <f t="shared" si="20"/>
        <v>9.2718998744925738</v>
      </c>
      <c r="AN9" s="1">
        <f t="shared" si="21"/>
        <v>16.980195031286254</v>
      </c>
      <c r="AO9" s="1">
        <f t="shared" si="22"/>
        <v>0.13876187615804975</v>
      </c>
      <c r="AP9" s="1">
        <f t="shared" si="23"/>
        <v>0.45</v>
      </c>
      <c r="AQ9" s="1">
        <f t="shared" si="26"/>
        <v>0.15086636299179926</v>
      </c>
    </row>
    <row r="10" spans="1:43" x14ac:dyDescent="0.25">
      <c r="A10">
        <v>6.4575066798420835</v>
      </c>
      <c r="B10">
        <v>0.8</v>
      </c>
      <c r="C10">
        <v>0.5</v>
      </c>
      <c r="D10" s="1">
        <f t="shared" si="0"/>
        <v>3.0381944444444445E-3</v>
      </c>
      <c r="E10">
        <v>175</v>
      </c>
      <c r="F10">
        <v>80.985176956521769</v>
      </c>
      <c r="G10" s="5">
        <v>20.8</v>
      </c>
      <c r="H10" s="1">
        <f t="shared" si="1"/>
        <v>1.4736842105263158E-2</v>
      </c>
      <c r="I10" s="1">
        <f t="shared" si="2"/>
        <v>0.08</v>
      </c>
      <c r="J10" s="1">
        <f t="shared" si="3"/>
        <v>0.11325440000000001</v>
      </c>
      <c r="K10" s="1">
        <f t="shared" si="4"/>
        <v>0.10625</v>
      </c>
      <c r="L10" s="1">
        <f t="shared" si="5"/>
        <v>5.1249999999999993E-4</v>
      </c>
      <c r="M10" s="1">
        <f t="shared" si="6"/>
        <v>3.0381944444444445E-3</v>
      </c>
      <c r="N10">
        <v>217.1080942702159</v>
      </c>
      <c r="O10">
        <v>253.32143533663881</v>
      </c>
      <c r="P10">
        <v>1.6479903695945139</v>
      </c>
      <c r="Q10">
        <v>1.861257020637878</v>
      </c>
      <c r="R10" s="1">
        <v>3885</v>
      </c>
      <c r="S10" s="1">
        <v>9</v>
      </c>
      <c r="T10" s="1">
        <v>0.5</v>
      </c>
      <c r="U10" s="1">
        <f t="shared" si="7"/>
        <v>0.77025598530907113</v>
      </c>
      <c r="V10" s="1">
        <f t="shared" si="24"/>
        <v>1.4732211340109409</v>
      </c>
      <c r="W10" s="1">
        <f t="shared" si="25"/>
        <v>6.470359608243939</v>
      </c>
      <c r="X10" s="1">
        <f>[1]!HeatTransferArea(H10,I10,0.36,L10)</f>
        <v>0.10224123428623783</v>
      </c>
      <c r="Y10" s="1">
        <f>[1]!Convection(H10,M10,1000,9*10^-4,L10,0.6,0.36,7)</f>
        <v>19694.142440547083</v>
      </c>
      <c r="Z10" s="1">
        <f t="shared" si="8"/>
        <v>187.97913927185664</v>
      </c>
      <c r="AA10" s="1">
        <f t="shared" si="9"/>
        <v>10381.776731281119</v>
      </c>
      <c r="AB10" s="1">
        <f t="shared" si="10"/>
        <v>22.01205311546796</v>
      </c>
      <c r="AC10" s="1">
        <f t="shared" si="11"/>
        <v>0.31980235078270708</v>
      </c>
      <c r="AD10" s="1">
        <f t="shared" si="12"/>
        <v>170.59117873820571</v>
      </c>
      <c r="AE10" s="1">
        <f t="shared" si="13"/>
        <v>11.803385416666666</v>
      </c>
      <c r="AF10" s="1">
        <f t="shared" si="14"/>
        <v>10.76616100180715</v>
      </c>
      <c r="AG10" s="1">
        <v>0.89200000000000002</v>
      </c>
      <c r="AH10" s="1">
        <f t="shared" si="15"/>
        <v>0.31980235078270708</v>
      </c>
      <c r="AI10" s="1">
        <f t="shared" si="16"/>
        <v>5.0615735597826106</v>
      </c>
      <c r="AJ10" s="1">
        <f t="shared" si="17"/>
        <v>34.347986999308716</v>
      </c>
      <c r="AK10" s="1">
        <f t="shared" si="18"/>
        <v>35.485059296964415</v>
      </c>
      <c r="AL10" s="1">
        <f t="shared" si="19"/>
        <v>19.055110043218907</v>
      </c>
      <c r="AM10" s="1">
        <f t="shared" si="20"/>
        <v>16.997158158551265</v>
      </c>
      <c r="AN10" s="1">
        <f t="shared" si="21"/>
        <v>19.451865495278994</v>
      </c>
      <c r="AO10" s="1">
        <f t="shared" si="22"/>
        <v>0.13161631127389758</v>
      </c>
      <c r="AP10" s="1">
        <f t="shared" si="23"/>
        <v>0.65</v>
      </c>
      <c r="AQ10" s="1">
        <f t="shared" si="26"/>
        <v>0.14623836636925475</v>
      </c>
    </row>
    <row r="11" spans="1:43" x14ac:dyDescent="0.25">
      <c r="A11">
        <v>6.1881575085324299</v>
      </c>
      <c r="B11">
        <v>0.4</v>
      </c>
      <c r="C11">
        <v>0.5</v>
      </c>
      <c r="D11" s="1">
        <f t="shared" si="0"/>
        <v>1.736111111111111E-3</v>
      </c>
      <c r="E11">
        <v>100</v>
      </c>
      <c r="F11">
        <v>19.784136655290101</v>
      </c>
      <c r="G11" s="4">
        <v>5.92</v>
      </c>
      <c r="H11" s="1">
        <f t="shared" si="1"/>
        <v>1.4736842105263158E-2</v>
      </c>
      <c r="I11" s="1">
        <f t="shared" si="2"/>
        <v>0.08</v>
      </c>
      <c r="J11" s="1">
        <f t="shared" si="3"/>
        <v>0.11325440000000001</v>
      </c>
      <c r="K11" s="1">
        <f t="shared" si="4"/>
        <v>0.10625</v>
      </c>
      <c r="L11" s="1">
        <f t="shared" si="5"/>
        <v>5.1249999999999993E-4</v>
      </c>
      <c r="M11" s="1">
        <f t="shared" si="6"/>
        <v>1.736111111111111E-3</v>
      </c>
      <c r="N11">
        <v>215.53896759148631</v>
      </c>
      <c r="O11">
        <v>251.30866831663451</v>
      </c>
      <c r="P11">
        <v>1.6264584853881849</v>
      </c>
      <c r="Q11">
        <v>1.8416168145429219</v>
      </c>
      <c r="R11" s="1">
        <v>3885</v>
      </c>
      <c r="S11" s="1">
        <v>9</v>
      </c>
      <c r="T11" s="1">
        <v>0.5</v>
      </c>
      <c r="U11" s="1">
        <f t="shared" si="7"/>
        <v>0.44014627731946915</v>
      </c>
      <c r="V11" s="1">
        <f t="shared" si="24"/>
        <v>0.48105179886071531</v>
      </c>
      <c r="W11" s="1">
        <f t="shared" si="25"/>
        <v>6.1131786475898569</v>
      </c>
      <c r="X11" s="1">
        <f>[1]!HeatTransferArea(H11,I11,0.36,L11)</f>
        <v>0.10224123428623783</v>
      </c>
      <c r="Y11" s="1">
        <f>[1]!Convection(H11,M11,1000,9*10^-4,L11,0.6,0.36,7)</f>
        <v>19493.845795166944</v>
      </c>
      <c r="Z11" s="1">
        <f t="shared" si="8"/>
        <v>107.41665101248948</v>
      </c>
      <c r="AA11" s="1">
        <f t="shared" si="9"/>
        <v>6672.2394909442528</v>
      </c>
      <c r="AB11" s="1">
        <f t="shared" si="10"/>
        <v>21.986136046326394</v>
      </c>
      <c r="AC11" s="1">
        <f t="shared" si="11"/>
        <v>0.36814916153107125</v>
      </c>
      <c r="AD11" s="1">
        <f t="shared" si="12"/>
        <v>295.4983568926823</v>
      </c>
      <c r="AE11" s="1">
        <f t="shared" si="13"/>
        <v>6.7447916666666661</v>
      </c>
      <c r="AF11" s="1">
        <f t="shared" si="14"/>
        <v>5.3403092017284841</v>
      </c>
      <c r="AG11" s="1">
        <v>0.79269999999999996</v>
      </c>
      <c r="AH11" s="1">
        <f t="shared" si="15"/>
        <v>0.36814916153107125</v>
      </c>
      <c r="AI11" s="1">
        <f t="shared" si="16"/>
        <v>1.2365085409556313</v>
      </c>
      <c r="AJ11" s="1">
        <f t="shared" si="17"/>
        <v>16.869957943492381</v>
      </c>
      <c r="AK11" s="1">
        <f t="shared" si="18"/>
        <v>17.371582431495796</v>
      </c>
      <c r="AL11" s="1">
        <f t="shared" si="19"/>
        <v>10.434458298892572</v>
      </c>
      <c r="AM11" s="1">
        <f t="shared" si="20"/>
        <v>8.2713950935321421</v>
      </c>
      <c r="AN11" s="1">
        <f t="shared" si="21"/>
        <v>10.970123638425518</v>
      </c>
      <c r="AO11" s="1">
        <f t="shared" si="22"/>
        <v>0.12597795932746908</v>
      </c>
      <c r="AP11" s="1">
        <f t="shared" si="23"/>
        <v>0.185</v>
      </c>
      <c r="AQ11" s="1">
        <f t="shared" si="26"/>
        <v>0.13240259322179154</v>
      </c>
    </row>
    <row r="12" spans="1:43" x14ac:dyDescent="0.25">
      <c r="A12">
        <v>6.0440704379562096</v>
      </c>
      <c r="B12">
        <v>0.8</v>
      </c>
      <c r="C12">
        <v>0.5</v>
      </c>
      <c r="D12" s="1">
        <f t="shared" si="0"/>
        <v>2.6041666666666665E-3</v>
      </c>
      <c r="E12">
        <v>150</v>
      </c>
      <c r="F12">
        <v>59.017295693430697</v>
      </c>
      <c r="G12" s="6">
        <v>14.72</v>
      </c>
      <c r="H12" s="1">
        <f t="shared" si="1"/>
        <v>1.4736842105263158E-2</v>
      </c>
      <c r="I12" s="1">
        <f t="shared" si="2"/>
        <v>0.08</v>
      </c>
      <c r="J12" s="1">
        <f t="shared" si="3"/>
        <v>0.11325440000000001</v>
      </c>
      <c r="K12" s="1">
        <f t="shared" si="4"/>
        <v>0.10625</v>
      </c>
      <c r="L12" s="1">
        <f t="shared" si="5"/>
        <v>5.1249999999999993E-4</v>
      </c>
      <c r="M12" s="1">
        <f t="shared" si="6"/>
        <v>2.6041666666666665E-3</v>
      </c>
      <c r="N12">
        <v>216.92961358491019</v>
      </c>
      <c r="O12">
        <v>252.8622691106072</v>
      </c>
      <c r="P12">
        <v>1.633392158883997</v>
      </c>
      <c r="Q12">
        <v>1.84276132013853</v>
      </c>
      <c r="R12" s="1">
        <v>3885</v>
      </c>
      <c r="S12" s="1">
        <v>9</v>
      </c>
      <c r="T12" s="1">
        <v>0.5</v>
      </c>
      <c r="U12" s="1">
        <f t="shared" si="7"/>
        <v>0.66021941597920375</v>
      </c>
      <c r="V12" s="1">
        <f t="shared" si="24"/>
        <v>1.0823665474366095</v>
      </c>
      <c r="W12" s="1">
        <f t="shared" si="25"/>
        <v>6.3296519570771794</v>
      </c>
      <c r="X12" s="1">
        <f>[1]!HeatTransferArea(H12,I12,0.36,L12)</f>
        <v>0.10224123428623783</v>
      </c>
      <c r="Y12" s="1">
        <f>[1]!Convection(H12,M12,1000,9*10^-4,L12,0.6,0.36,7)</f>
        <v>19632.102250269269</v>
      </c>
      <c r="Z12" s="1">
        <f t="shared" si="8"/>
        <v>161.12497651873426</v>
      </c>
      <c r="AA12" s="1">
        <f t="shared" si="9"/>
        <v>9191.4434798258389</v>
      </c>
      <c r="AB12" s="1">
        <f t="shared" si="10"/>
        <v>22.006010638126707</v>
      </c>
      <c r="AC12" s="1">
        <f t="shared" si="11"/>
        <v>0.27434183218956598</v>
      </c>
      <c r="AD12" s="1">
        <f t="shared" si="12"/>
        <v>198.39608247856998</v>
      </c>
      <c r="AE12" s="1">
        <f t="shared" si="13"/>
        <v>10.1171875</v>
      </c>
      <c r="AF12" s="1">
        <f t="shared" si="14"/>
        <v>10.746646437200807</v>
      </c>
      <c r="AG12" s="1">
        <v>0.95140000000000002</v>
      </c>
      <c r="AH12" s="1">
        <f t="shared" si="15"/>
        <v>0.27434183218956598</v>
      </c>
      <c r="AI12" s="1">
        <f t="shared" si="16"/>
        <v>3.6885809808394185</v>
      </c>
      <c r="AJ12" s="1">
        <f t="shared" si="17"/>
        <v>33.978707594083971</v>
      </c>
      <c r="AK12" s="1">
        <f t="shared" si="18"/>
        <v>35.106976049644885</v>
      </c>
      <c r="AL12" s="1">
        <f t="shared" si="19"/>
        <v>15.287248471002522</v>
      </c>
      <c r="AM12" s="1">
        <f t="shared" si="20"/>
        <v>14.5442881953118</v>
      </c>
      <c r="AN12" s="1">
        <f t="shared" si="21"/>
        <v>16.525334732459189</v>
      </c>
      <c r="AO12" s="1">
        <f t="shared" si="22"/>
        <v>0.12315587504319202</v>
      </c>
      <c r="AP12" s="1">
        <f t="shared" si="23"/>
        <v>0.46</v>
      </c>
      <c r="AQ12" s="1">
        <f t="shared" si="26"/>
        <v>0.13389901796712644</v>
      </c>
    </row>
    <row r="13" spans="1:43" x14ac:dyDescent="0.25">
      <c r="A13">
        <v>5.42557313432836</v>
      </c>
      <c r="B13">
        <v>0.4</v>
      </c>
      <c r="C13">
        <v>0.5</v>
      </c>
      <c r="D13" s="1">
        <f t="shared" si="0"/>
        <v>2.170138888888889E-3</v>
      </c>
      <c r="E13">
        <v>125</v>
      </c>
      <c r="F13">
        <v>42.798722537313502</v>
      </c>
      <c r="G13" s="3">
        <v>9.6</v>
      </c>
      <c r="H13" s="1">
        <f t="shared" si="1"/>
        <v>1.4736842105263158E-2</v>
      </c>
      <c r="I13" s="1">
        <f t="shared" si="2"/>
        <v>0.08</v>
      </c>
      <c r="J13" s="1">
        <f t="shared" si="3"/>
        <v>0.11325440000000001</v>
      </c>
      <c r="K13" s="1">
        <f t="shared" si="4"/>
        <v>0.10625</v>
      </c>
      <c r="L13" s="1">
        <f t="shared" si="5"/>
        <v>5.1249999999999993E-4</v>
      </c>
      <c r="M13" s="1">
        <f t="shared" si="6"/>
        <v>2.170138888888889E-3</v>
      </c>
      <c r="N13">
        <v>216.75118860453941</v>
      </c>
      <c r="O13">
        <v>252.20808173553829</v>
      </c>
      <c r="P13">
        <v>1.6105407065888659</v>
      </c>
      <c r="Q13">
        <v>1.8142317765196101</v>
      </c>
      <c r="R13" s="1">
        <v>3885</v>
      </c>
      <c r="S13" s="1">
        <v>9</v>
      </c>
      <c r="T13" s="1">
        <v>0.5</v>
      </c>
      <c r="U13" s="1">
        <f t="shared" si="7"/>
        <v>0.55018284664933648</v>
      </c>
      <c r="V13" s="1">
        <f t="shared" si="24"/>
        <v>0.75164343571986791</v>
      </c>
      <c r="W13" s="1">
        <f t="shared" si="25"/>
        <v>6.2105916368591521</v>
      </c>
      <c r="X13" s="1">
        <f>[1]!HeatTransferArea(H13,I13,0.36,L13)</f>
        <v>0.10224123428623783</v>
      </c>
      <c r="Y13" s="1">
        <f>[1]!Convection(H13,M13,1000,9*10^-4,L13,0.6,0.36,7)</f>
        <v>19565.76017933507</v>
      </c>
      <c r="Z13" s="1">
        <f t="shared" si="8"/>
        <v>134.27081376561188</v>
      </c>
      <c r="AA13" s="1">
        <f t="shared" si="9"/>
        <v>7958.4874652799681</v>
      </c>
      <c r="AB13" s="1">
        <f t="shared" si="10"/>
        <v>21.997851300457459</v>
      </c>
      <c r="AC13" s="1">
        <f t="shared" si="11"/>
        <v>0.4576127742767116</v>
      </c>
      <c r="AD13" s="1">
        <f t="shared" si="12"/>
        <v>237.27077951065817</v>
      </c>
      <c r="AE13" s="1">
        <f t="shared" si="13"/>
        <v>8.4309895833333339</v>
      </c>
      <c r="AF13" s="1">
        <f t="shared" si="14"/>
        <v>5.3594217368801891</v>
      </c>
      <c r="AG13" s="1">
        <v>0.63619999999999999</v>
      </c>
      <c r="AH13" s="1">
        <f t="shared" si="15"/>
        <v>0.4576127742767116</v>
      </c>
      <c r="AI13" s="1">
        <f t="shared" si="16"/>
        <v>2.6749201585820939</v>
      </c>
      <c r="AJ13" s="1">
        <f t="shared" si="17"/>
        <v>16.712567993501903</v>
      </c>
      <c r="AK13" s="1">
        <f t="shared" si="18"/>
        <v>17.263133742045493</v>
      </c>
      <c r="AL13" s="1">
        <f t="shared" si="19"/>
        <v>11.435737644783897</v>
      </c>
      <c r="AM13" s="1">
        <f t="shared" si="20"/>
        <v>7.2754162896115151</v>
      </c>
      <c r="AN13" s="1">
        <f t="shared" si="21"/>
        <v>13.578451920785037</v>
      </c>
      <c r="AO13" s="1">
        <f t="shared" si="22"/>
        <v>0.1105121893328548</v>
      </c>
      <c r="AP13" s="1">
        <f t="shared" si="23"/>
        <v>0.3</v>
      </c>
      <c r="AQ13" s="1">
        <f t="shared" si="26"/>
        <v>0.11793606696629594</v>
      </c>
    </row>
    <row r="14" spans="1:43" x14ac:dyDescent="0.25">
      <c r="A14">
        <v>5.40826669291339</v>
      </c>
      <c r="B14">
        <v>0.4</v>
      </c>
      <c r="C14">
        <v>0.5</v>
      </c>
      <c r="D14" s="1">
        <f t="shared" si="0"/>
        <v>2.6041666666666665E-3</v>
      </c>
      <c r="E14">
        <v>150</v>
      </c>
      <c r="F14">
        <v>62.4832626771653</v>
      </c>
      <c r="G14" s="4">
        <v>14.4</v>
      </c>
      <c r="H14" s="1">
        <f t="shared" si="1"/>
        <v>1.4736842105263158E-2</v>
      </c>
      <c r="I14" s="1">
        <f t="shared" si="2"/>
        <v>0.08</v>
      </c>
      <c r="J14" s="1">
        <f t="shared" si="3"/>
        <v>0.11325440000000001</v>
      </c>
      <c r="K14" s="1">
        <f t="shared" si="4"/>
        <v>0.10625</v>
      </c>
      <c r="L14" s="1">
        <f t="shared" si="5"/>
        <v>5.1249999999999993E-4</v>
      </c>
      <c r="M14" s="1">
        <f t="shared" si="6"/>
        <v>2.6041666666666665E-3</v>
      </c>
      <c r="N14">
        <v>217.44479192704671</v>
      </c>
      <c r="O14">
        <v>253.01514703737681</v>
      </c>
      <c r="P14">
        <v>1.6156944332757419</v>
      </c>
      <c r="Q14">
        <v>1.818157930267887</v>
      </c>
      <c r="R14" s="1">
        <v>3885</v>
      </c>
      <c r="S14" s="1">
        <v>9</v>
      </c>
      <c r="T14" s="1">
        <v>0.5</v>
      </c>
      <c r="U14" s="1">
        <f t="shared" si="7"/>
        <v>0.66021941597920375</v>
      </c>
      <c r="V14" s="1">
        <f t="shared" si="24"/>
        <v>1.0823665474366095</v>
      </c>
      <c r="W14" s="1">
        <f t="shared" si="25"/>
        <v>6.3296519570771794</v>
      </c>
      <c r="X14" s="1">
        <f>[1]!HeatTransferArea(H14,I14,0.36,L14)</f>
        <v>0.10224123428623783</v>
      </c>
      <c r="Y14" s="1">
        <f>[1]!Convection(H14,M14,1000,9*10^-4,L14,0.6,0.36,7)</f>
        <v>19632.102250269269</v>
      </c>
      <c r="Z14" s="1">
        <f t="shared" si="8"/>
        <v>161.12497651873426</v>
      </c>
      <c r="AA14" s="1">
        <f t="shared" si="9"/>
        <v>9191.4434798258389</v>
      </c>
      <c r="AB14" s="1">
        <f t="shared" si="10"/>
        <v>22.006010638126707</v>
      </c>
      <c r="AC14" s="1">
        <f t="shared" si="11"/>
        <v>0.54738370249884427</v>
      </c>
      <c r="AD14" s="1">
        <f t="shared" si="12"/>
        <v>198.39608247856998</v>
      </c>
      <c r="AE14" s="1">
        <f t="shared" si="13"/>
        <v>10.1171875</v>
      </c>
      <c r="AF14" s="1">
        <f t="shared" si="14"/>
        <v>5.3765718745442577</v>
      </c>
      <c r="AG14" s="1">
        <v>0.53169999999999995</v>
      </c>
      <c r="AH14" s="1">
        <f t="shared" si="15"/>
        <v>0.54738370249884427</v>
      </c>
      <c r="AI14" s="1">
        <f t="shared" si="16"/>
        <v>3.9052039173228312</v>
      </c>
      <c r="AJ14" s="1">
        <f t="shared" si="17"/>
        <v>16.80233134559845</v>
      </c>
      <c r="AK14" s="1">
        <f t="shared" si="18"/>
        <v>17.373794495616156</v>
      </c>
      <c r="AL14" s="1">
        <f t="shared" si="19"/>
        <v>13.679112045552422</v>
      </c>
      <c r="AM14" s="1">
        <f t="shared" si="20"/>
        <v>7.273183874620222</v>
      </c>
      <c r="AN14" s="1">
        <f t="shared" si="21"/>
        <v>16.34628352415692</v>
      </c>
      <c r="AO14" s="1">
        <f t="shared" si="22"/>
        <v>0.11020053850628611</v>
      </c>
      <c r="AP14" s="1">
        <f t="shared" si="23"/>
        <v>0.45</v>
      </c>
      <c r="AQ14" s="1">
        <f t="shared" si="26"/>
        <v>0.11981356050018097</v>
      </c>
    </row>
    <row r="15" spans="1:43" x14ac:dyDescent="0.25">
      <c r="A15">
        <v>4.8307950396825401</v>
      </c>
      <c r="B15">
        <v>0.4</v>
      </c>
      <c r="C15">
        <v>0.5</v>
      </c>
      <c r="D15" s="1">
        <f t="shared" si="0"/>
        <v>1.736111111111111E-3</v>
      </c>
      <c r="E15">
        <v>100</v>
      </c>
      <c r="F15">
        <v>40.1088174206349</v>
      </c>
      <c r="G15" s="5">
        <v>5.92</v>
      </c>
      <c r="H15" s="1">
        <f t="shared" si="1"/>
        <v>1.4736842105263158E-2</v>
      </c>
      <c r="I15" s="1">
        <f t="shared" si="2"/>
        <v>0.08</v>
      </c>
      <c r="J15" s="1">
        <f t="shared" si="3"/>
        <v>0.11325440000000001</v>
      </c>
      <c r="K15" s="1">
        <f t="shared" si="4"/>
        <v>0.10625</v>
      </c>
      <c r="L15" s="1">
        <f t="shared" si="5"/>
        <v>5.1249999999999993E-4</v>
      </c>
      <c r="M15" s="1">
        <f t="shared" si="6"/>
        <v>1.736111111111111E-3</v>
      </c>
      <c r="N15">
        <v>215.70892436883071</v>
      </c>
      <c r="O15">
        <v>250.49711403550251</v>
      </c>
      <c r="P15">
        <v>1.581572313484424</v>
      </c>
      <c r="Q15">
        <v>1.7811810088812989</v>
      </c>
      <c r="R15" s="1">
        <v>3885</v>
      </c>
      <c r="S15" s="1">
        <v>9</v>
      </c>
      <c r="T15" s="1">
        <v>0.5</v>
      </c>
      <c r="U15" s="1">
        <f t="shared" si="7"/>
        <v>0.44014627731946915</v>
      </c>
      <c r="V15" s="1">
        <f t="shared" si="24"/>
        <v>0.48105179886071531</v>
      </c>
      <c r="W15" s="1">
        <f t="shared" si="25"/>
        <v>6.1131786475898569</v>
      </c>
      <c r="X15" s="1">
        <f>[1]!HeatTransferArea(H15,I15,0.36,L15)</f>
        <v>0.10224123428623783</v>
      </c>
      <c r="Y15" s="1">
        <f>[1]!Convection(H15,M15,1000,9*10^-4,L15,0.6,0.36,7)</f>
        <v>19493.845795166944</v>
      </c>
      <c r="Z15" s="1">
        <f t="shared" si="8"/>
        <v>107.41665101248948</v>
      </c>
      <c r="AA15" s="1">
        <f t="shared" si="9"/>
        <v>6672.2394909442528</v>
      </c>
      <c r="AB15" s="1">
        <f t="shared" si="10"/>
        <v>21.986136046326394</v>
      </c>
      <c r="AC15" s="1">
        <f t="shared" si="11"/>
        <v>0.36785909729168503</v>
      </c>
      <c r="AD15" s="1">
        <f t="shared" si="12"/>
        <v>295.4983568926823</v>
      </c>
      <c r="AE15" s="1">
        <f t="shared" si="13"/>
        <v>6.7447916666666661</v>
      </c>
      <c r="AF15" s="1">
        <f t="shared" si="14"/>
        <v>5.3230636732544285</v>
      </c>
      <c r="AG15" s="1">
        <v>0.79010000000000002</v>
      </c>
      <c r="AH15" s="1">
        <f t="shared" si="15"/>
        <v>0.36785909729168503</v>
      </c>
      <c r="AI15" s="1">
        <f t="shared" si="16"/>
        <v>2.5068010887896812</v>
      </c>
      <c r="AJ15" s="1">
        <f t="shared" si="17"/>
        <v>16.329207180108881</v>
      </c>
      <c r="AK15" s="1">
        <f t="shared" si="18"/>
        <v>16.837620257067805</v>
      </c>
      <c r="AL15" s="1">
        <f t="shared" si="19"/>
        <v>8.1456765317563651</v>
      </c>
      <c r="AM15" s="1">
        <f t="shared" si="20"/>
        <v>6.435899027740704</v>
      </c>
      <c r="AN15" s="1">
        <f t="shared" si="21"/>
        <v>10.667375760220462</v>
      </c>
      <c r="AO15" s="1">
        <f t="shared" si="22"/>
        <v>9.8344895098314081E-2</v>
      </c>
      <c r="AP15" s="1">
        <f t="shared" si="23"/>
        <v>0.185</v>
      </c>
      <c r="AQ15" s="1">
        <f t="shared" si="26"/>
        <v>0.10336029580614604</v>
      </c>
    </row>
    <row r="16" spans="1:43" x14ac:dyDescent="0.25">
      <c r="A16">
        <v>3.9113181632653</v>
      </c>
      <c r="B16">
        <v>0.8</v>
      </c>
      <c r="C16">
        <v>0.5</v>
      </c>
      <c r="D16" s="1">
        <f t="shared" si="0"/>
        <v>2.6041666666666665E-3</v>
      </c>
      <c r="E16">
        <v>150</v>
      </c>
      <c r="F16">
        <v>81.1664015510204</v>
      </c>
      <c r="G16" s="4">
        <v>14.72</v>
      </c>
      <c r="H16" s="1">
        <f t="shared" si="1"/>
        <v>1.4736842105263158E-2</v>
      </c>
      <c r="I16" s="1">
        <f t="shared" si="2"/>
        <v>0.08</v>
      </c>
      <c r="J16" s="1">
        <f t="shared" si="3"/>
        <v>0.11325440000000001</v>
      </c>
      <c r="K16" s="1">
        <f t="shared" si="4"/>
        <v>0.10625</v>
      </c>
      <c r="L16" s="1">
        <f t="shared" si="5"/>
        <v>5.1249999999999993E-4</v>
      </c>
      <c r="M16" s="1">
        <f t="shared" si="6"/>
        <v>2.6041666666666665E-3</v>
      </c>
      <c r="N16">
        <v>215.53447410125969</v>
      </c>
      <c r="O16">
        <v>249.4742299015542</v>
      </c>
      <c r="P16">
        <v>1.548433205321605</v>
      </c>
      <c r="Q16">
        <v>1.7380449539419249</v>
      </c>
      <c r="R16" s="1">
        <v>3885</v>
      </c>
      <c r="S16" s="1">
        <v>9</v>
      </c>
      <c r="T16" s="1">
        <v>0.5</v>
      </c>
      <c r="U16" s="1">
        <f t="shared" si="7"/>
        <v>0.66021941597920375</v>
      </c>
      <c r="V16" s="1">
        <f t="shared" si="24"/>
        <v>1.0823665474366095</v>
      </c>
      <c r="W16" s="1">
        <f t="shared" si="25"/>
        <v>6.3296519570771794</v>
      </c>
      <c r="X16" s="1">
        <f>[1]!HeatTransferArea(H16,I16,0.36,L16)</f>
        <v>0.10224123428623783</v>
      </c>
      <c r="Y16" s="1">
        <f>[1]!Convection(H16,M16,1000,9*10^-4,L16,0.6,0.36,7)</f>
        <v>19632.102250269269</v>
      </c>
      <c r="Z16" s="1">
        <f t="shared" si="8"/>
        <v>161.12497651873426</v>
      </c>
      <c r="AA16" s="1">
        <f t="shared" si="9"/>
        <v>9191.4434798258389</v>
      </c>
      <c r="AB16" s="1">
        <f t="shared" si="10"/>
        <v>22.006010638126707</v>
      </c>
      <c r="AC16" s="1">
        <f t="shared" si="11"/>
        <v>0.27611762756383579</v>
      </c>
      <c r="AD16" s="1">
        <f t="shared" si="12"/>
        <v>198.39608247856998</v>
      </c>
      <c r="AE16" s="1">
        <f t="shared" si="13"/>
        <v>10.1171875</v>
      </c>
      <c r="AF16" s="1">
        <f t="shared" si="14"/>
        <v>10.602654770816054</v>
      </c>
      <c r="AG16" s="1">
        <v>0.9486</v>
      </c>
      <c r="AH16" s="1">
        <f t="shared" si="15"/>
        <v>0.27611762756383573</v>
      </c>
      <c r="AI16" s="1">
        <f t="shared" si="16"/>
        <v>5.072900096938775</v>
      </c>
      <c r="AJ16" s="1">
        <f t="shared" si="17"/>
        <v>31.841731434538779</v>
      </c>
      <c r="AK16" s="1">
        <f t="shared" si="18"/>
        <v>32.835005423386221</v>
      </c>
      <c r="AL16" s="1">
        <f t="shared" si="19"/>
        <v>9.8928848074776639</v>
      </c>
      <c r="AM16" s="1">
        <f t="shared" si="20"/>
        <v>9.3843905283733111</v>
      </c>
      <c r="AN16" s="1">
        <f t="shared" si="21"/>
        <v>15.665789069464676</v>
      </c>
      <c r="AO16" s="1">
        <f t="shared" si="22"/>
        <v>7.969824572927299E-2</v>
      </c>
      <c r="AP16" s="1">
        <f t="shared" si="23"/>
        <v>0.46</v>
      </c>
      <c r="AQ16" s="1">
        <f t="shared" si="26"/>
        <v>8.6650489334023029E-2</v>
      </c>
    </row>
    <row r="17" spans="1:43" x14ac:dyDescent="0.25">
      <c r="A17">
        <v>3.8248430980392198</v>
      </c>
      <c r="B17">
        <v>0.4</v>
      </c>
      <c r="C17">
        <v>0.5</v>
      </c>
      <c r="D17" s="1">
        <f t="shared" si="0"/>
        <v>2.170138888888889E-3</v>
      </c>
      <c r="E17">
        <v>125</v>
      </c>
      <c r="F17">
        <v>61.719679215686298</v>
      </c>
      <c r="G17" s="4">
        <v>9.6</v>
      </c>
      <c r="H17" s="1">
        <f t="shared" si="1"/>
        <v>1.4736842105263158E-2</v>
      </c>
      <c r="I17" s="1">
        <f t="shared" si="2"/>
        <v>0.08</v>
      </c>
      <c r="J17" s="1">
        <f t="shared" si="3"/>
        <v>0.11325440000000001</v>
      </c>
      <c r="K17" s="1">
        <f t="shared" si="4"/>
        <v>0.10625</v>
      </c>
      <c r="L17" s="1">
        <f t="shared" si="5"/>
        <v>5.1249999999999993E-4</v>
      </c>
      <c r="M17" s="1">
        <f t="shared" si="6"/>
        <v>2.170138888888889E-3</v>
      </c>
      <c r="N17">
        <v>214.65925958174131</v>
      </c>
      <c r="O17">
        <v>248.36113725071971</v>
      </c>
      <c r="P17">
        <v>1.538177849472655</v>
      </c>
      <c r="Q17">
        <v>1.727808150143584</v>
      </c>
      <c r="R17" s="1">
        <v>3885</v>
      </c>
      <c r="S17" s="1">
        <v>9</v>
      </c>
      <c r="T17" s="1">
        <v>0.5</v>
      </c>
      <c r="U17" s="1">
        <f t="shared" si="7"/>
        <v>0.55018284664933648</v>
      </c>
      <c r="V17" s="1">
        <f t="shared" si="24"/>
        <v>0.75164343571986791</v>
      </c>
      <c r="W17" s="1">
        <f t="shared" si="25"/>
        <v>6.2105916368591521</v>
      </c>
      <c r="X17" s="1">
        <f>[1]!HeatTransferArea(H17,I17,0.36,L17)</f>
        <v>0.10224123428623783</v>
      </c>
      <c r="Y17" s="1">
        <f>[1]!Convection(H17,M17,1000,9*10^-4,L17,0.6,0.36,7)</f>
        <v>19565.76017933507</v>
      </c>
      <c r="Z17" s="1">
        <f t="shared" si="8"/>
        <v>134.27081376561188</v>
      </c>
      <c r="AA17" s="1">
        <f t="shared" si="9"/>
        <v>7958.4874652799681</v>
      </c>
      <c r="AB17" s="1">
        <f t="shared" si="10"/>
        <v>21.997851300457459</v>
      </c>
      <c r="AC17" s="1">
        <f t="shared" si="11"/>
        <v>0.46207236966326926</v>
      </c>
      <c r="AD17" s="1">
        <f t="shared" si="12"/>
        <v>237.27077951065817</v>
      </c>
      <c r="AE17" s="1">
        <f t="shared" si="13"/>
        <v>8.4309895833333339</v>
      </c>
      <c r="AF17" s="1">
        <f t="shared" si="14"/>
        <v>5.2776741665777935</v>
      </c>
      <c r="AG17" s="1">
        <v>0.626</v>
      </c>
      <c r="AH17" s="1">
        <f t="shared" si="15"/>
        <v>0.4620723696632692</v>
      </c>
      <c r="AI17" s="1">
        <f t="shared" si="16"/>
        <v>3.8574799509803936</v>
      </c>
      <c r="AJ17" s="1">
        <f t="shared" si="17"/>
        <v>15.762825773887597</v>
      </c>
      <c r="AK17" s="1">
        <f t="shared" si="18"/>
        <v>16.236002999528036</v>
      </c>
      <c r="AL17" s="1">
        <f t="shared" si="19"/>
        <v>8.0618030793632656</v>
      </c>
      <c r="AM17" s="1">
        <f t="shared" si="20"/>
        <v>5.0466887276814045</v>
      </c>
      <c r="AN17" s="1">
        <f t="shared" si="21"/>
        <v>12.968361426218022</v>
      </c>
      <c r="AO17" s="1">
        <f t="shared" si="22"/>
        <v>7.7907305671458579E-2</v>
      </c>
      <c r="AP17" s="1">
        <f t="shared" si="23"/>
        <v>0.3</v>
      </c>
      <c r="AQ17" s="1">
        <f t="shared" si="26"/>
        <v>8.3140884949432892E-2</v>
      </c>
    </row>
    <row r="18" spans="1:43" x14ac:dyDescent="0.25">
      <c r="A18">
        <v>3.6826804098359958</v>
      </c>
      <c r="B18">
        <v>0.8</v>
      </c>
      <c r="C18">
        <v>0.5</v>
      </c>
      <c r="D18" s="1">
        <f t="shared" si="0"/>
        <v>3.472222222222222E-3</v>
      </c>
      <c r="E18">
        <v>200</v>
      </c>
      <c r="F18">
        <v>120.41737139344255</v>
      </c>
      <c r="G18" s="4">
        <v>28</v>
      </c>
      <c r="H18" s="1">
        <f t="shared" si="1"/>
        <v>1.4736842105263158E-2</v>
      </c>
      <c r="I18" s="1">
        <f t="shared" si="2"/>
        <v>0.08</v>
      </c>
      <c r="J18" s="1">
        <f t="shared" si="3"/>
        <v>0.11325440000000001</v>
      </c>
      <c r="K18" s="1">
        <f t="shared" si="4"/>
        <v>0.10625</v>
      </c>
      <c r="L18" s="1">
        <f t="shared" si="5"/>
        <v>5.1249999999999993E-4</v>
      </c>
      <c r="M18" s="1">
        <f t="shared" si="6"/>
        <v>3.472222222222222E-3</v>
      </c>
      <c r="N18">
        <v>211.02425855537629</v>
      </c>
      <c r="O18">
        <v>243.9614694911013</v>
      </c>
      <c r="P18">
        <v>1.5046944403458269</v>
      </c>
      <c r="Q18">
        <v>1.6967634668815419</v>
      </c>
      <c r="R18" s="1">
        <v>3885</v>
      </c>
      <c r="S18" s="1">
        <v>9</v>
      </c>
      <c r="T18" s="1">
        <v>0.5</v>
      </c>
      <c r="U18" s="1">
        <f t="shared" si="7"/>
        <v>0.8802925546389383</v>
      </c>
      <c r="V18" s="1">
        <f t="shared" si="24"/>
        <v>1.9242071954428612</v>
      </c>
      <c r="W18" s="1">
        <f t="shared" si="25"/>
        <v>6.6327145903594298</v>
      </c>
      <c r="X18" s="1">
        <f>[1]!HeatTransferArea(H18,I18,0.36,L18)</f>
        <v>0.10224123428623783</v>
      </c>
      <c r="Y18" s="1">
        <f>[1]!Convection(H18,M18,1000,9*10^-4,L18,0.6,0.36,7)</f>
        <v>19752.723070649943</v>
      </c>
      <c r="Z18" s="1">
        <f t="shared" si="8"/>
        <v>214.83330202497896</v>
      </c>
      <c r="AA18" s="1">
        <f t="shared" si="9"/>
        <v>11536.79891224789</v>
      </c>
      <c r="AB18" s="1">
        <f t="shared" si="10"/>
        <v>22.016726662521915</v>
      </c>
      <c r="AC18" s="1">
        <f t="shared" si="11"/>
        <v>0.37602544247421449</v>
      </c>
      <c r="AD18" s="1">
        <f t="shared" si="12"/>
        <v>149.71127998202286</v>
      </c>
      <c r="AE18" s="1">
        <f t="shared" si="13"/>
        <v>13.489583333333332</v>
      </c>
      <c r="AF18" s="1">
        <f t="shared" si="14"/>
        <v>10.368362453371805</v>
      </c>
      <c r="AG18" s="1">
        <v>0.76819999999999999</v>
      </c>
      <c r="AH18" s="1">
        <f t="shared" si="15"/>
        <v>0.37602544247421449</v>
      </c>
      <c r="AI18" s="1">
        <f t="shared" si="16"/>
        <v>7.5260857120901594</v>
      </c>
      <c r="AJ18" s="1">
        <f t="shared" si="17"/>
        <v>30.434951466114811</v>
      </c>
      <c r="AK18" s="1">
        <f t="shared" si="18"/>
        <v>31.202434678157946</v>
      </c>
      <c r="AL18" s="1">
        <f t="shared" si="19"/>
        <v>12.419456069629204</v>
      </c>
      <c r="AM18" s="1">
        <f t="shared" si="20"/>
        <v>9.5406261526891551</v>
      </c>
      <c r="AN18" s="1">
        <f t="shared" si="21"/>
        <v>20.297701044248392</v>
      </c>
      <c r="AO18" s="1">
        <f t="shared" si="22"/>
        <v>7.5075992284518847E-2</v>
      </c>
      <c r="AP18" s="1">
        <f t="shared" si="23"/>
        <v>0.875</v>
      </c>
      <c r="AQ18" s="1">
        <f t="shared" si="26"/>
        <v>8.5491588300825178E-2</v>
      </c>
    </row>
    <row r="19" spans="1:43" x14ac:dyDescent="0.25">
      <c r="A19">
        <v>2.7975325101214499</v>
      </c>
      <c r="B19">
        <v>0.4</v>
      </c>
      <c r="C19">
        <v>0.5</v>
      </c>
      <c r="D19" s="1">
        <f t="shared" si="0"/>
        <v>2.6041666666666665E-3</v>
      </c>
      <c r="E19">
        <v>150</v>
      </c>
      <c r="F19">
        <v>80.778030404858399</v>
      </c>
      <c r="G19" s="3">
        <v>14.4</v>
      </c>
      <c r="H19" s="1">
        <f t="shared" si="1"/>
        <v>1.4736842105263158E-2</v>
      </c>
      <c r="I19" s="1">
        <f t="shared" si="2"/>
        <v>0.08</v>
      </c>
      <c r="J19" s="1">
        <f t="shared" si="3"/>
        <v>0.11325440000000001</v>
      </c>
      <c r="K19" s="1">
        <f t="shared" si="4"/>
        <v>0.10625</v>
      </c>
      <c r="L19" s="1">
        <f t="shared" si="5"/>
        <v>5.1249999999999993E-4</v>
      </c>
      <c r="M19" s="1">
        <f t="shared" si="6"/>
        <v>2.6041666666666665E-3</v>
      </c>
      <c r="N19">
        <v>215.17236394310851</v>
      </c>
      <c r="O19">
        <v>247.75614934627541</v>
      </c>
      <c r="P19">
        <v>1.4984803688380599</v>
      </c>
      <c r="Q19">
        <v>1.6873461186552361</v>
      </c>
      <c r="R19" s="1">
        <v>3885</v>
      </c>
      <c r="S19" s="1">
        <v>9</v>
      </c>
      <c r="T19" s="1">
        <v>0.5</v>
      </c>
      <c r="U19" s="1">
        <f t="shared" si="7"/>
        <v>0.66021941597920375</v>
      </c>
      <c r="V19" s="1">
        <f t="shared" si="24"/>
        <v>1.0823665474366095</v>
      </c>
      <c r="W19" s="1">
        <f t="shared" si="25"/>
        <v>6.3296519570771794</v>
      </c>
      <c r="X19" s="1">
        <f>[1]!HeatTransferArea(H19,I19,0.36,L19)</f>
        <v>0.10224123428623783</v>
      </c>
      <c r="Y19" s="1">
        <f>[1]!Convection(H19,M19,1000,9*10^-4,L19,0.6,0.36,7)</f>
        <v>19632.102250269269</v>
      </c>
      <c r="Z19" s="1">
        <f t="shared" si="8"/>
        <v>161.12497651873426</v>
      </c>
      <c r="AA19" s="1">
        <f t="shared" si="9"/>
        <v>9191.4434798258389</v>
      </c>
      <c r="AB19" s="1">
        <f t="shared" si="10"/>
        <v>22.006010638126707</v>
      </c>
      <c r="AC19" s="1">
        <f t="shared" si="11"/>
        <v>0.55316460307880433</v>
      </c>
      <c r="AD19" s="1">
        <f t="shared" si="12"/>
        <v>198.39608247856998</v>
      </c>
      <c r="AE19" s="1">
        <f t="shared" si="13"/>
        <v>10.1171875</v>
      </c>
      <c r="AF19" s="1">
        <f t="shared" si="14"/>
        <v>5.2648181736083526</v>
      </c>
      <c r="AG19" s="1">
        <v>0.52059999999999995</v>
      </c>
      <c r="AH19" s="1">
        <f t="shared" si="15"/>
        <v>0.55316460307880433</v>
      </c>
      <c r="AI19" s="1">
        <f t="shared" si="16"/>
        <v>5.0486269003036499</v>
      </c>
      <c r="AJ19" s="1">
        <f t="shared" si="17"/>
        <v>15.430485758504233</v>
      </c>
      <c r="AK19" s="1">
        <f t="shared" si="18"/>
        <v>15.77845335730793</v>
      </c>
      <c r="AL19" s="1">
        <f t="shared" si="19"/>
        <v>7.0757902355610893</v>
      </c>
      <c r="AM19" s="1">
        <f t="shared" si="20"/>
        <v>3.6836563966331028</v>
      </c>
      <c r="AN19" s="1">
        <f t="shared" si="21"/>
        <v>15.160406856603808</v>
      </c>
      <c r="AO19" s="1">
        <f t="shared" si="22"/>
        <v>5.7003399907809081E-2</v>
      </c>
      <c r="AP19" s="1">
        <f t="shared" si="23"/>
        <v>0.45</v>
      </c>
      <c r="AQ19" s="1">
        <f t="shared" si="26"/>
        <v>6.1975924946870438E-2</v>
      </c>
    </row>
    <row r="20" spans="1:43" x14ac:dyDescent="0.25">
      <c r="A20">
        <v>2.7504055692307698</v>
      </c>
      <c r="B20">
        <v>0.4</v>
      </c>
      <c r="C20">
        <v>0.5</v>
      </c>
      <c r="D20" s="1">
        <f t="shared" si="0"/>
        <v>1.736111111111111E-3</v>
      </c>
      <c r="E20">
        <v>100</v>
      </c>
      <c r="F20">
        <v>60.581330184615403</v>
      </c>
      <c r="G20" s="4">
        <v>5.92</v>
      </c>
      <c r="H20" s="1">
        <f t="shared" si="1"/>
        <v>1.4736842105263158E-2</v>
      </c>
      <c r="I20" s="1">
        <f t="shared" si="2"/>
        <v>0.08</v>
      </c>
      <c r="J20" s="1">
        <f t="shared" si="3"/>
        <v>0.11325440000000001</v>
      </c>
      <c r="K20" s="1">
        <f t="shared" si="4"/>
        <v>0.10625</v>
      </c>
      <c r="L20" s="1">
        <f t="shared" si="5"/>
        <v>5.1249999999999993E-4</v>
      </c>
      <c r="M20" s="1">
        <f t="shared" si="6"/>
        <v>1.736111111111111E-3</v>
      </c>
      <c r="N20">
        <v>211.1174862533085</v>
      </c>
      <c r="O20">
        <v>243.18655160902381</v>
      </c>
      <c r="P20">
        <v>1.473527580172584</v>
      </c>
      <c r="Q20">
        <v>1.6543798716629869</v>
      </c>
      <c r="R20" s="1">
        <v>3885</v>
      </c>
      <c r="S20" s="1">
        <v>9</v>
      </c>
      <c r="T20" s="1">
        <v>0.5</v>
      </c>
      <c r="U20" s="1">
        <f t="shared" si="7"/>
        <v>0.44014627731946915</v>
      </c>
      <c r="V20" s="1">
        <f t="shared" si="24"/>
        <v>0.48105179886071531</v>
      </c>
      <c r="W20" s="1">
        <f t="shared" si="25"/>
        <v>6.1131786475898569</v>
      </c>
      <c r="X20" s="1">
        <f>[1]!HeatTransferArea(H20,I20,0.36,L20)</f>
        <v>0.10224123428623783</v>
      </c>
      <c r="Y20" s="1">
        <f>[1]!Convection(H20,M20,1000,9*10^-4,L20,0.6,0.36,7)</f>
        <v>19493.845795166944</v>
      </c>
      <c r="Z20" s="1">
        <f t="shared" si="8"/>
        <v>107.41665101248948</v>
      </c>
      <c r="AA20" s="1">
        <f t="shared" si="9"/>
        <v>6672.2394909442528</v>
      </c>
      <c r="AB20" s="1">
        <f t="shared" si="10"/>
        <v>21.986136046326394</v>
      </c>
      <c r="AC20" s="1">
        <f t="shared" si="11"/>
        <v>0.37585939281632996</v>
      </c>
      <c r="AD20" s="1">
        <f t="shared" si="12"/>
        <v>295.4983568926823</v>
      </c>
      <c r="AE20" s="1">
        <f t="shared" si="13"/>
        <v>6.7447916666666661</v>
      </c>
      <c r="AF20" s="1">
        <f t="shared" si="14"/>
        <v>5.1677142216917566</v>
      </c>
      <c r="AG20" s="1">
        <v>0.76639999999999997</v>
      </c>
      <c r="AH20" s="1">
        <f t="shared" si="15"/>
        <v>0.37585939281632996</v>
      </c>
      <c r="AI20" s="1">
        <f t="shared" si="16"/>
        <v>3.7863331365384627</v>
      </c>
      <c r="AJ20" s="1">
        <f t="shared" si="17"/>
        <v>14.843912092076339</v>
      </c>
      <c r="AK20" s="1">
        <f t="shared" si="18"/>
        <v>15.229538864225805</v>
      </c>
      <c r="AL20" s="1">
        <f t="shared" si="19"/>
        <v>4.6377281408253213</v>
      </c>
      <c r="AM20" s="1">
        <f t="shared" si="20"/>
        <v>3.554354847128526</v>
      </c>
      <c r="AN20" s="1">
        <f t="shared" si="21"/>
        <v>9.9386365433515422</v>
      </c>
      <c r="AO20" s="1">
        <f t="shared" si="22"/>
        <v>5.599251157664397E-2</v>
      </c>
      <c r="AP20" s="1">
        <f t="shared" si="23"/>
        <v>0.185</v>
      </c>
      <c r="AQ20" s="1">
        <f t="shared" si="26"/>
        <v>5.884802209311818E-2</v>
      </c>
    </row>
    <row r="21" spans="1:43" x14ac:dyDescent="0.25">
      <c r="A21">
        <v>2.0616127016128871</v>
      </c>
      <c r="B21">
        <v>0.8</v>
      </c>
      <c r="C21">
        <v>0.5</v>
      </c>
      <c r="D21" s="1">
        <f t="shared" si="0"/>
        <v>3.0381944444444445E-3</v>
      </c>
      <c r="E21">
        <v>175</v>
      </c>
      <c r="F21">
        <v>120.16741770161288</v>
      </c>
      <c r="G21" s="6">
        <v>20.8</v>
      </c>
      <c r="H21" s="1">
        <f t="shared" si="1"/>
        <v>1.4736842105263158E-2</v>
      </c>
      <c r="I21" s="1">
        <f t="shared" si="2"/>
        <v>0.08</v>
      </c>
      <c r="J21" s="1">
        <f t="shared" si="3"/>
        <v>0.11325440000000001</v>
      </c>
      <c r="K21" s="1">
        <f t="shared" si="4"/>
        <v>0.10625</v>
      </c>
      <c r="L21" s="1">
        <f t="shared" si="5"/>
        <v>5.1249999999999993E-4</v>
      </c>
      <c r="M21" s="1">
        <f t="shared" si="6"/>
        <v>3.0381944444444445E-3</v>
      </c>
      <c r="N21">
        <v>208.0668209266002</v>
      </c>
      <c r="O21">
        <v>238.97331100245</v>
      </c>
      <c r="P21">
        <v>1.427618287726425</v>
      </c>
      <c r="Q21">
        <v>1.6006471136996081</v>
      </c>
      <c r="R21" s="1">
        <v>3885</v>
      </c>
      <c r="S21" s="1">
        <v>9</v>
      </c>
      <c r="T21" s="1">
        <v>0.5</v>
      </c>
      <c r="U21" s="1">
        <f t="shared" si="7"/>
        <v>0.77025598530907113</v>
      </c>
      <c r="V21" s="1">
        <f t="shared" si="24"/>
        <v>1.4732211340109409</v>
      </c>
      <c r="W21" s="1">
        <f t="shared" si="25"/>
        <v>6.470359608243939</v>
      </c>
      <c r="X21" s="1">
        <f>[1]!HeatTransferArea(H21,I21,0.36,L21)</f>
        <v>0.10224123428623783</v>
      </c>
      <c r="Y21" s="1">
        <f>[1]!Convection(H21,M21,1000,9*10^-4,L21,0.6,0.36,7)</f>
        <v>19694.142440547083</v>
      </c>
      <c r="Z21" s="1">
        <f t="shared" si="8"/>
        <v>187.97913927185664</v>
      </c>
      <c r="AA21" s="1">
        <f t="shared" si="9"/>
        <v>10381.776731281119</v>
      </c>
      <c r="AB21" s="1">
        <f t="shared" si="10"/>
        <v>22.01205311546796</v>
      </c>
      <c r="AC21" s="1">
        <f t="shared" si="11"/>
        <v>0.33369894638829545</v>
      </c>
      <c r="AD21" s="1">
        <f t="shared" si="12"/>
        <v>170.59117873820571</v>
      </c>
      <c r="AE21" s="1">
        <f t="shared" si="13"/>
        <v>11.803385416666666</v>
      </c>
      <c r="AF21" s="1">
        <f t="shared" si="14"/>
        <v>10.156365717604125</v>
      </c>
      <c r="AG21" s="1">
        <v>0.85299999999999998</v>
      </c>
      <c r="AH21" s="1">
        <f t="shared" si="15"/>
        <v>0.33369894638829545</v>
      </c>
      <c r="AI21" s="1">
        <f t="shared" si="16"/>
        <v>7.5104636063508048</v>
      </c>
      <c r="AJ21" s="1">
        <f t="shared" si="17"/>
        <v>28.308532291689346</v>
      </c>
      <c r="AK21" s="1">
        <f t="shared" si="18"/>
        <v>28.998826870578732</v>
      </c>
      <c r="AL21" s="1">
        <f t="shared" si="19"/>
        <v>6.0835023242580801</v>
      </c>
      <c r="AM21" s="1">
        <f t="shared" si="20"/>
        <v>5.1892274825921421</v>
      </c>
      <c r="AN21" s="1">
        <f t="shared" si="21"/>
        <v>16.850728877916723</v>
      </c>
      <c r="AO21" s="1">
        <f t="shared" si="22"/>
        <v>4.2019601761889042E-2</v>
      </c>
      <c r="AP21" s="1">
        <f t="shared" si="23"/>
        <v>0.65</v>
      </c>
      <c r="AQ21" s="1">
        <f t="shared" si="26"/>
        <v>4.6687814433255412E-2</v>
      </c>
    </row>
    <row r="22" spans="1:43" x14ac:dyDescent="0.25">
      <c r="A22">
        <v>1.815564</v>
      </c>
      <c r="B22">
        <v>0.8</v>
      </c>
      <c r="C22">
        <v>0.5</v>
      </c>
      <c r="D22" s="1">
        <f t="shared" si="0"/>
        <v>2.6041666666666665E-3</v>
      </c>
      <c r="E22">
        <v>150</v>
      </c>
      <c r="F22">
        <v>99.183046734693903</v>
      </c>
      <c r="G22" s="6">
        <v>14.72</v>
      </c>
      <c r="H22" s="1">
        <f t="shared" si="1"/>
        <v>1.4736842105263158E-2</v>
      </c>
      <c r="I22" s="1">
        <f t="shared" si="2"/>
        <v>0.08</v>
      </c>
      <c r="J22" s="1">
        <f t="shared" si="3"/>
        <v>0.11325440000000001</v>
      </c>
      <c r="K22" s="1">
        <f t="shared" si="4"/>
        <v>0.10625</v>
      </c>
      <c r="L22" s="1">
        <f t="shared" si="5"/>
        <v>5.1249999999999993E-4</v>
      </c>
      <c r="M22" s="1">
        <f t="shared" si="6"/>
        <v>2.6041666666666665E-3</v>
      </c>
      <c r="N22">
        <v>212.4804181042297</v>
      </c>
      <c r="O22">
        <v>243.84669847086701</v>
      </c>
      <c r="P22">
        <v>1.4515768595814571</v>
      </c>
      <c r="Q22">
        <v>1.620616092847212</v>
      </c>
      <c r="R22" s="1">
        <v>3885</v>
      </c>
      <c r="S22" s="1">
        <v>9</v>
      </c>
      <c r="T22" s="1">
        <v>0.5</v>
      </c>
      <c r="U22" s="1">
        <f t="shared" si="7"/>
        <v>0.66021941597920375</v>
      </c>
      <c r="V22" s="1">
        <f t="shared" si="24"/>
        <v>1.0823665474366095</v>
      </c>
      <c r="W22" s="1">
        <f t="shared" si="25"/>
        <v>6.3296519570771794</v>
      </c>
      <c r="X22" s="1">
        <f>[1]!HeatTransferArea(H22,I22,0.36,L22)</f>
        <v>0.10224123428623783</v>
      </c>
      <c r="Y22" s="1">
        <f>[1]!Convection(H22,M22,1000,9*10^-4,L22,0.6,0.36,7)</f>
        <v>19632.102250269269</v>
      </c>
      <c r="Z22" s="1">
        <f t="shared" si="8"/>
        <v>161.12497651873426</v>
      </c>
      <c r="AA22" s="1">
        <f t="shared" si="9"/>
        <v>9191.4434798258389</v>
      </c>
      <c r="AB22" s="1">
        <f t="shared" si="10"/>
        <v>22.006010638126707</v>
      </c>
      <c r="AC22" s="1">
        <f t="shared" si="11"/>
        <v>0.28008636361900185</v>
      </c>
      <c r="AD22" s="1">
        <f t="shared" si="12"/>
        <v>198.39608247856998</v>
      </c>
      <c r="AE22" s="1">
        <f t="shared" si="13"/>
        <v>10.1171875</v>
      </c>
      <c r="AF22" s="1">
        <f t="shared" si="14"/>
        <v>10.363484685011848</v>
      </c>
      <c r="AG22" s="1">
        <v>0.94389999999999996</v>
      </c>
      <c r="AH22" s="1">
        <f t="shared" si="15"/>
        <v>0.28008636361900185</v>
      </c>
      <c r="AI22" s="1">
        <f t="shared" si="16"/>
        <v>6.1989404209183689</v>
      </c>
      <c r="AJ22" s="1">
        <f t="shared" si="17"/>
        <v>29.269680724542592</v>
      </c>
      <c r="AK22" s="1">
        <f t="shared" si="18"/>
        <v>30.086789106780049</v>
      </c>
      <c r="AL22" s="1">
        <f t="shared" si="19"/>
        <v>4.5921003515625003</v>
      </c>
      <c r="AM22" s="1">
        <f t="shared" si="20"/>
        <v>4.3344835218398439</v>
      </c>
      <c r="AN22" s="1">
        <f t="shared" si="21"/>
        <v>14.685875259046773</v>
      </c>
      <c r="AO22" s="1">
        <f t="shared" si="22"/>
        <v>3.6994501538689363E-2</v>
      </c>
      <c r="AP22" s="1">
        <f t="shared" si="23"/>
        <v>0.46</v>
      </c>
      <c r="AQ22" s="1">
        <f t="shared" si="26"/>
        <v>4.0221608790296043E-2</v>
      </c>
    </row>
    <row r="23" spans="1:43" x14ac:dyDescent="0.25">
      <c r="A23">
        <v>1.3396687984496101</v>
      </c>
      <c r="B23">
        <v>0.4</v>
      </c>
      <c r="C23">
        <v>0.5</v>
      </c>
      <c r="D23" s="1">
        <f t="shared" si="0"/>
        <v>2.170138888888889E-3</v>
      </c>
      <c r="E23">
        <v>125</v>
      </c>
      <c r="F23">
        <v>82.858532829457403</v>
      </c>
      <c r="G23" s="4">
        <v>9.6</v>
      </c>
      <c r="H23" s="1">
        <f t="shared" si="1"/>
        <v>1.4736842105263158E-2</v>
      </c>
      <c r="I23" s="1">
        <f t="shared" si="2"/>
        <v>0.08</v>
      </c>
      <c r="J23" s="1">
        <f t="shared" si="3"/>
        <v>0.11325440000000001</v>
      </c>
      <c r="K23" s="1">
        <f t="shared" si="4"/>
        <v>0.10625</v>
      </c>
      <c r="L23" s="1">
        <f t="shared" si="5"/>
        <v>5.1249999999999993E-4</v>
      </c>
      <c r="M23" s="1">
        <f t="shared" si="6"/>
        <v>2.170138888888889E-3</v>
      </c>
      <c r="N23">
        <v>207.59703020350869</v>
      </c>
      <c r="O23">
        <v>237.7134389228562</v>
      </c>
      <c r="P23">
        <v>1.399189331910011</v>
      </c>
      <c r="Q23">
        <v>1.562816515880898</v>
      </c>
      <c r="R23" s="1">
        <v>3885</v>
      </c>
      <c r="S23" s="1">
        <v>9</v>
      </c>
      <c r="T23" s="1">
        <v>0.5</v>
      </c>
      <c r="U23" s="1">
        <f t="shared" si="7"/>
        <v>0.55018284664933648</v>
      </c>
      <c r="V23" s="1">
        <f t="shared" si="24"/>
        <v>0.75164343571986791</v>
      </c>
      <c r="W23" s="1">
        <f t="shared" si="25"/>
        <v>6.2105916368591521</v>
      </c>
      <c r="X23" s="1">
        <f>[1]!HeatTransferArea(H23,I23,0.36,L23)</f>
        <v>0.10224123428623783</v>
      </c>
      <c r="Y23" s="1">
        <f>[1]!Convection(H23,M23,1000,9*10^-4,L23,0.6,0.36,7)</f>
        <v>19565.76017933507</v>
      </c>
      <c r="Z23" s="1">
        <f t="shared" si="8"/>
        <v>134.27081376561188</v>
      </c>
      <c r="AA23" s="1">
        <f t="shared" si="9"/>
        <v>7958.4874652799681</v>
      </c>
      <c r="AB23" s="1">
        <f t="shared" si="10"/>
        <v>21.997851300457459</v>
      </c>
      <c r="AC23" s="1">
        <f t="shared" si="11"/>
        <v>0.47779157846267512</v>
      </c>
      <c r="AD23" s="1">
        <f t="shared" si="12"/>
        <v>237.27077951065817</v>
      </c>
      <c r="AE23" s="1">
        <f t="shared" si="13"/>
        <v>8.4309895833333339</v>
      </c>
      <c r="AF23" s="1">
        <f t="shared" si="14"/>
        <v>5.0514105771106941</v>
      </c>
      <c r="AG23" s="1">
        <v>0.59960000000000002</v>
      </c>
      <c r="AH23" s="1">
        <f t="shared" si="15"/>
        <v>0.477791578462675</v>
      </c>
      <c r="AI23" s="1">
        <f t="shared" si="16"/>
        <v>5.1786583018410877</v>
      </c>
      <c r="AJ23" s="1">
        <f t="shared" si="17"/>
        <v>13.788532866619434</v>
      </c>
      <c r="AK23" s="1">
        <f t="shared" si="18"/>
        <v>14.135759581181354</v>
      </c>
      <c r="AL23" s="1">
        <f t="shared" si="19"/>
        <v>2.8236834212113364</v>
      </c>
      <c r="AM23" s="1">
        <f t="shared" si="20"/>
        <v>1.6930805793583175</v>
      </c>
      <c r="AN23" s="1">
        <f t="shared" si="21"/>
        <v>11.79655068244443</v>
      </c>
      <c r="AO23" s="1">
        <f t="shared" si="22"/>
        <v>2.7287390333170524E-2</v>
      </c>
      <c r="AP23" s="1">
        <f t="shared" si="23"/>
        <v>0.3</v>
      </c>
      <c r="AQ23" s="1">
        <f t="shared" si="26"/>
        <v>2.9120475425343042E-2</v>
      </c>
    </row>
    <row r="24" spans="1:43" x14ac:dyDescent="0.25">
      <c r="A24">
        <v>0.2685023828125</v>
      </c>
      <c r="B24">
        <v>0.4</v>
      </c>
      <c r="C24">
        <v>0.5</v>
      </c>
      <c r="D24" s="1">
        <f t="shared" si="0"/>
        <v>1.736111111111111E-3</v>
      </c>
      <c r="E24">
        <v>100</v>
      </c>
      <c r="F24">
        <v>80.3682073828124</v>
      </c>
      <c r="G24" s="6">
        <v>5.92</v>
      </c>
      <c r="H24" s="1">
        <f t="shared" si="1"/>
        <v>1.4736842105263158E-2</v>
      </c>
      <c r="I24" s="1">
        <f t="shared" si="2"/>
        <v>0.08</v>
      </c>
      <c r="J24" s="1">
        <f t="shared" si="3"/>
        <v>0.11325440000000001</v>
      </c>
      <c r="K24" s="1">
        <f t="shared" si="4"/>
        <v>0.10625</v>
      </c>
      <c r="L24" s="1">
        <f t="shared" si="5"/>
        <v>5.1249999999999993E-4</v>
      </c>
      <c r="M24" s="1">
        <f t="shared" si="6"/>
        <v>1.736111111111111E-3</v>
      </c>
      <c r="N24">
        <v>158.76092525226451</v>
      </c>
      <c r="O24">
        <v>180.94654101745411</v>
      </c>
      <c r="P24">
        <v>1.0419977042519719</v>
      </c>
      <c r="Q24">
        <v>1.164866455023625</v>
      </c>
      <c r="R24" s="1">
        <v>3885</v>
      </c>
      <c r="S24" s="1">
        <v>9</v>
      </c>
      <c r="T24" s="1">
        <v>0.5</v>
      </c>
      <c r="U24" s="1">
        <f t="shared" si="7"/>
        <v>0.44014627731946915</v>
      </c>
      <c r="V24" s="1">
        <f t="shared" si="24"/>
        <v>0.48105179886071531</v>
      </c>
      <c r="W24" s="1">
        <f t="shared" si="25"/>
        <v>6.1131786475898569</v>
      </c>
      <c r="X24" s="1">
        <f>[1]!HeatTransferArea(H24,I24,0.36,L24)</f>
        <v>0.10224123428623783</v>
      </c>
      <c r="Y24" s="1">
        <f>[1]!Convection(H24,M24,1000,9*10^-4,L24,0.6,0.36,7)</f>
        <v>19493.845795166944</v>
      </c>
      <c r="Z24" s="1">
        <f t="shared" si="8"/>
        <v>107.41665101248948</v>
      </c>
      <c r="AA24" s="1">
        <f t="shared" si="9"/>
        <v>6672.2394909442528</v>
      </c>
      <c r="AB24" s="1">
        <f t="shared" si="10"/>
        <v>21.986136046326394</v>
      </c>
      <c r="AC24" s="1">
        <f t="shared" si="11"/>
        <v>0.49981121028359965</v>
      </c>
      <c r="AD24" s="1">
        <f t="shared" si="12"/>
        <v>295.4983568926823</v>
      </c>
      <c r="AE24" s="1">
        <f t="shared" si="13"/>
        <v>6.7447916666666661</v>
      </c>
      <c r="AF24" s="1">
        <f t="shared" si="14"/>
        <v>3.8451139966209</v>
      </c>
      <c r="AG24" s="1">
        <v>0.5706</v>
      </c>
      <c r="AH24" s="1">
        <f t="shared" si="15"/>
        <v>0.49981121028359965</v>
      </c>
      <c r="AI24" s="1">
        <f t="shared" si="16"/>
        <v>5.023012961425775</v>
      </c>
      <c r="AJ24" s="1">
        <f t="shared" si="17"/>
        <v>7.8597492382822329</v>
      </c>
      <c r="AK24" s="1">
        <f t="shared" si="18"/>
        <v>8.0131999141322048</v>
      </c>
      <c r="AL24" s="1">
        <f t="shared" si="19"/>
        <v>0.45274815851847328</v>
      </c>
      <c r="AM24" s="1">
        <f t="shared" si="20"/>
        <v>0.25833809925064083</v>
      </c>
      <c r="AN24" s="1">
        <f t="shared" si="21"/>
        <v>7.0280574323244975</v>
      </c>
      <c r="AO24" s="1">
        <f t="shared" si="22"/>
        <v>5.4661475915314273E-3</v>
      </c>
      <c r="AP24" s="1">
        <f t="shared" si="23"/>
        <v>0.185</v>
      </c>
      <c r="AQ24" s="1">
        <f t="shared" si="26"/>
        <v>5.744910617027304E-3</v>
      </c>
    </row>
    <row r="25" spans="1:43" x14ac:dyDescent="0.25">
      <c r="A25">
        <v>4.5274749035058903E-2</v>
      </c>
      <c r="B25">
        <v>0.8</v>
      </c>
      <c r="C25">
        <v>0.5</v>
      </c>
      <c r="D25" s="1">
        <f t="shared" si="0"/>
        <v>3.0381944444444445E-3</v>
      </c>
      <c r="E25">
        <v>175</v>
      </c>
      <c r="F25">
        <v>135.10687945945946</v>
      </c>
      <c r="G25" s="4">
        <v>20.8</v>
      </c>
      <c r="H25" s="1">
        <f t="shared" si="1"/>
        <v>1.4736842105263158E-2</v>
      </c>
      <c r="I25" s="1">
        <f t="shared" si="2"/>
        <v>0.08</v>
      </c>
      <c r="J25" s="1">
        <f t="shared" si="3"/>
        <v>0.11325440000000001</v>
      </c>
      <c r="K25" s="1">
        <f t="shared" si="4"/>
        <v>0.10625</v>
      </c>
      <c r="L25" s="1">
        <f t="shared" si="5"/>
        <v>5.1249999999999993E-4</v>
      </c>
      <c r="M25" s="1">
        <f t="shared" si="6"/>
        <v>3.0381944444444445E-3</v>
      </c>
      <c r="N25">
        <v>212.9999449437133</v>
      </c>
      <c r="O25">
        <v>242.5323831674369</v>
      </c>
      <c r="P25">
        <v>1.3889644298176009</v>
      </c>
      <c r="Q25">
        <v>1.554801287173913</v>
      </c>
      <c r="R25" s="1">
        <v>3885</v>
      </c>
      <c r="S25" s="1">
        <v>9</v>
      </c>
      <c r="T25" s="1">
        <v>0.5</v>
      </c>
      <c r="U25" s="1">
        <f t="shared" si="7"/>
        <v>0.77025598530907113</v>
      </c>
      <c r="V25" s="1">
        <f t="shared" si="24"/>
        <v>1.4732211340109409</v>
      </c>
      <c r="W25" s="1">
        <f t="shared" si="25"/>
        <v>6.470359608243939</v>
      </c>
      <c r="X25" s="1">
        <f>[1]!HeatTransferArea(H25,I25,0.36,L25)</f>
        <v>0.10224123428623783</v>
      </c>
      <c r="Y25" s="1">
        <f>[1]!Convection(H25,M25,1000,9*10^-4,L25,0.6,0.36,7)</f>
        <v>19694.142440547083</v>
      </c>
      <c r="Z25" s="1">
        <f t="shared" si="8"/>
        <v>187.97913927185664</v>
      </c>
      <c r="AA25" s="1">
        <f t="shared" si="9"/>
        <v>10381.776731281119</v>
      </c>
      <c r="AB25" s="1">
        <f t="shared" si="10"/>
        <v>22.01205311546796</v>
      </c>
      <c r="AC25" s="1">
        <f t="shared" si="11"/>
        <v>0.32597040783234199</v>
      </c>
      <c r="AD25" s="1">
        <f t="shared" si="12"/>
        <v>170.59117873820571</v>
      </c>
      <c r="AE25" s="1">
        <f t="shared" si="13"/>
        <v>11.803385416666666</v>
      </c>
      <c r="AF25" s="1">
        <f t="shared" si="14"/>
        <v>10.30762628461607</v>
      </c>
      <c r="AG25" s="1">
        <v>0.86329999999999996</v>
      </c>
      <c r="AH25" s="1">
        <f t="shared" si="15"/>
        <v>0.32597040783234199</v>
      </c>
      <c r="AI25" s="1">
        <f t="shared" si="16"/>
        <v>8.4441799662162165</v>
      </c>
      <c r="AJ25" s="1">
        <f t="shared" si="17"/>
        <v>28.149670028148936</v>
      </c>
      <c r="AK25" s="1">
        <f t="shared" si="18"/>
        <v>28.633852530369349</v>
      </c>
      <c r="AL25" s="1">
        <f t="shared" si="19"/>
        <v>0.13359882812591437</v>
      </c>
      <c r="AM25" s="1">
        <f t="shared" si="20"/>
        <v>0.11533586832110186</v>
      </c>
      <c r="AN25" s="1">
        <f t="shared" si="21"/>
        <v>16.394482495177801</v>
      </c>
      <c r="AO25" s="1">
        <f t="shared" si="22"/>
        <v>9.2278579911459413E-4</v>
      </c>
      <c r="AP25" s="1">
        <f t="shared" si="23"/>
        <v>0.65</v>
      </c>
      <c r="AQ25" s="1">
        <f t="shared" si="26"/>
        <v>1.0253036760043922E-3</v>
      </c>
    </row>
    <row r="26" spans="1:43" x14ac:dyDescent="0.25">
      <c r="A26">
        <v>3.6078583691164567E-2</v>
      </c>
      <c r="B26">
        <v>0.8</v>
      </c>
      <c r="C26">
        <v>0.5</v>
      </c>
      <c r="D26" s="1">
        <f t="shared" si="0"/>
        <v>3.472222222222222E-3</v>
      </c>
      <c r="E26">
        <v>200</v>
      </c>
      <c r="F26">
        <v>150.0357954935622</v>
      </c>
      <c r="G26" s="4">
        <v>28</v>
      </c>
      <c r="H26" s="1">
        <f t="shared" si="1"/>
        <v>1.4736842105263158E-2</v>
      </c>
      <c r="I26" s="1">
        <f t="shared" si="2"/>
        <v>0.08</v>
      </c>
      <c r="J26" s="1">
        <f t="shared" si="3"/>
        <v>0.11325440000000001</v>
      </c>
      <c r="K26" s="1">
        <f t="shared" si="4"/>
        <v>0.10625</v>
      </c>
      <c r="L26" s="1">
        <f t="shared" si="5"/>
        <v>5.1249999999999993E-4</v>
      </c>
      <c r="M26" s="1">
        <f t="shared" si="6"/>
        <v>3.472222222222222E-3</v>
      </c>
      <c r="N26">
        <v>212.9999449437133</v>
      </c>
      <c r="O26">
        <v>242.5323831674369</v>
      </c>
      <c r="P26">
        <v>1.3889644298176009</v>
      </c>
      <c r="Q26">
        <v>1.554801287173913</v>
      </c>
      <c r="R26" s="1">
        <v>3885</v>
      </c>
      <c r="S26" s="1">
        <v>9</v>
      </c>
      <c r="T26" s="1">
        <v>0.5</v>
      </c>
      <c r="U26" s="1">
        <f t="shared" si="7"/>
        <v>0.8802925546389383</v>
      </c>
      <c r="V26" s="1">
        <f t="shared" si="24"/>
        <v>1.9242071954428612</v>
      </c>
      <c r="W26" s="1">
        <f t="shared" si="25"/>
        <v>6.6327145903594298</v>
      </c>
      <c r="X26" s="1">
        <f>[1]!HeatTransferArea(H26,I26,0.36,L26)</f>
        <v>0.10224123428623783</v>
      </c>
      <c r="Y26" s="1">
        <f>[1]!Convection(H26,M26,1000,9*10^-4,L26,0.6,0.36,7)</f>
        <v>19752.723070649943</v>
      </c>
      <c r="Z26" s="1">
        <f t="shared" si="8"/>
        <v>214.83330202497896</v>
      </c>
      <c r="AA26" s="1">
        <f t="shared" si="9"/>
        <v>11536.79891224789</v>
      </c>
      <c r="AB26" s="1">
        <f t="shared" si="10"/>
        <v>22.016726662521915</v>
      </c>
      <c r="AC26" s="1">
        <f t="shared" si="11"/>
        <v>0.37253760895124799</v>
      </c>
      <c r="AD26" s="1">
        <f t="shared" si="12"/>
        <v>149.71127998202286</v>
      </c>
      <c r="AE26" s="1">
        <f t="shared" si="13"/>
        <v>13.489583333333332</v>
      </c>
      <c r="AF26" s="1">
        <f t="shared" si="14"/>
        <v>10.30762628461607</v>
      </c>
      <c r="AG26" s="1">
        <v>0.76400000000000001</v>
      </c>
      <c r="AH26" s="1">
        <f t="shared" si="15"/>
        <v>0.37253760895124799</v>
      </c>
      <c r="AI26" s="1">
        <f t="shared" si="16"/>
        <v>9.3772372183476378</v>
      </c>
      <c r="AJ26" s="1">
        <f t="shared" si="17"/>
        <v>28.149670028148936</v>
      </c>
      <c r="AK26" s="1">
        <f t="shared" si="18"/>
        <v>28.633852530369349</v>
      </c>
      <c r="AL26" s="1">
        <f t="shared" si="19"/>
        <v>0.12167126531265134</v>
      </c>
      <c r="AM26" s="1">
        <f t="shared" si="20"/>
        <v>9.2956846698865628E-2</v>
      </c>
      <c r="AN26" s="1">
        <f t="shared" si="21"/>
        <v>18.736551423060344</v>
      </c>
      <c r="AO26" s="1">
        <f t="shared" si="22"/>
        <v>7.3550652497561271E-4</v>
      </c>
      <c r="AP26" s="1">
        <f t="shared" si="23"/>
        <v>0.875</v>
      </c>
      <c r="AQ26" s="1">
        <f t="shared" si="26"/>
        <v>8.3754631956761835E-4</v>
      </c>
    </row>
    <row r="27" spans="1:43" x14ac:dyDescent="0.25">
      <c r="A27"/>
      <c r="B27"/>
      <c r="C27"/>
      <c r="E27"/>
      <c r="F27"/>
      <c r="G27" s="4"/>
      <c r="N27"/>
      <c r="O27"/>
      <c r="P27"/>
      <c r="Q27"/>
    </row>
    <row r="28" spans="1:43" x14ac:dyDescent="0.25">
      <c r="A28">
        <v>-0.16084018867924499</v>
      </c>
      <c r="B28">
        <v>0.4</v>
      </c>
      <c r="C28">
        <v>0.5</v>
      </c>
      <c r="D28" s="1">
        <f>E28/3600/16</f>
        <v>2.6041666666666665E-3</v>
      </c>
      <c r="E28">
        <v>150</v>
      </c>
      <c r="F28">
        <v>101.178135660377</v>
      </c>
      <c r="G28" s="4">
        <v>14.4</v>
      </c>
      <c r="H28" s="1">
        <f>4*(28*10)/(2*(28+10))/1000</f>
        <v>1.4736842105263158E-2</v>
      </c>
      <c r="I28" s="1">
        <f>80/1000</f>
        <v>0.08</v>
      </c>
      <c r="J28" s="1">
        <f>28/1000*10/1000*I28*(1-0.36)*7900</f>
        <v>0.11325440000000001</v>
      </c>
      <c r="K28" s="1">
        <f>1.7/16</f>
        <v>0.10625</v>
      </c>
      <c r="L28" s="1">
        <f>(0.425+0.6)/2000</f>
        <v>5.1249999999999993E-4</v>
      </c>
      <c r="M28" s="1">
        <f>D28</f>
        <v>2.6041666666666665E-3</v>
      </c>
      <c r="N28">
        <v>212.9999449437133</v>
      </c>
      <c r="O28">
        <v>242.5323831674369</v>
      </c>
      <c r="P28">
        <v>1.3889644298176009</v>
      </c>
      <c r="Q28">
        <v>1.554801287173913</v>
      </c>
      <c r="R28" s="1">
        <v>3885</v>
      </c>
      <c r="T28" s="1">
        <v>0.5</v>
      </c>
      <c r="U28" s="1">
        <f>E28/3600/1000/(PI()*H28^2/4)/0.37</f>
        <v>0.66021941597920375</v>
      </c>
      <c r="X28" s="1">
        <f>[1]!HeatTransferArea(H28,I28,0.36,L28)</f>
        <v>0.10224123428623783</v>
      </c>
      <c r="Y28" s="1">
        <f>[1]!Convection(H28,M28,1000,9*10^-4,L28,0.6,0.36,7)</f>
        <v>19632.102250269269</v>
      </c>
      <c r="Z28" s="1">
        <f>U28*L28/(2.1*10^-6)</f>
        <v>161.12497651873426</v>
      </c>
      <c r="AA28" s="1">
        <f>0.17*Z28^0.79*T28/L28</f>
        <v>9191.4434798258389</v>
      </c>
      <c r="AB28" s="1">
        <f>(1/AA28+1.6/1000/0.3+0.8/1000/0.02)^-1</f>
        <v>22.006010638126707</v>
      </c>
      <c r="AC28" s="1">
        <f>R28*M28/(2*B28*N28*K28)</f>
        <v>0.55880641342687198</v>
      </c>
      <c r="AD28" s="1">
        <f>Y28*X28/(M28*R28)</f>
        <v>198.39608247856998</v>
      </c>
      <c r="AE28" s="1">
        <f>M28*R28</f>
        <v>10.1171875</v>
      </c>
      <c r="AF28" s="1">
        <f>K28*O28*B28*0.5</f>
        <v>5.1538131423080351</v>
      </c>
      <c r="AG28" s="1">
        <v>0.50970000000000004</v>
      </c>
      <c r="AH28" s="1">
        <f>D28*R28/(2*B28*K28*N28)</f>
        <v>0.55880641342687198</v>
      </c>
      <c r="AI28" s="1">
        <f>F28/16</f>
        <v>6.3236334787735622</v>
      </c>
      <c r="AJ28" s="1">
        <f>K28*B28*N28*Q28</f>
        <v>14.074835014074468</v>
      </c>
      <c r="AK28" s="1">
        <f>B28*K28*O28*P28</f>
        <v>14.316926265184675</v>
      </c>
      <c r="AL28" s="1">
        <f>D28*R28*A28*0.25</f>
        <v>-0.40681258660082475</v>
      </c>
      <c r="AM28" s="1">
        <f>D28*R28*A28*AG28*0.25</f>
        <v>-0.20735237539044041</v>
      </c>
      <c r="AN28" s="1">
        <f>D28*R28*P28</f>
        <v>14.052413567295259</v>
      </c>
      <c r="AO28" s="1">
        <f>AB28*(PI()*H28*I28)*(A28/2)*0.5</f>
        <v>-3.2773301340946483E-3</v>
      </c>
      <c r="AP28" s="1">
        <f>G28/16*0.5</f>
        <v>0.45</v>
      </c>
    </row>
    <row r="29" spans="1:43" x14ac:dyDescent="0.25">
      <c r="A29">
        <v>-0.444192964426875</v>
      </c>
      <c r="B29">
        <v>0.4</v>
      </c>
      <c r="C29">
        <v>0.5</v>
      </c>
      <c r="D29" s="1">
        <f>E29/3600/16</f>
        <v>2.170138888888889E-3</v>
      </c>
      <c r="E29">
        <v>125</v>
      </c>
      <c r="F29">
        <v>100.992924822134</v>
      </c>
      <c r="G29" s="4">
        <v>9.6</v>
      </c>
      <c r="H29" s="1">
        <f>4*(28*10)/(2*(28+10))/1000</f>
        <v>1.4736842105263158E-2</v>
      </c>
      <c r="I29" s="1">
        <f>80/1000</f>
        <v>0.08</v>
      </c>
      <c r="J29" s="1">
        <f>28/1000*10/1000*I29*(1-0.36)*7900</f>
        <v>0.11325440000000001</v>
      </c>
      <c r="K29" s="1">
        <f>1.7/16</f>
        <v>0.10625</v>
      </c>
      <c r="L29" s="1">
        <f>(0.425+0.6)/2000</f>
        <v>5.1249999999999993E-4</v>
      </c>
      <c r="M29" s="1">
        <f>D29</f>
        <v>2.170138888888889E-3</v>
      </c>
      <c r="N29">
        <v>212.9999449437133</v>
      </c>
      <c r="O29">
        <v>242.5323831674369</v>
      </c>
      <c r="P29">
        <v>1.3889644298176009</v>
      </c>
      <c r="Q29">
        <v>1.554801287173913</v>
      </c>
      <c r="R29" s="1">
        <v>3885</v>
      </c>
      <c r="T29" s="1">
        <v>0.5</v>
      </c>
      <c r="U29" s="1">
        <f>E29/3600/1000/(PI()*H29^2/4)/0.37</f>
        <v>0.55018284664933648</v>
      </c>
      <c r="X29" s="1">
        <f>[1]!HeatTransferArea(H29,I29,0.36,L29)</f>
        <v>0.10224123428623783</v>
      </c>
      <c r="Y29" s="1">
        <f>[1]!Convection(H29,M29,1000,9*10^-4,L29,0.6,0.36,7)</f>
        <v>19565.76017933507</v>
      </c>
      <c r="Z29" s="1">
        <f>U29*L29/(2.1*10^-6)</f>
        <v>134.27081376561188</v>
      </c>
      <c r="AA29" s="1">
        <f>0.17*Z29^0.79*T29/L29</f>
        <v>7958.4874652799681</v>
      </c>
      <c r="AB29" s="1">
        <f>(1/AA29+1.6/1000/0.3+0.8/1000/0.02)^-1</f>
        <v>21.997851300457459</v>
      </c>
      <c r="AC29" s="1">
        <f>R29*M29/(2*B29*N29*K29)</f>
        <v>0.46567201118906004</v>
      </c>
      <c r="AD29" s="1">
        <f>Y29*X29/(M29*R29)</f>
        <v>237.27077951065817</v>
      </c>
      <c r="AE29" s="1">
        <f>M29*R29</f>
        <v>8.4309895833333339</v>
      </c>
      <c r="AF29" s="1">
        <f>K29*O29*B29*0.5</f>
        <v>5.1538131423080351</v>
      </c>
      <c r="AG29" s="1">
        <v>0.61180000000000001</v>
      </c>
      <c r="AH29" s="1">
        <f>D29*R29/(2*B29*K29*N29)</f>
        <v>0.46567201118906004</v>
      </c>
      <c r="AI29" s="1">
        <f>F29/16</f>
        <v>6.312057801383375</v>
      </c>
      <c r="AJ29" s="1">
        <f>K29*B29*N29*Q29</f>
        <v>14.074835014074468</v>
      </c>
      <c r="AK29" s="1">
        <f>B29*K29*O29*P29</f>
        <v>14.316926265184675</v>
      </c>
      <c r="AL29" s="1">
        <f>D29*R29*A29*0.25</f>
        <v>-0.93624656401823436</v>
      </c>
      <c r="AM29" s="1">
        <f>D29*R29*A29*AG29*0.25</f>
        <v>-0.57279564786635584</v>
      </c>
      <c r="AN29" s="1">
        <f>D29*R29*P29</f>
        <v>11.710344639412718</v>
      </c>
      <c r="AO29" s="1">
        <f>AB29*(PI()*H29*I29)*(A29/2)*0.5</f>
        <v>-9.0476592554754338E-3</v>
      </c>
      <c r="AP29" s="1">
        <f>G29/16*0.5</f>
        <v>0.3</v>
      </c>
    </row>
    <row r="30" spans="1:43" x14ac:dyDescent="0.25">
      <c r="A30">
        <v>-1.37076750972763</v>
      </c>
      <c r="B30">
        <v>0.8</v>
      </c>
      <c r="C30">
        <v>0.5</v>
      </c>
      <c r="D30" s="1">
        <f>E30/3600/16</f>
        <v>2.6041666666666665E-3</v>
      </c>
      <c r="E30">
        <v>150</v>
      </c>
      <c r="F30">
        <v>120.069799844358</v>
      </c>
      <c r="G30" s="4">
        <v>14.72</v>
      </c>
      <c r="H30" s="1">
        <f>4*(28*10)/(2*(28+10))/1000</f>
        <v>1.4736842105263158E-2</v>
      </c>
      <c r="I30" s="1">
        <f>80/1000</f>
        <v>0.08</v>
      </c>
      <c r="J30" s="1">
        <f>28/1000*10/1000*I30*(1-0.36)*7900</f>
        <v>0.11325440000000001</v>
      </c>
      <c r="K30" s="1">
        <f>1.7/16</f>
        <v>0.10625</v>
      </c>
      <c r="L30" s="1">
        <f>(0.425+0.6)/2000</f>
        <v>5.1249999999999993E-4</v>
      </c>
      <c r="M30" s="1">
        <f>D30</f>
        <v>2.6041666666666665E-3</v>
      </c>
      <c r="N30">
        <v>212.9999449437133</v>
      </c>
      <c r="O30">
        <v>242.5323831674369</v>
      </c>
      <c r="P30">
        <v>1.3889644298176009</v>
      </c>
      <c r="Q30">
        <v>1.554801287173913</v>
      </c>
      <c r="R30" s="1">
        <v>3885</v>
      </c>
      <c r="T30" s="1">
        <v>0.5</v>
      </c>
      <c r="U30" s="1">
        <f>E30/3600/1000/(PI()*H30^2/4)/0.37</f>
        <v>0.66021941597920375</v>
      </c>
      <c r="X30" s="1">
        <f>[1]!HeatTransferArea(H30,I30,0.36,L30)</f>
        <v>0.10224123428623783</v>
      </c>
      <c r="Y30" s="1">
        <f>[1]!Convection(H30,M30,1000,9*10^-4,L30,0.6,0.36,7)</f>
        <v>19632.102250269269</v>
      </c>
      <c r="Z30" s="1">
        <f>U30*L30/(2.1*10^-6)</f>
        <v>161.12497651873426</v>
      </c>
      <c r="AA30" s="1">
        <f>0.17*Z30^0.79*T30/L30</f>
        <v>9191.4434798258389</v>
      </c>
      <c r="AB30" s="1">
        <f>(1/AA30+1.6/1000/0.3+0.8/1000/0.02)^-1</f>
        <v>22.006010638126707</v>
      </c>
      <c r="AC30" s="1">
        <f>R30*M30/(2*B30*N30*K30)</f>
        <v>0.27940320671343599</v>
      </c>
      <c r="AD30" s="1">
        <f>Y30*X30/(M30*R30)</f>
        <v>198.39608247856998</v>
      </c>
      <c r="AE30" s="1">
        <f>M30*R30</f>
        <v>10.1171875</v>
      </c>
      <c r="AF30" s="1">
        <f>K30*O30*B30*0.5</f>
        <v>10.30762628461607</v>
      </c>
      <c r="AG30" s="1">
        <v>0.94269999999999998</v>
      </c>
      <c r="AH30" s="1">
        <f>D30*R30/(2*B30*K30*N30)</f>
        <v>0.27940320671343599</v>
      </c>
      <c r="AI30" s="1">
        <f>F30/16</f>
        <v>7.5043624902723751</v>
      </c>
      <c r="AJ30" s="1">
        <f>K30*B30*N30*Q30</f>
        <v>28.149670028148936</v>
      </c>
      <c r="AK30" s="1">
        <f>B30*K30*O30*P30</f>
        <v>28.633852530369349</v>
      </c>
      <c r="AL30" s="1">
        <f>D30*R30*A30*0.25</f>
        <v>-3.4670779787056265</v>
      </c>
      <c r="AM30" s="1">
        <f>D30*R30*A30*AG30*0.25</f>
        <v>-3.2684144105257942</v>
      </c>
      <c r="AN30" s="1">
        <f>D30*R30*P30</f>
        <v>14.052413567295259</v>
      </c>
      <c r="AO30" s="1">
        <f>AB30*(PI()*H30*I30)*(A30/2)*0.5</f>
        <v>-2.7931188736835599E-2</v>
      </c>
      <c r="AP30" s="1">
        <f>G30/16*0.5</f>
        <v>0.46</v>
      </c>
    </row>
    <row r="31" spans="1:43" x14ac:dyDescent="0.25">
      <c r="A31">
        <v>-2.1065932539682501</v>
      </c>
      <c r="B31">
        <v>0.4</v>
      </c>
      <c r="C31">
        <v>0.5</v>
      </c>
      <c r="D31" s="1">
        <f>E31/3600/16</f>
        <v>1.736111111111111E-3</v>
      </c>
      <c r="E31">
        <v>100</v>
      </c>
      <c r="F31">
        <v>98.819013134920596</v>
      </c>
      <c r="G31" s="4">
        <v>5.92</v>
      </c>
      <c r="H31" s="1">
        <f>4*(28*10)/(2*(28+10))/1000</f>
        <v>1.4736842105263158E-2</v>
      </c>
      <c r="I31" s="1">
        <f>80/1000</f>
        <v>0.08</v>
      </c>
      <c r="J31" s="1">
        <f>28/1000*10/1000*I31*(1-0.36)*7900</f>
        <v>0.11325440000000001</v>
      </c>
      <c r="K31" s="1">
        <f>1.7/16</f>
        <v>0.10625</v>
      </c>
      <c r="L31" s="1">
        <f>(0.425+0.6)/2000</f>
        <v>5.1249999999999993E-4</v>
      </c>
      <c r="M31" s="1">
        <f>D31</f>
        <v>1.736111111111111E-3</v>
      </c>
      <c r="N31">
        <v>212.9999449437133</v>
      </c>
      <c r="O31">
        <v>242.5323831674369</v>
      </c>
      <c r="P31">
        <v>1.3889644298176009</v>
      </c>
      <c r="Q31">
        <v>1.554801287173913</v>
      </c>
      <c r="R31" s="1">
        <v>3885</v>
      </c>
      <c r="T31" s="1">
        <v>0.5</v>
      </c>
      <c r="U31" s="1">
        <f>E31/3600/1000/(PI()*H31^2/4)/0.37</f>
        <v>0.44014627731946915</v>
      </c>
      <c r="X31" s="1">
        <f>[1]!HeatTransferArea(H31,I31,0.36,L31)</f>
        <v>0.10224123428623783</v>
      </c>
      <c r="Y31" s="1">
        <f>[1]!Convection(H31,M31,1000,9*10^-4,L31,0.6,0.36,7)</f>
        <v>19493.845795166944</v>
      </c>
      <c r="Z31" s="1">
        <f>U31*L31/(2.1*10^-6)</f>
        <v>107.41665101248948</v>
      </c>
      <c r="AA31" s="1">
        <f>0.17*Z31^0.79*T31/L31</f>
        <v>6672.2394909442528</v>
      </c>
      <c r="AB31" s="1">
        <f>(1/AA31+1.6/1000/0.3+0.8/1000/0.02)^-1</f>
        <v>21.986136046326394</v>
      </c>
      <c r="AC31" s="1">
        <f>R31*M31/(2*B31*N31*K31)</f>
        <v>0.37253760895124799</v>
      </c>
      <c r="AD31" s="1">
        <f>Y31*X31/(M31*R31)</f>
        <v>295.4983568926823</v>
      </c>
      <c r="AE31" s="1">
        <f>M31*R31</f>
        <v>6.7447916666666661</v>
      </c>
      <c r="AF31" s="1">
        <f>K31*O31*B31*0.5</f>
        <v>5.1538131423080351</v>
      </c>
      <c r="AG31" s="1">
        <v>0.76439999999999997</v>
      </c>
      <c r="AH31" s="1">
        <f>D31*R31/(2*B31*K31*N31)</f>
        <v>0.37253760895124799</v>
      </c>
      <c r="AI31" s="1">
        <f>F31/16</f>
        <v>6.1761883209325372</v>
      </c>
      <c r="AJ31" s="1">
        <f>K31*B31*N31*Q31</f>
        <v>14.074835014074468</v>
      </c>
      <c r="AK31" s="1">
        <f>B31*K31*O31*P31</f>
        <v>14.316926265184675</v>
      </c>
      <c r="AL31" s="1">
        <f>D31*R31*A31*0.25</f>
        <v>-3.5521331561053171</v>
      </c>
      <c r="AM31" s="1">
        <f>D31*R31*A31*AG31*0.25</f>
        <v>-2.7152505845269044</v>
      </c>
      <c r="AN31" s="1">
        <f>D31*R31*P31</f>
        <v>9.3682757115301722</v>
      </c>
      <c r="AO31" s="1">
        <f>AB31*(PI()*H31*I31)*(A31/2)*0.5</f>
        <v>-4.2885837812307225E-2</v>
      </c>
      <c r="AP31" s="1">
        <f>G31/16*0.5</f>
        <v>0.185</v>
      </c>
    </row>
    <row r="32" spans="1:43" x14ac:dyDescent="0.25">
      <c r="A32"/>
      <c r="B32"/>
      <c r="C32"/>
      <c r="E32"/>
      <c r="F32"/>
      <c r="G32" s="4"/>
      <c r="N32"/>
      <c r="O32"/>
      <c r="P32"/>
      <c r="Q32"/>
    </row>
    <row r="33" spans="1:42" x14ac:dyDescent="0.25">
      <c r="A33">
        <v>10.613948026315768</v>
      </c>
      <c r="B33">
        <v>0.8</v>
      </c>
      <c r="C33"/>
      <c r="D33" s="1">
        <f t="shared" ref="D33:D38" si="27">E33/3600/16</f>
        <v>3.472222222222222E-3</v>
      </c>
      <c r="E33">
        <v>200</v>
      </c>
      <c r="F33">
        <v>1.1228956140350872</v>
      </c>
      <c r="G33" s="3">
        <v>28</v>
      </c>
      <c r="H33" s="1">
        <f t="shared" ref="H33:H38" si="28">4*(28*10)/(2*(28+10))/1000</f>
        <v>1.4736842105263158E-2</v>
      </c>
      <c r="I33" s="1">
        <f t="shared" ref="I33:I38" si="29">80/1000</f>
        <v>0.08</v>
      </c>
      <c r="J33" s="1">
        <f t="shared" ref="J33:J38" si="30">28/1000*10/1000*I33*(1-0.36)*7900</f>
        <v>0.11325440000000001</v>
      </c>
      <c r="K33" s="1">
        <f t="shared" ref="K33:K38" si="31">1.7/16</f>
        <v>0.10625</v>
      </c>
      <c r="L33" s="1">
        <f t="shared" ref="L33:L38" si="32">0.4675/1000</f>
        <v>4.6750000000000003E-4</v>
      </c>
      <c r="M33" s="1">
        <f t="shared" ref="M33:M38" si="33">D33</f>
        <v>3.472222222222222E-3</v>
      </c>
      <c r="N33">
        <v>227.61394813502821</v>
      </c>
      <c r="O33">
        <v>264.31215322950078</v>
      </c>
      <c r="P33">
        <v>1.838881317822721</v>
      </c>
      <c r="Q33">
        <v>2.0287548896747292</v>
      </c>
      <c r="R33" s="1">
        <v>3885</v>
      </c>
      <c r="T33" s="1">
        <v>0.5</v>
      </c>
      <c r="U33" s="1">
        <f t="shared" ref="U33:U38" si="34">E33/3600/1000/(PI()*H33^2/4)/0.37</f>
        <v>0.8802925546389383</v>
      </c>
      <c r="X33" s="1">
        <f>[1]!HeatTransferArea(H33,I33,0.36,L33)</f>
        <v>0.11208263651699867</v>
      </c>
      <c r="Y33" s="1">
        <f>[1]!Convection(H33,M33,1000,9*10^-4,L33,0.6,0.36,7)</f>
        <v>21609.307320217016</v>
      </c>
      <c r="Z33" s="1">
        <f t="shared" ref="Z33:Z38" si="35">U33*L33/(2.1*10^-6)</f>
        <v>195.9698901398589</v>
      </c>
      <c r="AA33" s="1">
        <f t="shared" ref="AA33:AA38" si="36">0.17*Z33^0.79*T33/L33</f>
        <v>11761.613295581368</v>
      </c>
      <c r="AB33" s="1">
        <f t="shared" ref="AB33:AB38" si="37">(1/AA33+1.6/1000/0.3+0.8/1000/0.02)^-1</f>
        <v>22.017529806149337</v>
      </c>
      <c r="AC33" s="1">
        <f t="shared" ref="AC33:AC38" si="38">R33*M33/(2*B33*N33*K33)</f>
        <v>0.34861875050383578</v>
      </c>
      <c r="AD33" s="1">
        <f t="shared" ref="AD33:AD38" si="39">Y33*X33/(M33*R33)</f>
        <v>179.54803183364962</v>
      </c>
      <c r="AE33" s="1">
        <f t="shared" ref="AE33:AE38" si="40">M33*R33</f>
        <v>13.489583333333332</v>
      </c>
      <c r="AF33" s="1">
        <f t="shared" ref="AF33:AF38" si="41">K33*O33*B33</f>
        <v>22.466533024507569</v>
      </c>
      <c r="AG33" s="1">
        <v>0.97860000000000003</v>
      </c>
      <c r="AH33" s="1">
        <f t="shared" ref="AH33:AH38" si="42">D33*R33/(2*B33*K33*N33)</f>
        <v>0.34861875050383578</v>
      </c>
      <c r="AI33" s="1">
        <f t="shared" ref="AI33:AI38" si="43">F33/16</f>
        <v>7.018097587719295E-2</v>
      </c>
      <c r="AJ33" s="1">
        <f t="shared" ref="AJ33:AJ38" si="44">K33*B33*N33*Q33</f>
        <v>39.250697370154242</v>
      </c>
      <c r="AK33" s="1">
        <f t="shared" ref="AK33:AK38" si="45">B33*K33*O33*P33</f>
        <v>41.31328785501416</v>
      </c>
      <c r="AL33" s="1">
        <f t="shared" ref="AL33:AL38" si="46">D33*R33*A33</f>
        <v>143.1777363966554</v>
      </c>
      <c r="AM33" s="1">
        <f t="shared" ref="AM33:AM38" si="47">D33*R33*A33*AG33</f>
        <v>140.11373283776697</v>
      </c>
      <c r="AN33" s="1">
        <f t="shared" ref="AN33:AN38" si="48">D33*R33*P33</f>
        <v>24.805742776879413</v>
      </c>
      <c r="AO33" s="1">
        <f t="shared" ref="AO33:AO38" si="49">AB33*(PI()*H33*I33)*(A33/2)</f>
        <v>0.43277268710476785</v>
      </c>
      <c r="AP33" s="1">
        <f t="shared" ref="AP33:AP38" si="50">G33/16</f>
        <v>1.75</v>
      </c>
    </row>
    <row r="34" spans="1:42" x14ac:dyDescent="0.25">
      <c r="A34">
        <v>6.5900951330798501</v>
      </c>
      <c r="B34">
        <v>0.4</v>
      </c>
      <c r="C34"/>
      <c r="D34" s="1">
        <f t="shared" si="27"/>
        <v>1.736111111111111E-3</v>
      </c>
      <c r="E34">
        <v>100</v>
      </c>
      <c r="F34">
        <v>1.0491182889733801</v>
      </c>
      <c r="G34" s="3">
        <v>5.92</v>
      </c>
      <c r="H34" s="1">
        <f t="shared" si="28"/>
        <v>1.4736842105263158E-2</v>
      </c>
      <c r="I34" s="1">
        <f t="shared" si="29"/>
        <v>0.08</v>
      </c>
      <c r="J34" s="1">
        <f t="shared" si="30"/>
        <v>0.11325440000000001</v>
      </c>
      <c r="K34" s="1">
        <f t="shared" si="31"/>
        <v>0.10625</v>
      </c>
      <c r="L34" s="1">
        <f t="shared" si="32"/>
        <v>4.6750000000000003E-4</v>
      </c>
      <c r="M34" s="1">
        <f t="shared" si="33"/>
        <v>1.736111111111111E-3</v>
      </c>
      <c r="N34">
        <v>219.4323072510214</v>
      </c>
      <c r="O34">
        <v>256.00063254361271</v>
      </c>
      <c r="P34">
        <v>1.6657138491219941</v>
      </c>
      <c r="Q34">
        <v>1.885819227074772</v>
      </c>
      <c r="R34" s="1">
        <v>3885</v>
      </c>
      <c r="T34" s="1">
        <v>0.5</v>
      </c>
      <c r="U34" s="1">
        <f t="shared" si="34"/>
        <v>0.44014627731946915</v>
      </c>
      <c r="X34" s="1">
        <f>[1]!HeatTransferArea(H34,I34,0.36,L34)</f>
        <v>0.11208263651699867</v>
      </c>
      <c r="Y34" s="1">
        <f>[1]!Convection(H34,M34,1000,9*10^-4,L34,0.6,0.36,7)</f>
        <v>21340.736496544883</v>
      </c>
      <c r="Z34" s="1">
        <f t="shared" si="35"/>
        <v>97.984945069929452</v>
      </c>
      <c r="AA34" s="1">
        <f t="shared" si="36"/>
        <v>6802.2595613311487</v>
      </c>
      <c r="AB34" s="1">
        <f t="shared" si="37"/>
        <v>21.987520921874985</v>
      </c>
      <c r="AC34" s="1">
        <f t="shared" si="38"/>
        <v>0.36161717110008229</v>
      </c>
      <c r="AD34" s="1">
        <f t="shared" si="39"/>
        <v>354.63304575712687</v>
      </c>
      <c r="AE34" s="1">
        <f t="shared" si="40"/>
        <v>6.7447916666666661</v>
      </c>
      <c r="AF34" s="1">
        <f t="shared" si="41"/>
        <v>10.88002688310354</v>
      </c>
      <c r="AG34" s="1">
        <v>0.98709999999999998</v>
      </c>
      <c r="AH34" s="1">
        <f t="shared" si="42"/>
        <v>0.36161717110008224</v>
      </c>
      <c r="AI34" s="1">
        <f t="shared" si="43"/>
        <v>6.5569893060836257E-2</v>
      </c>
      <c r="AJ34" s="1">
        <f t="shared" si="44"/>
        <v>17.586910722352592</v>
      </c>
      <c r="AK34" s="1">
        <f t="shared" si="45"/>
        <v>18.12301145800517</v>
      </c>
      <c r="AL34" s="1">
        <f t="shared" si="46"/>
        <v>44.448818736137525</v>
      </c>
      <c r="AM34" s="1">
        <f t="shared" si="47"/>
        <v>43.875428974441348</v>
      </c>
      <c r="AN34" s="1">
        <f t="shared" si="48"/>
        <v>11.234892888609282</v>
      </c>
      <c r="AO34" s="1">
        <f t="shared" si="49"/>
        <v>0.26833804053635862</v>
      </c>
      <c r="AP34" s="1">
        <f t="shared" si="50"/>
        <v>0.37</v>
      </c>
    </row>
    <row r="35" spans="1:42" x14ac:dyDescent="0.25">
      <c r="A35">
        <v>8.9747141538461506</v>
      </c>
      <c r="B35">
        <v>0.4</v>
      </c>
      <c r="C35"/>
      <c r="D35" s="1">
        <f t="shared" si="27"/>
        <v>2.6041666666666665E-3</v>
      </c>
      <c r="E35">
        <v>150</v>
      </c>
      <c r="F35">
        <v>1.0375798461538499</v>
      </c>
      <c r="G35" s="4">
        <v>14.4</v>
      </c>
      <c r="H35" s="1">
        <f t="shared" si="28"/>
        <v>1.4736842105263158E-2</v>
      </c>
      <c r="I35" s="1">
        <f t="shared" si="29"/>
        <v>0.08</v>
      </c>
      <c r="J35" s="1">
        <f t="shared" si="30"/>
        <v>0.11325440000000001</v>
      </c>
      <c r="K35" s="1">
        <f t="shared" si="31"/>
        <v>0.10625</v>
      </c>
      <c r="L35" s="1">
        <f t="shared" si="32"/>
        <v>4.6750000000000003E-4</v>
      </c>
      <c r="M35" s="1">
        <f t="shared" si="33"/>
        <v>2.6041666666666665E-3</v>
      </c>
      <c r="N35">
        <v>221.53937291232521</v>
      </c>
      <c r="O35">
        <v>258.92301881281941</v>
      </c>
      <c r="P35">
        <v>1.75881092229319</v>
      </c>
      <c r="Q35">
        <v>1.9754855733872909</v>
      </c>
      <c r="R35" s="1">
        <v>3885</v>
      </c>
      <c r="T35" s="1">
        <v>0.5</v>
      </c>
      <c r="U35" s="1">
        <f t="shared" si="34"/>
        <v>0.66021941597920375</v>
      </c>
      <c r="X35" s="1">
        <f>[1]!HeatTransferArea(H35,I35,0.36,L35)</f>
        <v>0.11208263651699867</v>
      </c>
      <c r="Y35" s="1">
        <f>[1]!Convection(H35,M35,1000,9*10^-4,L35,0.6,0.36,7)</f>
        <v>21484.169905118666</v>
      </c>
      <c r="Z35" s="1">
        <f t="shared" si="35"/>
        <v>146.97741760489419</v>
      </c>
      <c r="AA35" s="1">
        <f t="shared" si="36"/>
        <v>9370.5545758568005</v>
      </c>
      <c r="AB35" s="1">
        <f t="shared" si="37"/>
        <v>22.007017745993323</v>
      </c>
      <c r="AC35" s="1">
        <f t="shared" si="38"/>
        <v>0.53726673380637568</v>
      </c>
      <c r="AD35" s="1">
        <f t="shared" si="39"/>
        <v>238.01104865802449</v>
      </c>
      <c r="AE35" s="1">
        <f t="shared" si="40"/>
        <v>10.1171875</v>
      </c>
      <c r="AF35" s="1">
        <f t="shared" si="41"/>
        <v>11.004228299544826</v>
      </c>
      <c r="AG35" s="1">
        <v>0.96030000000000004</v>
      </c>
      <c r="AH35" s="1">
        <f t="shared" si="42"/>
        <v>0.53726673380637568</v>
      </c>
      <c r="AI35" s="1">
        <f t="shared" si="43"/>
        <v>6.4848740384615619E-2</v>
      </c>
      <c r="AJ35" s="1">
        <f t="shared" si="44"/>
        <v>18.600032992836542</v>
      </c>
      <c r="AK35" s="1">
        <f t="shared" si="45"/>
        <v>19.354356924647256</v>
      </c>
      <c r="AL35" s="1">
        <f t="shared" si="46"/>
        <v>90.798865853365356</v>
      </c>
      <c r="AM35" s="1">
        <f t="shared" si="47"/>
        <v>87.194150878986761</v>
      </c>
      <c r="AN35" s="1">
        <f t="shared" si="48"/>
        <v>17.794219877888132</v>
      </c>
      <c r="AO35" s="1">
        <f t="shared" si="49"/>
        <v>0.3657599195465745</v>
      </c>
      <c r="AP35" s="1">
        <f t="shared" si="50"/>
        <v>0.9</v>
      </c>
    </row>
    <row r="36" spans="1:42" x14ac:dyDescent="0.25">
      <c r="A36">
        <v>10.0338241111111</v>
      </c>
      <c r="B36">
        <v>0.8</v>
      </c>
      <c r="C36"/>
      <c r="D36" s="1">
        <f t="shared" si="27"/>
        <v>3.0381944444444445E-3</v>
      </c>
      <c r="E36">
        <v>175</v>
      </c>
      <c r="F36">
        <v>1.0374431481481501</v>
      </c>
      <c r="G36" s="1">
        <v>20.8</v>
      </c>
      <c r="H36" s="1">
        <f t="shared" si="28"/>
        <v>1.4736842105263158E-2</v>
      </c>
      <c r="I36" s="1">
        <f t="shared" si="29"/>
        <v>0.08</v>
      </c>
      <c r="J36" s="1">
        <f t="shared" si="30"/>
        <v>0.11325440000000001</v>
      </c>
      <c r="K36" s="1">
        <f t="shared" si="31"/>
        <v>0.10625</v>
      </c>
      <c r="L36" s="1">
        <f t="shared" si="32"/>
        <v>4.6750000000000003E-4</v>
      </c>
      <c r="M36" s="1">
        <f t="shared" si="33"/>
        <v>3.0381944444444445E-3</v>
      </c>
      <c r="N36">
        <v>225.35562932454391</v>
      </c>
      <c r="O36">
        <v>262.54085183071419</v>
      </c>
      <c r="P36">
        <v>1.8125171755393561</v>
      </c>
      <c r="Q36">
        <v>2.0138474273328808</v>
      </c>
      <c r="R36" s="1">
        <v>3885</v>
      </c>
      <c r="T36" s="1">
        <v>0.5</v>
      </c>
      <c r="U36" s="1">
        <f t="shared" si="34"/>
        <v>0.77025598530907113</v>
      </c>
      <c r="X36" s="1">
        <f>[1]!HeatTransferArea(H36,I36,0.36,L36)</f>
        <v>0.11208263651699867</v>
      </c>
      <c r="Y36" s="1">
        <f>[1]!Convection(H36,M36,1000,9*10^-4,L36,0.6,0.36,7)</f>
        <v>21548.533163626387</v>
      </c>
      <c r="Z36" s="1">
        <f t="shared" si="35"/>
        <v>171.47365387237659</v>
      </c>
      <c r="AA36" s="1">
        <f t="shared" si="36"/>
        <v>10584.083519455349</v>
      </c>
      <c r="AB36" s="1">
        <f t="shared" si="37"/>
        <v>22.012945237402647</v>
      </c>
      <c r="AC36" s="1">
        <f t="shared" si="38"/>
        <v>0.30809826730166662</v>
      </c>
      <c r="AD36" s="1">
        <f t="shared" si="39"/>
        <v>204.62065117715156</v>
      </c>
      <c r="AE36" s="1">
        <f t="shared" si="40"/>
        <v>11.803385416666666</v>
      </c>
      <c r="AF36" s="1">
        <f t="shared" si="41"/>
        <v>22.315972405610708</v>
      </c>
      <c r="AG36" s="1">
        <v>0.98299999999999998</v>
      </c>
      <c r="AH36" s="1">
        <f t="shared" si="42"/>
        <v>0.30809826730166662</v>
      </c>
      <c r="AI36" s="1">
        <f t="shared" si="43"/>
        <v>6.484019675925938E-2</v>
      </c>
      <c r="AJ36" s="1">
        <f t="shared" si="44"/>
        <v>38.575707619768281</v>
      </c>
      <c r="AK36" s="1">
        <f t="shared" si="45"/>
        <v>40.448083274031731</v>
      </c>
      <c r="AL36" s="1">
        <f t="shared" si="46"/>
        <v>118.43309318648713</v>
      </c>
      <c r="AM36" s="1">
        <f t="shared" si="47"/>
        <v>116.41973060231685</v>
      </c>
      <c r="AN36" s="1">
        <f t="shared" si="48"/>
        <v>21.393838797219093</v>
      </c>
      <c r="AO36" s="1">
        <f t="shared" si="49"/>
        <v>0.40903354990749613</v>
      </c>
      <c r="AP36" s="1">
        <f t="shared" si="50"/>
        <v>1.3</v>
      </c>
    </row>
    <row r="37" spans="1:42" x14ac:dyDescent="0.25">
      <c r="A37">
        <v>10.424611897233149</v>
      </c>
      <c r="B37">
        <v>0.8</v>
      </c>
      <c r="C37"/>
      <c r="D37" s="1">
        <f t="shared" si="27"/>
        <v>3.472222222222222E-3</v>
      </c>
      <c r="E37">
        <v>200</v>
      </c>
      <c r="F37">
        <v>1.0206788142292489</v>
      </c>
      <c r="G37" s="3">
        <v>28</v>
      </c>
      <c r="H37" s="1">
        <f t="shared" si="28"/>
        <v>1.4736842105263158E-2</v>
      </c>
      <c r="I37" s="1">
        <f t="shared" si="29"/>
        <v>0.08</v>
      </c>
      <c r="J37" s="1">
        <f t="shared" si="30"/>
        <v>0.11325440000000001</v>
      </c>
      <c r="K37" s="1">
        <f t="shared" si="31"/>
        <v>0.10625</v>
      </c>
      <c r="L37" s="1">
        <f t="shared" si="32"/>
        <v>4.6750000000000003E-4</v>
      </c>
      <c r="M37" s="1">
        <f t="shared" si="33"/>
        <v>3.472222222222222E-3</v>
      </c>
      <c r="N37">
        <v>226.75033620971911</v>
      </c>
      <c r="O37">
        <v>263.62939927575673</v>
      </c>
      <c r="P37">
        <v>1.8294768927277101</v>
      </c>
      <c r="Q37">
        <v>2.023793335742603</v>
      </c>
      <c r="R37" s="1">
        <v>3885</v>
      </c>
      <c r="T37" s="1">
        <v>0.5</v>
      </c>
      <c r="U37" s="1">
        <f t="shared" si="34"/>
        <v>0.8802925546389383</v>
      </c>
      <c r="X37" s="1">
        <f>[1]!HeatTransferArea(H37,I37,0.36,L37)</f>
        <v>0.11208263651699867</v>
      </c>
      <c r="Y37" s="1">
        <f>[1]!Convection(H37,M37,1000,9*10^-4,L37,0.6,0.36,7)</f>
        <v>21609.307320217016</v>
      </c>
      <c r="Z37" s="1">
        <f t="shared" si="35"/>
        <v>195.9698901398589</v>
      </c>
      <c r="AA37" s="1">
        <f t="shared" si="36"/>
        <v>11761.613295581368</v>
      </c>
      <c r="AB37" s="1">
        <f t="shared" si="37"/>
        <v>22.017529806149337</v>
      </c>
      <c r="AC37" s="1">
        <f t="shared" si="38"/>
        <v>0.34994651616607947</v>
      </c>
      <c r="AD37" s="1">
        <f t="shared" si="39"/>
        <v>179.54803183364962</v>
      </c>
      <c r="AE37" s="1">
        <f t="shared" si="40"/>
        <v>13.489583333333332</v>
      </c>
      <c r="AF37" s="1">
        <f t="shared" si="41"/>
        <v>22.408498938439323</v>
      </c>
      <c r="AG37" s="1">
        <v>0.97850000000000004</v>
      </c>
      <c r="AH37" s="1">
        <f t="shared" si="42"/>
        <v>0.34994651616607947</v>
      </c>
      <c r="AI37" s="1">
        <f t="shared" si="43"/>
        <v>6.3792425889328055E-2</v>
      </c>
      <c r="AJ37" s="1">
        <f t="shared" si="44"/>
        <v>39.006144640383056</v>
      </c>
      <c r="AK37" s="1">
        <f t="shared" si="45"/>
        <v>40.995831008588162</v>
      </c>
      <c r="AL37" s="1">
        <f t="shared" si="46"/>
        <v>140.62367090538464</v>
      </c>
      <c r="AM37" s="1">
        <f t="shared" si="47"/>
        <v>137.60026198091887</v>
      </c>
      <c r="AN37" s="1">
        <f t="shared" si="48"/>
        <v>24.678881000858169</v>
      </c>
      <c r="AO37" s="1">
        <f t="shared" si="49"/>
        <v>0.42505270344308582</v>
      </c>
      <c r="AP37" s="1">
        <f t="shared" si="50"/>
        <v>1.75</v>
      </c>
    </row>
    <row r="38" spans="1:42" x14ac:dyDescent="0.25">
      <c r="A38">
        <v>8.5374763176895296</v>
      </c>
      <c r="B38">
        <v>0.4</v>
      </c>
      <c r="C38"/>
      <c r="D38" s="1">
        <f t="shared" si="27"/>
        <v>2.170138888888889E-3</v>
      </c>
      <c r="E38">
        <v>125</v>
      </c>
      <c r="F38">
        <v>0.97640361010830401</v>
      </c>
      <c r="G38" s="5">
        <v>9.6</v>
      </c>
      <c r="H38" s="1">
        <f t="shared" si="28"/>
        <v>1.4736842105263158E-2</v>
      </c>
      <c r="I38" s="1">
        <f t="shared" si="29"/>
        <v>0.08</v>
      </c>
      <c r="J38" s="1">
        <f t="shared" si="30"/>
        <v>0.11325440000000001</v>
      </c>
      <c r="K38" s="1">
        <f t="shared" si="31"/>
        <v>0.10625</v>
      </c>
      <c r="L38" s="1">
        <f t="shared" si="32"/>
        <v>4.6750000000000003E-4</v>
      </c>
      <c r="M38" s="1">
        <f t="shared" si="33"/>
        <v>2.170138888888889E-3</v>
      </c>
      <c r="N38">
        <v>221.58152436678739</v>
      </c>
      <c r="O38">
        <v>259.08610802596741</v>
      </c>
      <c r="P38">
        <v>1.748425242565244</v>
      </c>
      <c r="Q38">
        <v>1.963229282332793</v>
      </c>
      <c r="R38" s="1">
        <v>3885</v>
      </c>
      <c r="T38" s="1">
        <v>0.5</v>
      </c>
      <c r="U38" s="1">
        <f t="shared" si="34"/>
        <v>0.55018284664933648</v>
      </c>
      <c r="X38" s="1">
        <f>[1]!HeatTransferArea(H38,I38,0.36,L38)</f>
        <v>0.11208263651699867</v>
      </c>
      <c r="Y38" s="1">
        <f>[1]!Convection(H38,M38,1000,9*10^-4,L38,0.6,0.36,7)</f>
        <v>21415.343683884417</v>
      </c>
      <c r="Z38" s="1">
        <f t="shared" si="35"/>
        <v>122.48118133741183</v>
      </c>
      <c r="AA38" s="1">
        <f t="shared" si="36"/>
        <v>8113.5722912688043</v>
      </c>
      <c r="AB38" s="1">
        <f t="shared" si="37"/>
        <v>21.999013578759424</v>
      </c>
      <c r="AC38" s="1">
        <f t="shared" si="38"/>
        <v>0.44763710796081713</v>
      </c>
      <c r="AD38" s="1">
        <f t="shared" si="39"/>
        <v>284.69827394311949</v>
      </c>
      <c r="AE38" s="1">
        <f t="shared" si="40"/>
        <v>8.4309895833333339</v>
      </c>
      <c r="AF38" s="1">
        <f t="shared" si="41"/>
        <v>11.011159591103615</v>
      </c>
      <c r="AG38" s="1">
        <v>0.97909999999999997</v>
      </c>
      <c r="AH38" s="1">
        <f t="shared" si="42"/>
        <v>0.44763710796081713</v>
      </c>
      <c r="AI38" s="1">
        <f t="shared" si="43"/>
        <v>6.1025225631769001E-2</v>
      </c>
      <c r="AJ38" s="1">
        <f t="shared" si="44"/>
        <v>18.488151825084611</v>
      </c>
      <c r="AK38" s="1">
        <f t="shared" si="45"/>
        <v>19.252189378999951</v>
      </c>
      <c r="AL38" s="1">
        <f t="shared" si="46"/>
        <v>71.979373902395452</v>
      </c>
      <c r="AM38" s="1">
        <f t="shared" si="47"/>
        <v>70.475004987835391</v>
      </c>
      <c r="AN38" s="1">
        <f t="shared" si="48"/>
        <v>14.740955007304629</v>
      </c>
      <c r="AO38" s="1">
        <f t="shared" si="49"/>
        <v>0.34781396412497395</v>
      </c>
      <c r="AP38" s="1">
        <f t="shared" si="50"/>
        <v>0.6</v>
      </c>
    </row>
    <row r="39" spans="1:42" x14ac:dyDescent="0.25">
      <c r="A39" s="2"/>
      <c r="F39" s="2"/>
      <c r="G39" s="7"/>
    </row>
    <row r="40" spans="1:42" x14ac:dyDescent="0.25">
      <c r="A40" s="2"/>
      <c r="F40" s="2"/>
      <c r="G40" s="4"/>
    </row>
    <row r="41" spans="1:42" x14ac:dyDescent="0.25">
      <c r="A41" s="2"/>
      <c r="F41" s="2"/>
      <c r="G41" s="4"/>
    </row>
    <row r="42" spans="1:42" x14ac:dyDescent="0.25">
      <c r="A42" s="2"/>
      <c r="F42" s="2"/>
      <c r="G42" s="4"/>
    </row>
    <row r="43" spans="1:42" x14ac:dyDescent="0.25">
      <c r="A43" s="2"/>
      <c r="F43" s="2"/>
      <c r="G43" s="4"/>
    </row>
    <row r="44" spans="1:42" x14ac:dyDescent="0.25">
      <c r="A44" s="2"/>
      <c r="F44" s="2"/>
      <c r="G44" s="4"/>
    </row>
    <row r="45" spans="1:42" x14ac:dyDescent="0.25">
      <c r="A45" s="2"/>
      <c r="F45" s="2"/>
      <c r="G45" s="4"/>
    </row>
    <row r="46" spans="1:42" x14ac:dyDescent="0.25">
      <c r="A46" s="2"/>
      <c r="F46" s="8"/>
      <c r="G46" s="5"/>
    </row>
    <row r="47" spans="1:42" x14ac:dyDescent="0.25">
      <c r="A47" s="2"/>
      <c r="F47" s="2"/>
      <c r="G47" s="4"/>
    </row>
    <row r="48" spans="1:42" x14ac:dyDescent="0.25">
      <c r="A48" s="2"/>
      <c r="F48" s="2"/>
      <c r="G48" s="4"/>
    </row>
    <row r="49" spans="1:7" x14ac:dyDescent="0.25">
      <c r="A49" s="2"/>
      <c r="F49" s="2"/>
      <c r="G49" s="4"/>
    </row>
    <row r="50" spans="1:7" x14ac:dyDescent="0.25">
      <c r="A50" s="2"/>
      <c r="F50" s="2"/>
      <c r="G50" s="4"/>
    </row>
    <row r="51" spans="1:7" x14ac:dyDescent="0.25">
      <c r="A51" s="2"/>
      <c r="F51" s="2"/>
      <c r="G51" s="6"/>
    </row>
    <row r="52" spans="1:7" x14ac:dyDescent="0.25">
      <c r="A52" s="2"/>
      <c r="F52" s="2"/>
      <c r="G52" s="4"/>
    </row>
    <row r="53" spans="1:7" x14ac:dyDescent="0.25">
      <c r="A53" s="2"/>
      <c r="F53" s="2"/>
      <c r="G53" s="4"/>
    </row>
    <row r="54" spans="1:7" x14ac:dyDescent="0.25">
      <c r="A54" s="2"/>
      <c r="F54" s="2"/>
      <c r="G54" s="4"/>
    </row>
    <row r="55" spans="1:7" x14ac:dyDescent="0.25">
      <c r="A55" s="2"/>
      <c r="F55" s="2"/>
      <c r="G55" s="4"/>
    </row>
    <row r="56" spans="1:7" x14ac:dyDescent="0.25">
      <c r="A56" s="2"/>
      <c r="F56" s="2"/>
      <c r="G56" s="4"/>
    </row>
    <row r="57" spans="1:7" x14ac:dyDescent="0.25">
      <c r="A57" s="2"/>
      <c r="F57" s="2"/>
      <c r="G57" s="4"/>
    </row>
    <row r="58" spans="1:7" x14ac:dyDescent="0.25">
      <c r="A58" s="2"/>
      <c r="F58" s="8"/>
      <c r="G58" s="5"/>
    </row>
    <row r="59" spans="1:7" x14ac:dyDescent="0.25">
      <c r="A59" s="2"/>
      <c r="F59" s="8"/>
      <c r="G59" s="5"/>
    </row>
    <row r="60" spans="1:7" x14ac:dyDescent="0.25">
      <c r="A60" s="2"/>
      <c r="F60" s="8"/>
      <c r="G60" s="5"/>
    </row>
    <row r="61" spans="1:7" x14ac:dyDescent="0.25">
      <c r="A61" s="2"/>
      <c r="F61" s="2"/>
      <c r="G61" s="4"/>
    </row>
    <row r="62" spans="1:7" x14ac:dyDescent="0.25">
      <c r="A62" s="2"/>
      <c r="F62" s="2"/>
      <c r="G62" s="4"/>
    </row>
    <row r="63" spans="1:7" x14ac:dyDescent="0.25">
      <c r="A63" s="2"/>
      <c r="F63" s="2"/>
      <c r="G63" s="6"/>
    </row>
    <row r="64" spans="1:7" x14ac:dyDescent="0.25">
      <c r="A64" s="2"/>
      <c r="F64" s="8"/>
      <c r="G64" s="5"/>
    </row>
    <row r="65" spans="1:7" x14ac:dyDescent="0.25">
      <c r="A65" s="2"/>
      <c r="F65" s="2"/>
      <c r="G65" s="6"/>
    </row>
    <row r="66" spans="1:7" x14ac:dyDescent="0.25">
      <c r="A66" s="2"/>
      <c r="F66" s="2"/>
      <c r="G66" s="6"/>
    </row>
    <row r="67" spans="1:7" x14ac:dyDescent="0.25">
      <c r="A67" s="2"/>
      <c r="F67" s="2"/>
      <c r="G67" s="4"/>
    </row>
    <row r="68" spans="1:7" x14ac:dyDescent="0.25">
      <c r="A68" s="2"/>
      <c r="F68" s="2"/>
      <c r="G68" s="4"/>
    </row>
    <row r="69" spans="1:7" x14ac:dyDescent="0.25">
      <c r="A69" s="2"/>
      <c r="F69" s="8"/>
      <c r="G69" s="5"/>
    </row>
    <row r="70" spans="1:7" x14ac:dyDescent="0.25">
      <c r="A70" s="2"/>
      <c r="F70" s="2"/>
      <c r="G70" s="6"/>
    </row>
    <row r="71" spans="1:7" x14ac:dyDescent="0.25">
      <c r="A71" s="2"/>
      <c r="F71" s="2"/>
      <c r="G71" s="4"/>
    </row>
    <row r="72" spans="1:7" x14ac:dyDescent="0.25">
      <c r="A72" s="2"/>
      <c r="F72" s="2"/>
      <c r="G72" s="4"/>
    </row>
    <row r="73" spans="1:7" x14ac:dyDescent="0.25">
      <c r="A73" s="2"/>
      <c r="F73" s="2"/>
      <c r="G73" s="4"/>
    </row>
    <row r="74" spans="1:7" x14ac:dyDescent="0.25">
      <c r="A74" s="2"/>
      <c r="F74" s="2"/>
      <c r="G74" s="4"/>
    </row>
    <row r="75" spans="1:7" x14ac:dyDescent="0.25">
      <c r="A75" s="2"/>
      <c r="F75" s="2"/>
      <c r="G75" s="6"/>
    </row>
    <row r="76" spans="1:7" x14ac:dyDescent="0.25">
      <c r="A76" s="2"/>
      <c r="F76" s="2"/>
      <c r="G76" s="4"/>
    </row>
    <row r="77" spans="1:7" x14ac:dyDescent="0.25">
      <c r="A77" s="2"/>
      <c r="F77" s="2"/>
      <c r="G77" s="4"/>
    </row>
    <row r="78" spans="1:7" x14ac:dyDescent="0.25">
      <c r="A78" s="2"/>
      <c r="F78" s="2"/>
      <c r="G78" s="4"/>
    </row>
    <row r="79" spans="1:7" x14ac:dyDescent="0.25">
      <c r="A79" s="2"/>
      <c r="F79" s="2"/>
      <c r="G79" s="4"/>
    </row>
    <row r="80" spans="1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9"/>
    </row>
    <row r="88" spans="7:7" x14ac:dyDescent="0.25">
      <c r="G88" s="9"/>
    </row>
    <row r="89" spans="7:7" x14ac:dyDescent="0.25">
      <c r="G89" s="9"/>
    </row>
    <row r="90" spans="7:7" x14ac:dyDescent="0.25">
      <c r="G90" s="9"/>
    </row>
    <row r="91" spans="7:7" x14ac:dyDescent="0.25">
      <c r="G91" s="9"/>
    </row>
    <row r="92" spans="7:7" x14ac:dyDescent="0.25">
      <c r="G92" s="9"/>
    </row>
    <row r="93" spans="7:7" x14ac:dyDescent="0.25">
      <c r="G93" s="8"/>
    </row>
    <row r="94" spans="7:7" x14ac:dyDescent="0.25">
      <c r="G94" s="8"/>
    </row>
    <row r="95" spans="7:7" x14ac:dyDescent="0.25">
      <c r="G95" s="9"/>
    </row>
    <row r="96" spans="7:7" x14ac:dyDescent="0.25">
      <c r="G96" s="9"/>
    </row>
    <row r="97" spans="7:7" x14ac:dyDescent="0.25">
      <c r="G97" s="9"/>
    </row>
    <row r="98" spans="7:7" x14ac:dyDescent="0.25">
      <c r="G98" s="10"/>
    </row>
    <row r="99" spans="7:7" x14ac:dyDescent="0.25">
      <c r="G99" s="10"/>
    </row>
    <row r="100" spans="7:7" x14ac:dyDescent="0.25">
      <c r="G100" s="9"/>
    </row>
    <row r="101" spans="7:7" x14ac:dyDescent="0.25">
      <c r="G101" s="9"/>
    </row>
    <row r="102" spans="7:7" x14ac:dyDescent="0.25">
      <c r="G102" s="9"/>
    </row>
    <row r="103" spans="7:7" x14ac:dyDescent="0.25">
      <c r="G103" s="8"/>
    </row>
    <row r="104" spans="7:7" x14ac:dyDescent="0.25">
      <c r="G104" s="9"/>
    </row>
    <row r="105" spans="7:7" x14ac:dyDescent="0.25">
      <c r="G105" s="9"/>
    </row>
    <row r="106" spans="7:7" x14ac:dyDescent="0.25">
      <c r="G106" s="9"/>
    </row>
    <row r="107" spans="7:7" x14ac:dyDescent="0.25">
      <c r="G107" s="9"/>
    </row>
    <row r="108" spans="7:7" x14ac:dyDescent="0.25">
      <c r="G108" s="10"/>
    </row>
    <row r="109" spans="7:7" x14ac:dyDescent="0.25">
      <c r="G109" s="9"/>
    </row>
    <row r="110" spans="7:7" x14ac:dyDescent="0.25">
      <c r="G110" s="9"/>
    </row>
  </sheetData>
  <sortState ref="A2:AM30">
    <sortCondition descending="1"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>
        <v>0.35491465853926657</v>
      </c>
      <c r="B1">
        <v>0.26639826077535655</v>
      </c>
      <c r="C1">
        <v>0.31408220118586549</v>
      </c>
      <c r="D1">
        <v>0.53819174644730372</v>
      </c>
      <c r="E1">
        <v>0.44976408244182497</v>
      </c>
      <c r="F1">
        <v>0.27000794089934621</v>
      </c>
      <c r="G1">
        <v>0.36166357186649728</v>
      </c>
      <c r="H1">
        <v>0.54273107127604692</v>
      </c>
      <c r="I1">
        <v>0.31980235078270708</v>
      </c>
      <c r="J1">
        <v>0.36814916153107125</v>
      </c>
      <c r="K1">
        <v>0.27434183218956598</v>
      </c>
      <c r="L1">
        <v>0.4576127742767116</v>
      </c>
      <c r="M1">
        <v>0.54738370249884427</v>
      </c>
      <c r="N1">
        <v>0.36785909729168503</v>
      </c>
      <c r="O1">
        <v>0.27611762756383573</v>
      </c>
      <c r="P1">
        <v>0.4620723696632692</v>
      </c>
      <c r="Q1">
        <v>0.37602544247421449</v>
      </c>
      <c r="R1">
        <v>0.55316460307880433</v>
      </c>
      <c r="S1">
        <v>0.37585939281632996</v>
      </c>
      <c r="T1">
        <v>0.33369894638829545</v>
      </c>
      <c r="U1">
        <v>0.28008636361900185</v>
      </c>
      <c r="V1">
        <v>0.477791578462675</v>
      </c>
      <c r="W1">
        <v>0.49981121028359965</v>
      </c>
      <c r="X1">
        <v>0.32597040783234199</v>
      </c>
      <c r="Y1">
        <v>0.37253760895124799</v>
      </c>
    </row>
    <row r="2" spans="1:25" x14ac:dyDescent="0.25">
      <c r="A2">
        <v>2.6002240052083319</v>
      </c>
      <c r="B2">
        <v>1.3002085307459688</v>
      </c>
      <c r="C2">
        <v>2.4960016015624982</v>
      </c>
      <c r="D2">
        <v>1.2942054662698437</v>
      </c>
      <c r="E2">
        <v>1.2824786944980688</v>
      </c>
      <c r="F2">
        <v>2.6748013963700248</v>
      </c>
      <c r="G2">
        <v>5.025448450854701</v>
      </c>
      <c r="H2">
        <v>2.5249349555335936</v>
      </c>
      <c r="I2">
        <v>5.0615735597826106</v>
      </c>
      <c r="J2">
        <v>1.2365085409556313</v>
      </c>
      <c r="K2">
        <v>3.6885809808394185</v>
      </c>
      <c r="L2">
        <v>2.6749201585820939</v>
      </c>
      <c r="M2">
        <v>3.9052039173228312</v>
      </c>
      <c r="N2">
        <v>2.5068010887896812</v>
      </c>
      <c r="O2">
        <v>5.072900096938775</v>
      </c>
      <c r="P2">
        <v>3.8574799509803936</v>
      </c>
      <c r="Q2">
        <v>7.5260857120901594</v>
      </c>
      <c r="R2">
        <v>5.0486269003036499</v>
      </c>
      <c r="S2">
        <v>3.7863331365384627</v>
      </c>
      <c r="T2">
        <v>7.5104636063508048</v>
      </c>
      <c r="U2">
        <v>6.1989404209183689</v>
      </c>
      <c r="V2">
        <v>5.1786583018410877</v>
      </c>
      <c r="W2">
        <v>5.023012961425775</v>
      </c>
      <c r="X2">
        <v>8.4441799662162165</v>
      </c>
      <c r="Y2">
        <v>9.3772372183476378</v>
      </c>
    </row>
    <row r="3" spans="1:25" x14ac:dyDescent="0.25">
      <c r="A3">
        <v>37.748039775246859</v>
      </c>
      <c r="B3">
        <v>37.6576801051622</v>
      </c>
      <c r="C3">
        <v>36.909494485633275</v>
      </c>
      <c r="D3">
        <v>18.314457718801012</v>
      </c>
      <c r="E3">
        <v>18.035203310508255</v>
      </c>
      <c r="F3">
        <v>35.962819975374977</v>
      </c>
      <c r="G3">
        <v>35.485780277798519</v>
      </c>
      <c r="H3">
        <v>17.611715411179539</v>
      </c>
      <c r="I3">
        <v>34.347986999308716</v>
      </c>
      <c r="J3">
        <v>16.869957943492381</v>
      </c>
      <c r="K3">
        <v>33.978707594083971</v>
      </c>
      <c r="L3">
        <v>16.712567993501903</v>
      </c>
      <c r="M3">
        <v>16.80233134559845</v>
      </c>
      <c r="N3">
        <v>16.329207180108881</v>
      </c>
      <c r="O3">
        <v>31.841731434538779</v>
      </c>
      <c r="P3">
        <v>15.762825773887597</v>
      </c>
      <c r="Q3">
        <v>30.434951466114811</v>
      </c>
      <c r="R3">
        <v>15.430485758504233</v>
      </c>
      <c r="S3">
        <v>14.843912092076339</v>
      </c>
      <c r="T3">
        <v>28.308532291689346</v>
      </c>
      <c r="U3">
        <v>29.269680724542592</v>
      </c>
      <c r="V3">
        <v>13.788532866619434</v>
      </c>
      <c r="W3">
        <v>7.8597492382822329</v>
      </c>
      <c r="X3">
        <v>28.149670028148936</v>
      </c>
      <c r="Y3">
        <v>28.149670028148936</v>
      </c>
    </row>
    <row r="4" spans="1:25" x14ac:dyDescent="0.25">
      <c r="A4">
        <v>39.468884745262947</v>
      </c>
      <c r="B4">
        <v>39.360978099419029</v>
      </c>
      <c r="C4">
        <v>38.375547931566146</v>
      </c>
      <c r="D4">
        <v>19.060769868770379</v>
      </c>
      <c r="E4">
        <v>18.626525588283585</v>
      </c>
      <c r="F4">
        <v>37.134164189137245</v>
      </c>
      <c r="G4">
        <v>36.813411816696551</v>
      </c>
      <c r="H4">
        <v>18.268102638115487</v>
      </c>
      <c r="I4">
        <v>35.485059296964415</v>
      </c>
      <c r="J4">
        <v>17.371582431495796</v>
      </c>
      <c r="K4">
        <v>35.106976049644885</v>
      </c>
      <c r="L4">
        <v>17.263133742045493</v>
      </c>
      <c r="M4">
        <v>17.373794495616156</v>
      </c>
      <c r="N4">
        <v>16.837620257067805</v>
      </c>
      <c r="O4">
        <v>32.835005423386221</v>
      </c>
      <c r="P4">
        <v>16.236002999528036</v>
      </c>
      <c r="Q4">
        <v>31.202434678157946</v>
      </c>
      <c r="R4">
        <v>15.77845335730793</v>
      </c>
      <c r="S4">
        <v>15.229538864225805</v>
      </c>
      <c r="T4">
        <v>28.998826870578732</v>
      </c>
      <c r="U4">
        <v>30.086789106780049</v>
      </c>
      <c r="V4">
        <v>14.135759581181354</v>
      </c>
      <c r="W4">
        <v>8.0131999141322048</v>
      </c>
      <c r="X4">
        <v>28.633852530369349</v>
      </c>
      <c r="Y4">
        <v>28.633852530369349</v>
      </c>
    </row>
    <row r="5" spans="1:25" x14ac:dyDescent="0.25">
      <c r="A5">
        <v>30.357493279622709</v>
      </c>
      <c r="B5">
        <v>22.51084835677608</v>
      </c>
      <c r="C5">
        <v>25.5724637611393</v>
      </c>
      <c r="D5">
        <v>20.54518222656251</v>
      </c>
      <c r="E5">
        <v>15.580720703125008</v>
      </c>
      <c r="F5">
        <v>18.441134080430345</v>
      </c>
      <c r="G5">
        <v>24.018155709691026</v>
      </c>
      <c r="H5">
        <v>17.22440994704175</v>
      </c>
      <c r="I5">
        <v>19.055110043218907</v>
      </c>
      <c r="J5">
        <v>10.434458298892572</v>
      </c>
      <c r="K5">
        <v>15.287248471002522</v>
      </c>
      <c r="L5">
        <v>11.435737644783897</v>
      </c>
      <c r="M5">
        <v>13.679112045552422</v>
      </c>
      <c r="N5">
        <v>8.1456765317563651</v>
      </c>
      <c r="O5">
        <v>9.8928848074776639</v>
      </c>
      <c r="P5">
        <v>8.0618030793632656</v>
      </c>
      <c r="Q5">
        <v>12.419456069629204</v>
      </c>
      <c r="R5">
        <v>7.0757902355610893</v>
      </c>
      <c r="S5">
        <v>4.6377281408253213</v>
      </c>
      <c r="T5">
        <v>6.0835023242580801</v>
      </c>
      <c r="U5">
        <v>4.5921003515625003</v>
      </c>
      <c r="V5">
        <v>2.8236834212113364</v>
      </c>
      <c r="W5">
        <v>0.45274815851847328</v>
      </c>
      <c r="X5">
        <v>0.13359882812591437</v>
      </c>
      <c r="Y5">
        <v>0.12167126531265134</v>
      </c>
    </row>
    <row r="6" spans="1:25" x14ac:dyDescent="0.25">
      <c r="A6">
        <v>24.902251737274508</v>
      </c>
      <c r="B6">
        <v>21.563141640955806</v>
      </c>
      <c r="C6">
        <v>23.051018834290964</v>
      </c>
      <c r="D6">
        <v>11.16836105835938</v>
      </c>
      <c r="E6">
        <v>10.129026529101568</v>
      </c>
      <c r="F6">
        <v>17.613127160219022</v>
      </c>
      <c r="G6">
        <v>19.363437133152907</v>
      </c>
      <c r="H6">
        <v>9.2718998744925738</v>
      </c>
      <c r="I6">
        <v>16.997158158551265</v>
      </c>
      <c r="J6">
        <v>8.2713950935321421</v>
      </c>
      <c r="K6">
        <v>14.5442881953118</v>
      </c>
      <c r="L6">
        <v>7.2754162896115151</v>
      </c>
      <c r="M6">
        <v>7.273183874620222</v>
      </c>
      <c r="N6">
        <v>6.435899027740704</v>
      </c>
      <c r="O6">
        <v>9.3843905283733111</v>
      </c>
      <c r="P6">
        <v>5.0466887276814045</v>
      </c>
      <c r="Q6">
        <v>9.5406261526891551</v>
      </c>
      <c r="R6">
        <v>3.6836563966331028</v>
      </c>
      <c r="S6">
        <v>3.554354847128526</v>
      </c>
      <c r="T6">
        <v>5.1892274825921421</v>
      </c>
      <c r="U6">
        <v>4.3344835218398439</v>
      </c>
      <c r="V6">
        <v>1.6930805793583175</v>
      </c>
      <c r="W6">
        <v>0.25833809925064083</v>
      </c>
      <c r="X6">
        <v>0.11533586832110186</v>
      </c>
      <c r="Y6">
        <v>9.2956846698865628E-2</v>
      </c>
    </row>
    <row r="7" spans="1:25" x14ac:dyDescent="0.25">
      <c r="A7">
        <v>23.975166069190145</v>
      </c>
      <c r="B7">
        <v>17.943515033844818</v>
      </c>
      <c r="C7">
        <v>20.618372164848953</v>
      </c>
      <c r="D7">
        <v>17.54455828620895</v>
      </c>
      <c r="E7">
        <v>14.340868720577035</v>
      </c>
      <c r="F7">
        <v>17.16605850348321</v>
      </c>
      <c r="G7">
        <v>22.789960640002619</v>
      </c>
      <c r="H7">
        <v>16.980195031286254</v>
      </c>
      <c r="I7">
        <v>19.451865495278994</v>
      </c>
      <c r="J7">
        <v>10.970123638425518</v>
      </c>
      <c r="K7">
        <v>16.525334732459189</v>
      </c>
      <c r="L7">
        <v>13.578451920785037</v>
      </c>
      <c r="M7">
        <v>16.34628352415692</v>
      </c>
      <c r="N7">
        <v>10.667375760220462</v>
      </c>
      <c r="O7">
        <v>15.665789069464676</v>
      </c>
      <c r="P7">
        <v>12.968361426218022</v>
      </c>
      <c r="Q7">
        <v>20.297701044248392</v>
      </c>
      <c r="R7">
        <v>15.160406856603808</v>
      </c>
      <c r="S7">
        <v>9.9386365433515422</v>
      </c>
      <c r="T7">
        <v>16.850728877916723</v>
      </c>
      <c r="U7">
        <v>14.685875259046773</v>
      </c>
      <c r="V7">
        <v>11.79655068244443</v>
      </c>
      <c r="W7">
        <v>7.0280574323244975</v>
      </c>
      <c r="X7">
        <v>16.394482495177801</v>
      </c>
      <c r="Y7">
        <v>18.736551423060344</v>
      </c>
    </row>
    <row r="8" spans="1:25" x14ac:dyDescent="0.25">
      <c r="A8">
        <v>0.18351197656809559</v>
      </c>
      <c r="B8">
        <v>0.18135004691014564</v>
      </c>
      <c r="C8">
        <v>0.17663258531662679</v>
      </c>
      <c r="D8">
        <v>0.16551440894243605</v>
      </c>
      <c r="E8">
        <v>0.15056829823928858</v>
      </c>
      <c r="F8">
        <v>0.14856394914835128</v>
      </c>
      <c r="G8">
        <v>0.1451904868167847</v>
      </c>
      <c r="H8">
        <v>0.13876187615804975</v>
      </c>
      <c r="I8">
        <v>0.13161631127389758</v>
      </c>
      <c r="J8">
        <v>0.12597795932746908</v>
      </c>
      <c r="K8">
        <v>0.12315587504319202</v>
      </c>
      <c r="L8">
        <v>0.1105121893328548</v>
      </c>
      <c r="M8">
        <v>0.11020053850628611</v>
      </c>
      <c r="N8">
        <v>9.8344895098314081E-2</v>
      </c>
      <c r="O8">
        <v>7.969824572927299E-2</v>
      </c>
      <c r="P8">
        <v>7.7907305671458579E-2</v>
      </c>
      <c r="Q8">
        <v>7.5075992284518847E-2</v>
      </c>
      <c r="R8">
        <v>5.7003399907809081E-2</v>
      </c>
      <c r="S8">
        <v>5.599251157664397E-2</v>
      </c>
      <c r="T8">
        <v>4.2019601761889042E-2</v>
      </c>
      <c r="U8">
        <v>3.6994501538689363E-2</v>
      </c>
      <c r="V8">
        <v>2.7287390333170524E-2</v>
      </c>
      <c r="W8">
        <v>5.4661475915314273E-3</v>
      </c>
      <c r="X8">
        <v>9.2278579911459413E-4</v>
      </c>
      <c r="Y8">
        <v>7.3550652497561271E-4</v>
      </c>
    </row>
    <row r="9" spans="1:25" x14ac:dyDescent="0.25">
      <c r="A9">
        <v>0.875</v>
      </c>
      <c r="B9">
        <v>0.46</v>
      </c>
      <c r="C9">
        <v>0.65</v>
      </c>
      <c r="D9">
        <v>0.45</v>
      </c>
      <c r="E9">
        <v>0.3</v>
      </c>
      <c r="F9">
        <v>0.46</v>
      </c>
      <c r="G9">
        <v>0.875</v>
      </c>
      <c r="H9">
        <v>0.45</v>
      </c>
      <c r="I9">
        <v>0.65</v>
      </c>
      <c r="J9">
        <v>0.185</v>
      </c>
      <c r="K9">
        <v>0.46</v>
      </c>
      <c r="L9">
        <v>0.3</v>
      </c>
      <c r="M9">
        <v>0.45</v>
      </c>
      <c r="N9">
        <v>0.185</v>
      </c>
      <c r="O9">
        <v>0.46</v>
      </c>
      <c r="P9">
        <v>0.3</v>
      </c>
      <c r="Q9">
        <v>0.875</v>
      </c>
      <c r="R9">
        <v>0.45</v>
      </c>
      <c r="S9">
        <v>0.185</v>
      </c>
      <c r="T9">
        <v>0.65</v>
      </c>
      <c r="U9">
        <v>0.46</v>
      </c>
      <c r="V9">
        <v>0.3</v>
      </c>
      <c r="W9">
        <v>0.185</v>
      </c>
      <c r="X9">
        <v>0.65</v>
      </c>
      <c r="Y9">
        <v>0.875</v>
      </c>
    </row>
    <row r="10" spans="1:25" x14ac:dyDescent="0.25">
      <c r="A10">
        <v>0.20897133519826183</v>
      </c>
      <c r="B10">
        <v>0.19716958838581319</v>
      </c>
      <c r="C10">
        <v>0.19625577160058477</v>
      </c>
      <c r="D10">
        <v>0.17995257480838039</v>
      </c>
      <c r="E10">
        <v>0.16068302520607786</v>
      </c>
      <c r="F10">
        <v>0.16152349117982248</v>
      </c>
      <c r="G10">
        <v>0.16533335020197254</v>
      </c>
      <c r="H10">
        <v>0.15086636299179926</v>
      </c>
      <c r="I10">
        <v>0.14623836636925475</v>
      </c>
      <c r="J10">
        <v>0.13240259322179154</v>
      </c>
      <c r="K10">
        <v>0.13389901796712644</v>
      </c>
      <c r="L10">
        <v>0.11793606696629594</v>
      </c>
      <c r="M10">
        <v>0.11981356050018097</v>
      </c>
      <c r="N10">
        <v>0.10336029580614604</v>
      </c>
      <c r="O10">
        <v>8.6650489334023029E-2</v>
      </c>
      <c r="P10">
        <v>8.3140884949432892E-2</v>
      </c>
      <c r="Q10">
        <v>8.5491588300825178E-2</v>
      </c>
      <c r="R10">
        <v>6.1975924946870438E-2</v>
      </c>
      <c r="S10">
        <v>5.884802209311818E-2</v>
      </c>
      <c r="T10">
        <v>4.6687814433255412E-2</v>
      </c>
      <c r="U10">
        <v>4.0221608790296043E-2</v>
      </c>
      <c r="V10">
        <v>2.9120475425343042E-2</v>
      </c>
      <c r="W10">
        <v>5.744910617027304E-3</v>
      </c>
      <c r="X10">
        <v>1.0253036760043922E-3</v>
      </c>
      <c r="Y10">
        <v>8.3754631956761835E-4</v>
      </c>
    </row>
    <row r="27" spans="1:10" x14ac:dyDescent="0.25">
      <c r="A27">
        <v>0.35491465853926657</v>
      </c>
      <c r="B27">
        <v>2.6002240052083319</v>
      </c>
      <c r="C27">
        <v>37.748039775246859</v>
      </c>
      <c r="D27">
        <v>39.468884745262947</v>
      </c>
      <c r="E27">
        <v>30.357493279622709</v>
      </c>
      <c r="F27">
        <v>24.902251737274508</v>
      </c>
      <c r="G27">
        <v>23.975166069190145</v>
      </c>
      <c r="H27">
        <v>0.18351197656809559</v>
      </c>
      <c r="I27">
        <v>0.875</v>
      </c>
      <c r="J27">
        <v>0.20897133519826183</v>
      </c>
    </row>
    <row r="28" spans="1:10" x14ac:dyDescent="0.25">
      <c r="A28">
        <v>0.26639826077535655</v>
      </c>
      <c r="B28">
        <v>1.3002085307459688</v>
      </c>
      <c r="C28">
        <v>37.6576801051622</v>
      </c>
      <c r="D28">
        <v>39.360978099419029</v>
      </c>
      <c r="E28">
        <v>22.51084835677608</v>
      </c>
      <c r="F28">
        <v>21.563141640955806</v>
      </c>
      <c r="G28">
        <v>17.943515033844818</v>
      </c>
      <c r="H28">
        <v>0.18135004691014564</v>
      </c>
      <c r="I28">
        <v>0.46</v>
      </c>
      <c r="J28">
        <v>0.19716958838581319</v>
      </c>
    </row>
    <row r="29" spans="1:10" x14ac:dyDescent="0.25">
      <c r="A29">
        <v>0.31408220118586549</v>
      </c>
      <c r="B29">
        <v>2.4960016015624982</v>
      </c>
      <c r="C29">
        <v>36.909494485633275</v>
      </c>
      <c r="D29">
        <v>38.375547931566146</v>
      </c>
      <c r="E29">
        <v>25.5724637611393</v>
      </c>
      <c r="F29">
        <v>23.051018834290964</v>
      </c>
      <c r="G29">
        <v>20.618372164848953</v>
      </c>
      <c r="H29">
        <v>0.17663258531662679</v>
      </c>
      <c r="I29">
        <v>0.65</v>
      </c>
      <c r="J29">
        <v>0.19625577160058477</v>
      </c>
    </row>
    <row r="30" spans="1:10" x14ac:dyDescent="0.25">
      <c r="A30">
        <v>0.53819174644730372</v>
      </c>
      <c r="B30">
        <v>1.2942054662698437</v>
      </c>
      <c r="C30">
        <v>18.314457718801012</v>
      </c>
      <c r="D30">
        <v>19.060769868770379</v>
      </c>
      <c r="E30">
        <v>20.54518222656251</v>
      </c>
      <c r="F30">
        <v>11.16836105835938</v>
      </c>
      <c r="G30">
        <v>17.54455828620895</v>
      </c>
      <c r="H30">
        <v>0.16551440894243605</v>
      </c>
      <c r="I30">
        <v>0.45</v>
      </c>
      <c r="J30">
        <v>0.17995257480838039</v>
      </c>
    </row>
    <row r="31" spans="1:10" x14ac:dyDescent="0.25">
      <c r="A31">
        <v>0.44976408244182497</v>
      </c>
      <c r="B31">
        <v>1.2824786944980688</v>
      </c>
      <c r="C31">
        <v>18.035203310508255</v>
      </c>
      <c r="D31">
        <v>18.626525588283585</v>
      </c>
      <c r="E31">
        <v>15.580720703125008</v>
      </c>
      <c r="F31">
        <v>10.129026529101568</v>
      </c>
      <c r="G31">
        <v>14.340868720577035</v>
      </c>
      <c r="H31">
        <v>0.15056829823928858</v>
      </c>
      <c r="I31">
        <v>0.3</v>
      </c>
      <c r="J31">
        <v>0.16068302520607786</v>
      </c>
    </row>
    <row r="32" spans="1:10" x14ac:dyDescent="0.25">
      <c r="A32">
        <v>0.27000794089934621</v>
      </c>
      <c r="B32">
        <v>2.6748013963700248</v>
      </c>
      <c r="C32">
        <v>35.962819975374977</v>
      </c>
      <c r="D32">
        <v>37.134164189137245</v>
      </c>
      <c r="E32">
        <v>18.441134080430345</v>
      </c>
      <c r="F32">
        <v>17.613127160219022</v>
      </c>
      <c r="G32">
        <v>17.16605850348321</v>
      </c>
      <c r="H32">
        <v>0.14856394914835128</v>
      </c>
      <c r="I32">
        <v>0.46</v>
      </c>
      <c r="J32">
        <v>0.16152349117982248</v>
      </c>
    </row>
    <row r="33" spans="1:10" x14ac:dyDescent="0.25">
      <c r="A33">
        <v>0.36166357186649728</v>
      </c>
      <c r="B33">
        <v>5.025448450854701</v>
      </c>
      <c r="C33">
        <v>35.485780277798519</v>
      </c>
      <c r="D33">
        <v>36.813411816696551</v>
      </c>
      <c r="E33">
        <v>24.018155709691026</v>
      </c>
      <c r="F33">
        <v>19.363437133152907</v>
      </c>
      <c r="G33">
        <v>22.789960640002619</v>
      </c>
      <c r="H33">
        <v>0.1451904868167847</v>
      </c>
      <c r="I33">
        <v>0.875</v>
      </c>
      <c r="J33">
        <v>0.16533335020197254</v>
      </c>
    </row>
    <row r="34" spans="1:10" x14ac:dyDescent="0.25">
      <c r="A34">
        <v>0.54273107127604692</v>
      </c>
      <c r="B34">
        <v>2.5249349555335936</v>
      </c>
      <c r="C34">
        <v>17.611715411179539</v>
      </c>
      <c r="D34">
        <v>18.268102638115487</v>
      </c>
      <c r="E34">
        <v>17.22440994704175</v>
      </c>
      <c r="F34">
        <v>9.2718998744925738</v>
      </c>
      <c r="G34">
        <v>16.980195031286254</v>
      </c>
      <c r="H34">
        <v>0.13876187615804975</v>
      </c>
      <c r="I34">
        <v>0.45</v>
      </c>
      <c r="J34">
        <v>0.15086636299179926</v>
      </c>
    </row>
    <row r="35" spans="1:10" x14ac:dyDescent="0.25">
      <c r="A35">
        <v>0.31980235078270708</v>
      </c>
      <c r="B35">
        <v>5.0615735597826106</v>
      </c>
      <c r="C35">
        <v>34.347986999308716</v>
      </c>
      <c r="D35">
        <v>35.485059296964415</v>
      </c>
      <c r="E35">
        <v>19.055110043218907</v>
      </c>
      <c r="F35">
        <v>16.997158158551265</v>
      </c>
      <c r="G35">
        <v>19.451865495278994</v>
      </c>
      <c r="H35">
        <v>0.13161631127389758</v>
      </c>
      <c r="I35">
        <v>0.65</v>
      </c>
      <c r="J35">
        <v>0.14623836636925475</v>
      </c>
    </row>
    <row r="36" spans="1:10" x14ac:dyDescent="0.25">
      <c r="A36">
        <v>0.36814916153107125</v>
      </c>
      <c r="B36">
        <v>1.2365085409556313</v>
      </c>
      <c r="C36">
        <v>16.869957943492381</v>
      </c>
      <c r="D36">
        <v>17.371582431495796</v>
      </c>
      <c r="E36">
        <v>10.434458298892572</v>
      </c>
      <c r="F36">
        <v>8.2713950935321421</v>
      </c>
      <c r="G36">
        <v>10.970123638425518</v>
      </c>
      <c r="H36">
        <v>0.12597795932746908</v>
      </c>
      <c r="I36">
        <v>0.185</v>
      </c>
      <c r="J36">
        <v>0.13240259322179154</v>
      </c>
    </row>
    <row r="37" spans="1:10" x14ac:dyDescent="0.25">
      <c r="A37">
        <v>0.27434183218956598</v>
      </c>
      <c r="B37">
        <v>3.6885809808394185</v>
      </c>
      <c r="C37">
        <v>33.978707594083971</v>
      </c>
      <c r="D37">
        <v>35.106976049644885</v>
      </c>
      <c r="E37">
        <v>15.287248471002522</v>
      </c>
      <c r="F37">
        <v>14.5442881953118</v>
      </c>
      <c r="G37">
        <v>16.525334732459189</v>
      </c>
      <c r="H37">
        <v>0.12315587504319202</v>
      </c>
      <c r="I37">
        <v>0.46</v>
      </c>
      <c r="J37">
        <v>0.13389901796712644</v>
      </c>
    </row>
    <row r="38" spans="1:10" x14ac:dyDescent="0.25">
      <c r="A38">
        <v>0.4576127742767116</v>
      </c>
      <c r="B38">
        <v>2.6749201585820939</v>
      </c>
      <c r="C38">
        <v>16.712567993501903</v>
      </c>
      <c r="D38">
        <v>17.263133742045493</v>
      </c>
      <c r="E38">
        <v>11.435737644783897</v>
      </c>
      <c r="F38">
        <v>7.2754162896115151</v>
      </c>
      <c r="G38">
        <v>13.578451920785037</v>
      </c>
      <c r="H38">
        <v>0.1105121893328548</v>
      </c>
      <c r="I38">
        <v>0.3</v>
      </c>
      <c r="J38">
        <v>0.11793606696629594</v>
      </c>
    </row>
    <row r="39" spans="1:10" x14ac:dyDescent="0.25">
      <c r="A39">
        <v>0.54738370249884427</v>
      </c>
      <c r="B39">
        <v>3.9052039173228312</v>
      </c>
      <c r="C39">
        <v>16.80233134559845</v>
      </c>
      <c r="D39">
        <v>17.373794495616156</v>
      </c>
      <c r="E39">
        <v>13.679112045552422</v>
      </c>
      <c r="F39">
        <v>7.273183874620222</v>
      </c>
      <c r="G39">
        <v>16.34628352415692</v>
      </c>
      <c r="H39">
        <v>0.11020053850628611</v>
      </c>
      <c r="I39">
        <v>0.45</v>
      </c>
      <c r="J39">
        <v>0.11981356050018097</v>
      </c>
    </row>
    <row r="40" spans="1:10" x14ac:dyDescent="0.25">
      <c r="A40">
        <v>0.36785909729168503</v>
      </c>
      <c r="B40">
        <v>2.5068010887896812</v>
      </c>
      <c r="C40">
        <v>16.329207180108881</v>
      </c>
      <c r="D40">
        <v>16.837620257067805</v>
      </c>
      <c r="E40">
        <v>8.1456765317563651</v>
      </c>
      <c r="F40">
        <v>6.435899027740704</v>
      </c>
      <c r="G40">
        <v>10.667375760220462</v>
      </c>
      <c r="H40">
        <v>9.8344895098314081E-2</v>
      </c>
      <c r="I40">
        <v>0.185</v>
      </c>
      <c r="J40">
        <v>0.10336029580614604</v>
      </c>
    </row>
    <row r="41" spans="1:10" x14ac:dyDescent="0.25">
      <c r="A41">
        <v>0.27611762756383573</v>
      </c>
      <c r="B41">
        <v>5.072900096938775</v>
      </c>
      <c r="C41">
        <v>31.841731434538779</v>
      </c>
      <c r="D41">
        <v>32.835005423386221</v>
      </c>
      <c r="E41">
        <v>9.8928848074776639</v>
      </c>
      <c r="F41">
        <v>9.3843905283733111</v>
      </c>
      <c r="G41">
        <v>15.665789069464676</v>
      </c>
      <c r="H41">
        <v>7.969824572927299E-2</v>
      </c>
      <c r="I41">
        <v>0.46</v>
      </c>
      <c r="J41">
        <v>8.6650489334023029E-2</v>
      </c>
    </row>
    <row r="42" spans="1:10" x14ac:dyDescent="0.25">
      <c r="A42">
        <v>0.4620723696632692</v>
      </c>
      <c r="B42">
        <v>3.8574799509803936</v>
      </c>
      <c r="C42">
        <v>15.762825773887597</v>
      </c>
      <c r="D42">
        <v>16.236002999528036</v>
      </c>
      <c r="E42">
        <v>8.0618030793632656</v>
      </c>
      <c r="F42">
        <v>5.0466887276814045</v>
      </c>
      <c r="G42">
        <v>12.968361426218022</v>
      </c>
      <c r="H42">
        <v>7.7907305671458579E-2</v>
      </c>
      <c r="I42">
        <v>0.3</v>
      </c>
      <c r="J42">
        <v>8.3140884949432892E-2</v>
      </c>
    </row>
    <row r="43" spans="1:10" x14ac:dyDescent="0.25">
      <c r="A43">
        <v>0.37602544247421449</v>
      </c>
      <c r="B43">
        <v>7.5260857120901594</v>
      </c>
      <c r="C43">
        <v>30.434951466114811</v>
      </c>
      <c r="D43">
        <v>31.202434678157946</v>
      </c>
      <c r="E43">
        <v>12.419456069629204</v>
      </c>
      <c r="F43">
        <v>9.5406261526891551</v>
      </c>
      <c r="G43">
        <v>20.297701044248392</v>
      </c>
      <c r="H43">
        <v>7.5075992284518847E-2</v>
      </c>
      <c r="I43">
        <v>0.875</v>
      </c>
      <c r="J43">
        <v>8.5491588300825178E-2</v>
      </c>
    </row>
    <row r="44" spans="1:10" x14ac:dyDescent="0.25">
      <c r="A44">
        <v>0.55316460307880433</v>
      </c>
      <c r="B44">
        <v>5.0486269003036499</v>
      </c>
      <c r="C44">
        <v>15.430485758504233</v>
      </c>
      <c r="D44">
        <v>15.77845335730793</v>
      </c>
      <c r="E44">
        <v>7.0757902355610893</v>
      </c>
      <c r="F44">
        <v>3.6836563966331028</v>
      </c>
      <c r="G44">
        <v>15.160406856603808</v>
      </c>
      <c r="H44">
        <v>5.7003399907809081E-2</v>
      </c>
      <c r="I44">
        <v>0.45</v>
      </c>
      <c r="J44">
        <v>6.1975924946870438E-2</v>
      </c>
    </row>
    <row r="45" spans="1:10" x14ac:dyDescent="0.25">
      <c r="A45">
        <v>0.37585939281632996</v>
      </c>
      <c r="B45">
        <v>3.7863331365384627</v>
      </c>
      <c r="C45">
        <v>14.843912092076339</v>
      </c>
      <c r="D45">
        <v>15.229538864225805</v>
      </c>
      <c r="E45">
        <v>4.6377281408253213</v>
      </c>
      <c r="F45">
        <v>3.554354847128526</v>
      </c>
      <c r="G45">
        <v>9.9386365433515422</v>
      </c>
      <c r="H45">
        <v>5.599251157664397E-2</v>
      </c>
      <c r="I45">
        <v>0.185</v>
      </c>
      <c r="J45">
        <v>5.884802209311818E-2</v>
      </c>
    </row>
    <row r="46" spans="1:10" x14ac:dyDescent="0.25">
      <c r="A46">
        <v>0.33369894638829545</v>
      </c>
      <c r="B46">
        <v>7.5104636063508048</v>
      </c>
      <c r="C46">
        <v>28.308532291689346</v>
      </c>
      <c r="D46">
        <v>28.998826870578732</v>
      </c>
      <c r="E46">
        <v>6.0835023242580801</v>
      </c>
      <c r="F46">
        <v>5.1892274825921421</v>
      </c>
      <c r="G46">
        <v>16.850728877916723</v>
      </c>
      <c r="H46">
        <v>4.2019601761889042E-2</v>
      </c>
      <c r="I46">
        <v>0.65</v>
      </c>
      <c r="J46">
        <v>4.6687814433255412E-2</v>
      </c>
    </row>
    <row r="47" spans="1:10" x14ac:dyDescent="0.25">
      <c r="A47">
        <v>0.28008636361900185</v>
      </c>
      <c r="B47">
        <v>6.1989404209183689</v>
      </c>
      <c r="C47">
        <v>29.269680724542592</v>
      </c>
      <c r="D47">
        <v>30.086789106780049</v>
      </c>
      <c r="E47">
        <v>4.5921003515625003</v>
      </c>
      <c r="F47">
        <v>4.3344835218398439</v>
      </c>
      <c r="G47">
        <v>14.685875259046773</v>
      </c>
      <c r="H47">
        <v>3.6994501538689363E-2</v>
      </c>
      <c r="I47">
        <v>0.46</v>
      </c>
      <c r="J47">
        <v>4.0221608790296043E-2</v>
      </c>
    </row>
    <row r="48" spans="1:10" x14ac:dyDescent="0.25">
      <c r="A48">
        <v>0.477791578462675</v>
      </c>
      <c r="B48">
        <v>5.1786583018410877</v>
      </c>
      <c r="C48">
        <v>13.788532866619434</v>
      </c>
      <c r="D48">
        <v>14.135759581181354</v>
      </c>
      <c r="E48">
        <v>2.8236834212113364</v>
      </c>
      <c r="F48">
        <v>1.6930805793583175</v>
      </c>
      <c r="G48">
        <v>11.79655068244443</v>
      </c>
      <c r="H48">
        <v>2.7287390333170524E-2</v>
      </c>
      <c r="I48">
        <v>0.3</v>
      </c>
      <c r="J48">
        <v>2.9120475425343042E-2</v>
      </c>
    </row>
    <row r="49" spans="1:10" x14ac:dyDescent="0.25">
      <c r="A49">
        <v>0.49981121028359965</v>
      </c>
      <c r="B49">
        <v>5.023012961425775</v>
      </c>
      <c r="C49">
        <v>7.8597492382822329</v>
      </c>
      <c r="D49">
        <v>8.0131999141322048</v>
      </c>
      <c r="E49">
        <v>0.45274815851847328</v>
      </c>
      <c r="F49">
        <v>0.25833809925064083</v>
      </c>
      <c r="G49">
        <v>7.0280574323244975</v>
      </c>
      <c r="H49">
        <v>5.4661475915314273E-3</v>
      </c>
      <c r="I49">
        <v>0.185</v>
      </c>
      <c r="J49">
        <v>5.744910617027304E-3</v>
      </c>
    </row>
    <row r="50" spans="1:10" x14ac:dyDescent="0.25">
      <c r="A50">
        <v>0.32597040783234199</v>
      </c>
      <c r="B50">
        <v>8.4441799662162165</v>
      </c>
      <c r="C50">
        <v>28.149670028148936</v>
      </c>
      <c r="D50">
        <v>28.633852530369349</v>
      </c>
      <c r="E50">
        <v>0.13359882812591437</v>
      </c>
      <c r="F50">
        <v>0.11533586832110186</v>
      </c>
      <c r="G50">
        <v>16.394482495177801</v>
      </c>
      <c r="H50">
        <v>9.2278579911459413E-4</v>
      </c>
      <c r="I50">
        <v>0.65</v>
      </c>
      <c r="J50">
        <v>1.0253036760043922E-3</v>
      </c>
    </row>
    <row r="51" spans="1:10" x14ac:dyDescent="0.25">
      <c r="A51">
        <v>0.37253760895124799</v>
      </c>
      <c r="B51">
        <v>9.3772372183476378</v>
      </c>
      <c r="C51">
        <v>28.149670028148936</v>
      </c>
      <c r="D51">
        <v>28.633852530369349</v>
      </c>
      <c r="E51">
        <v>0.12167126531265134</v>
      </c>
      <c r="F51">
        <v>9.2956846698865628E-2</v>
      </c>
      <c r="G51">
        <v>18.736551423060344</v>
      </c>
      <c r="H51">
        <v>7.3550652497561271E-4</v>
      </c>
      <c r="I51">
        <v>0.875</v>
      </c>
      <c r="J51">
        <v>8.3754631956761835E-4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26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28</v>
      </c>
    </row>
    <row r="2" spans="1:9" x14ac:dyDescent="0.25">
      <c r="A2">
        <v>0.53726673380637568</v>
      </c>
      <c r="B2">
        <v>6.4848740384615619E-2</v>
      </c>
      <c r="C2">
        <v>31.472229815847886</v>
      </c>
      <c r="D2">
        <v>33.546431908466239</v>
      </c>
      <c r="E2">
        <v>90.798865853365356</v>
      </c>
      <c r="F2">
        <v>87.593665888741555</v>
      </c>
      <c r="G2">
        <v>30.083355442459592</v>
      </c>
      <c r="H2">
        <v>0.3657599195465745</v>
      </c>
      <c r="I2">
        <v>1.7421323125000003</v>
      </c>
    </row>
    <row r="3" spans="1:9" x14ac:dyDescent="0.25">
      <c r="A3">
        <v>0.53819174644730372</v>
      </c>
      <c r="B3">
        <v>1.2942054662698437</v>
      </c>
      <c r="C3">
        <v>31.353287624829477</v>
      </c>
      <c r="D3">
        <v>33.308167214407405</v>
      </c>
      <c r="E3">
        <v>82.180728906250039</v>
      </c>
      <c r="F3">
        <v>79.287967248750036</v>
      </c>
      <c r="G3">
        <v>29.838765884086413</v>
      </c>
      <c r="H3">
        <v>0.33104396746068809</v>
      </c>
      <c r="I3">
        <v>1.7421323125000003</v>
      </c>
    </row>
    <row r="4" spans="1:9" x14ac:dyDescent="0.25">
      <c r="A4">
        <v>0.54273107127604692</v>
      </c>
      <c r="B4">
        <v>2.5249349555335936</v>
      </c>
      <c r="C4">
        <v>30.656071505739074</v>
      </c>
      <c r="D4">
        <v>32.374556795379604</v>
      </c>
      <c r="E4">
        <v>68.897639788166998</v>
      </c>
      <c r="F4">
        <v>66.424214519771795</v>
      </c>
      <c r="G4">
        <v>29.185577978506821</v>
      </c>
      <c r="H4">
        <v>0.27753645322580667</v>
      </c>
      <c r="I4">
        <v>1.7421323125000003</v>
      </c>
    </row>
    <row r="5" spans="1:9" x14ac:dyDescent="0.25">
      <c r="A5">
        <v>0.54738370249884427</v>
      </c>
      <c r="B5">
        <v>3.9052039173228312</v>
      </c>
      <c r="C5">
        <v>29.748685671700969</v>
      </c>
      <c r="D5">
        <v>31.25430795817692</v>
      </c>
      <c r="E5">
        <v>54.716448182209689</v>
      </c>
      <c r="F5">
        <v>52.659109730558605</v>
      </c>
      <c r="G5">
        <v>28.419255896303948</v>
      </c>
      <c r="H5">
        <v>0.22041116369580255</v>
      </c>
      <c r="I5">
        <v>1.7421323125000003</v>
      </c>
    </row>
    <row r="6" spans="1:9" x14ac:dyDescent="0.25">
      <c r="A6">
        <v>0.55316460307880433</v>
      </c>
      <c r="B6">
        <v>5.0486269003036499</v>
      </c>
      <c r="C6">
        <v>28.081360623754211</v>
      </c>
      <c r="D6">
        <v>29.173780216363653</v>
      </c>
      <c r="E6">
        <v>28.303160942244357</v>
      </c>
      <c r="F6">
        <v>27.156882924083462</v>
      </c>
      <c r="G6">
        <v>26.927207876729568</v>
      </c>
      <c r="H6">
        <v>0.11401201735126469</v>
      </c>
      <c r="I6">
        <v>1.7421323125000003</v>
      </c>
    </row>
    <row r="7" spans="1:9" x14ac:dyDescent="0.25">
      <c r="A7">
        <v>0.55880641342687198</v>
      </c>
      <c r="B7">
        <v>6.3236334787735622</v>
      </c>
      <c r="C7">
        <v>26.183101613067709</v>
      </c>
      <c r="D7">
        <v>27.090595238490337</v>
      </c>
      <c r="E7">
        <v>-1.627250346403299</v>
      </c>
      <c r="F7">
        <v>-1.5559767812308345</v>
      </c>
      <c r="G7">
        <v>25.430789367912698</v>
      </c>
      <c r="H7">
        <v>-6.5549602430474228E-3</v>
      </c>
      <c r="I7">
        <v>1.7421323125000003</v>
      </c>
    </row>
    <row r="8" spans="1:9" x14ac:dyDescent="0.25">
      <c r="A8">
        <v>0.44763710796081713</v>
      </c>
      <c r="B8">
        <v>6.1025225631769001E-2</v>
      </c>
      <c r="C8">
        <v>31.484607523119756</v>
      </c>
      <c r="D8">
        <v>33.509281278600575</v>
      </c>
      <c r="E8">
        <v>71.979373902395452</v>
      </c>
      <c r="F8">
        <v>70.554182299128016</v>
      </c>
      <c r="G8">
        <v>24.998355073514169</v>
      </c>
      <c r="H8">
        <v>0.34781396412497395</v>
      </c>
      <c r="I8">
        <v>1.3192248437500003</v>
      </c>
    </row>
    <row r="9" spans="1:9" x14ac:dyDescent="0.25">
      <c r="A9">
        <v>0.44976408244182497</v>
      </c>
      <c r="B9">
        <v>1.2824786944980688</v>
      </c>
      <c r="C9">
        <v>31.138278557163741</v>
      </c>
      <c r="D9">
        <v>32.854195816483006</v>
      </c>
      <c r="E9">
        <v>62.322882812500033</v>
      </c>
      <c r="F9">
        <v>61.082657444531279</v>
      </c>
      <c r="G9">
        <v>24.560671212081953</v>
      </c>
      <c r="H9">
        <v>0.30115250732947046</v>
      </c>
      <c r="I9">
        <v>1.3192248437500003</v>
      </c>
    </row>
    <row r="10" spans="1:9" x14ac:dyDescent="0.25">
      <c r="A10">
        <v>0.4576127742767116</v>
      </c>
      <c r="B10">
        <v>2.6749201585820939</v>
      </c>
      <c r="C10">
        <v>29.578470626288986</v>
      </c>
      <c r="D10">
        <v>31.055236576743575</v>
      </c>
      <c r="E10">
        <v>45.742950579135588</v>
      </c>
      <c r="F10">
        <v>44.800645797205398</v>
      </c>
      <c r="G10">
        <v>23.607170354177047</v>
      </c>
      <c r="H10">
        <v>0.22103605670807927</v>
      </c>
      <c r="I10">
        <v>1.3192248437500003</v>
      </c>
    </row>
    <row r="11" spans="1:9" x14ac:dyDescent="0.25">
      <c r="A11">
        <v>0.4620723696632692</v>
      </c>
      <c r="B11">
        <v>3.8574799509803936</v>
      </c>
      <c r="C11">
        <v>28.383202143560847</v>
      </c>
      <c r="D11">
        <v>29.671119227624406</v>
      </c>
      <c r="E11">
        <v>32.247212317453062</v>
      </c>
      <c r="F11">
        <v>31.566796137554803</v>
      </c>
      <c r="G11">
        <v>22.821205311634337</v>
      </c>
      <c r="H11">
        <v>0.15582284396252258</v>
      </c>
      <c r="I11">
        <v>1.3192248437500003</v>
      </c>
    </row>
    <row r="12" spans="1:9" x14ac:dyDescent="0.25">
      <c r="A12">
        <v>0.477791578462675</v>
      </c>
      <c r="B12">
        <v>5.1786583018410877</v>
      </c>
      <c r="C12">
        <v>25.485668730518459</v>
      </c>
      <c r="D12">
        <v>26.47639146514458</v>
      </c>
      <c r="E12">
        <v>11.294733684845346</v>
      </c>
      <c r="F12">
        <v>11.038343230199356</v>
      </c>
      <c r="G12">
        <v>21.173566260237699</v>
      </c>
      <c r="H12">
        <v>5.4577664179032204E-2</v>
      </c>
      <c r="I12">
        <v>1.3192248437500003</v>
      </c>
    </row>
    <row r="13" spans="1:9" x14ac:dyDescent="0.25">
      <c r="A13">
        <v>0.46567201118906004</v>
      </c>
      <c r="B13">
        <v>6.312057801383375</v>
      </c>
      <c r="C13">
        <v>26.183101613067709</v>
      </c>
      <c r="D13">
        <v>27.090595238490337</v>
      </c>
      <c r="E13">
        <v>-3.7449862560729374</v>
      </c>
      <c r="F13">
        <v>-3.6637200543161543</v>
      </c>
      <c r="G13">
        <v>21.192324473260584</v>
      </c>
      <c r="H13">
        <v>-1.809627459506041E-2</v>
      </c>
      <c r="I13">
        <v>1.3192248437500003</v>
      </c>
    </row>
    <row r="14" spans="1:9" x14ac:dyDescent="0.25">
      <c r="A14">
        <v>0.36161717110008224</v>
      </c>
      <c r="B14">
        <v>6.5569893060836257E-2</v>
      </c>
      <c r="C14">
        <v>30.679851670536298</v>
      </c>
      <c r="D14">
        <v>32.248653360233931</v>
      </c>
      <c r="E14">
        <v>44.448818736137525</v>
      </c>
      <c r="F14">
        <v>43.89765338380942</v>
      </c>
      <c r="G14">
        <v>19.370659331115608</v>
      </c>
      <c r="H14">
        <v>0.26833804053635862</v>
      </c>
      <c r="I14">
        <v>0.89631737500000008</v>
      </c>
    </row>
    <row r="15" spans="1:9" x14ac:dyDescent="0.25">
      <c r="A15">
        <v>0.36814916153107125</v>
      </c>
      <c r="B15">
        <v>1.2365085409556313</v>
      </c>
      <c r="C15">
        <v>29.535817098771847</v>
      </c>
      <c r="D15">
        <v>31.00441155502206</v>
      </c>
      <c r="E15">
        <v>41.737833195570289</v>
      </c>
      <c r="F15">
        <v>41.207762713986547</v>
      </c>
      <c r="G15">
        <v>18.955512130638926</v>
      </c>
      <c r="H15">
        <v>0.25197178900115696</v>
      </c>
      <c r="I15">
        <v>0.89631737500000008</v>
      </c>
    </row>
    <row r="16" spans="1:9" x14ac:dyDescent="0.25">
      <c r="A16">
        <v>0.36785909729168503</v>
      </c>
      <c r="B16">
        <v>2.5068010887896812</v>
      </c>
      <c r="C16">
        <v>29.085026876875794</v>
      </c>
      <c r="D16">
        <v>30.469946041266841</v>
      </c>
      <c r="E16">
        <v>32.58270612702546</v>
      </c>
      <c r="F16">
        <v>32.168905759212237</v>
      </c>
      <c r="G16">
        <v>18.629947453237484</v>
      </c>
      <c r="H16">
        <v>0.19670217940774407</v>
      </c>
      <c r="I16">
        <v>0.89631737500000008</v>
      </c>
    </row>
    <row r="17" spans="1:9" x14ac:dyDescent="0.25">
      <c r="A17">
        <v>0.37585939281632996</v>
      </c>
      <c r="B17">
        <v>3.7863331365384627</v>
      </c>
      <c r="C17">
        <v>27.021588455728164</v>
      </c>
      <c r="D17">
        <v>28.137913720844075</v>
      </c>
      <c r="E17">
        <v>18.550912563301285</v>
      </c>
      <c r="F17">
        <v>18.307895608722038</v>
      </c>
      <c r="G17">
        <v>17.642190327756889</v>
      </c>
      <c r="H17">
        <v>0.11199207693117991</v>
      </c>
      <c r="I17">
        <v>0.89631737500000008</v>
      </c>
    </row>
    <row r="18" spans="1:9" x14ac:dyDescent="0.25">
      <c r="A18">
        <v>0.49981121028359965</v>
      </c>
      <c r="B18">
        <v>5.023012961425775</v>
      </c>
      <c r="C18">
        <v>14.603763959220895</v>
      </c>
      <c r="D18">
        <v>15.125665667180154</v>
      </c>
      <c r="E18">
        <v>1.8109926340738931</v>
      </c>
      <c r="F18">
        <v>1.769520902753601</v>
      </c>
      <c r="G18">
        <v>12.692132666165715</v>
      </c>
      <c r="H18">
        <v>1.0932983792842086E-2</v>
      </c>
      <c r="I18">
        <v>0.89631737500000008</v>
      </c>
    </row>
    <row r="19" spans="1:9" x14ac:dyDescent="0.25">
      <c r="A19">
        <v>0.37253760895124799</v>
      </c>
      <c r="B19">
        <v>6.1761883209325372</v>
      </c>
      <c r="C19">
        <v>26.183101613067709</v>
      </c>
      <c r="D19">
        <v>27.090595238490337</v>
      </c>
      <c r="E19">
        <v>-14.208532624421268</v>
      </c>
      <c r="F19">
        <v>-14.02240084704135</v>
      </c>
      <c r="G19">
        <v>16.953859578608466</v>
      </c>
      <c r="H19">
        <v>-8.5777078260897796E-2</v>
      </c>
      <c r="I19">
        <v>0.89631737500000008</v>
      </c>
    </row>
    <row r="20" spans="1:9" x14ac:dyDescent="0.25">
      <c r="A20">
        <v>0.34861875050383578</v>
      </c>
      <c r="B20">
        <v>7.018097587719295E-2</v>
      </c>
      <c r="C20">
        <v>65.275498182449425</v>
      </c>
      <c r="D20">
        <v>70.43519594389987</v>
      </c>
      <c r="E20">
        <v>143.1777363966554</v>
      </c>
      <c r="F20">
        <v>140.15668615868597</v>
      </c>
      <c r="G20">
        <v>41.44398291513648</v>
      </c>
      <c r="H20">
        <v>0.43277268710476785</v>
      </c>
      <c r="I20">
        <v>4.2012648124999998</v>
      </c>
    </row>
    <row r="21" spans="1:9" x14ac:dyDescent="0.25">
      <c r="A21">
        <v>0.35491465853926657</v>
      </c>
      <c r="B21">
        <v>2.6002240052083319</v>
      </c>
      <c r="C21">
        <v>63.940303771821789</v>
      </c>
      <c r="D21">
        <v>68.3437963050511</v>
      </c>
      <c r="E21">
        <v>121.42997311849084</v>
      </c>
      <c r="F21">
        <v>118.85565768837883</v>
      </c>
      <c r="G21">
        <v>40.504504138925526</v>
      </c>
      <c r="H21">
        <v>0.3670373417272198</v>
      </c>
      <c r="I21">
        <v>4.2012648124999998</v>
      </c>
    </row>
    <row r="22" spans="1:9" x14ac:dyDescent="0.25">
      <c r="A22">
        <v>0.36166357186649728</v>
      </c>
      <c r="B22">
        <v>5.025448450854701</v>
      </c>
      <c r="C22">
        <v>61.502788988435995</v>
      </c>
      <c r="D22">
        <v>65.010369196542072</v>
      </c>
      <c r="E22">
        <v>96.072622838764104</v>
      </c>
      <c r="F22">
        <v>94.016668710014557</v>
      </c>
      <c r="G22">
        <v>39.064520973137945</v>
      </c>
      <c r="H22">
        <v>0.2903915663811687</v>
      </c>
      <c r="I22">
        <v>4.2012648124999998</v>
      </c>
    </row>
    <row r="23" spans="1:9" x14ac:dyDescent="0.25">
      <c r="A23">
        <v>0.37602544247421449</v>
      </c>
      <c r="B23">
        <v>7.5260857120901594</v>
      </c>
      <c r="C23">
        <v>54.856233469714368</v>
      </c>
      <c r="D23">
        <v>57.149482359194224</v>
      </c>
      <c r="E23">
        <v>49.677824278516816</v>
      </c>
      <c r="F23">
        <v>48.56007323225019</v>
      </c>
      <c r="G23">
        <v>35.783123833408617</v>
      </c>
      <c r="H23">
        <v>0.15015746193228974</v>
      </c>
      <c r="I23">
        <v>4.2012648124999998</v>
      </c>
    </row>
    <row r="24" spans="1:9" x14ac:dyDescent="0.25">
      <c r="A24">
        <v>0.37253760895124799</v>
      </c>
      <c r="B24">
        <v>9.3772372183476378</v>
      </c>
      <c r="C24">
        <v>52.366203226135418</v>
      </c>
      <c r="D24">
        <v>54.181190476980674</v>
      </c>
      <c r="E24">
        <v>0.48668506125060534</v>
      </c>
      <c r="F24">
        <v>0.47573464737246673</v>
      </c>
      <c r="G24">
        <v>33.907719157216931</v>
      </c>
      <c r="H24">
        <v>1.4710667107326412E-3</v>
      </c>
      <c r="I24">
        <v>4.2012648124999998</v>
      </c>
    </row>
    <row r="25" spans="1:9" x14ac:dyDescent="0.25">
      <c r="A25">
        <v>0.34994651616607947</v>
      </c>
      <c r="B25">
        <v>6.3792425889328055E-2</v>
      </c>
      <c r="C25">
        <v>64.983204268102213</v>
      </c>
      <c r="D25">
        <v>70.025677226825749</v>
      </c>
      <c r="E25">
        <v>140.62367090538464</v>
      </c>
      <c r="F25">
        <v>137.65651144928103</v>
      </c>
      <c r="G25">
        <v>41.287155803744938</v>
      </c>
      <c r="H25">
        <v>0.42505270344308582</v>
      </c>
      <c r="I25">
        <v>4.2012648124999998</v>
      </c>
    </row>
    <row r="26" spans="1:9" x14ac:dyDescent="0.25">
      <c r="A26">
        <v>0.31408220118586549</v>
      </c>
      <c r="B26">
        <v>2.4960016015624982</v>
      </c>
      <c r="C26">
        <v>62.713667015203939</v>
      </c>
      <c r="D26">
        <v>66.735643130859245</v>
      </c>
      <c r="E26">
        <v>102.2898550445572</v>
      </c>
      <c r="F26">
        <v>100.56115649430419</v>
      </c>
      <c r="G26">
        <v>34.944252890027094</v>
      </c>
      <c r="H26">
        <v>0.35327948804407527</v>
      </c>
      <c r="I26">
        <v>3.2964143750000008</v>
      </c>
    </row>
    <row r="27" spans="1:9" x14ac:dyDescent="0.25">
      <c r="A27">
        <v>0.31980235078270708</v>
      </c>
      <c r="B27">
        <v>5.0615735597826106</v>
      </c>
      <c r="C27">
        <v>60.021573589125033</v>
      </c>
      <c r="D27">
        <v>63.160157362284835</v>
      </c>
      <c r="E27">
        <v>76.220440172875627</v>
      </c>
      <c r="F27">
        <v>74.917070645919452</v>
      </c>
      <c r="G27">
        <v>33.544654743920994</v>
      </c>
      <c r="H27">
        <v>0.2632432910481512</v>
      </c>
      <c r="I27">
        <v>3.2964143750000008</v>
      </c>
    </row>
    <row r="28" spans="1:9" x14ac:dyDescent="0.25">
      <c r="A28">
        <v>0.33369894638829545</v>
      </c>
      <c r="B28">
        <v>7.5104636063508048</v>
      </c>
      <c r="C28">
        <v>51.903367929865858</v>
      </c>
      <c r="D28">
        <v>53.961034298304355</v>
      </c>
      <c r="E28">
        <v>24.334009297032321</v>
      </c>
      <c r="F28">
        <v>23.900863931545143</v>
      </c>
      <c r="G28">
        <v>30.085682895745212</v>
      </c>
      <c r="H28">
        <v>8.4042609531225179E-2</v>
      </c>
      <c r="I28">
        <v>3.2964143750000008</v>
      </c>
    </row>
    <row r="29" spans="1:9" x14ac:dyDescent="0.25">
      <c r="A29">
        <v>0.32597040783234199</v>
      </c>
      <c r="B29">
        <v>8.4441799662162165</v>
      </c>
      <c r="C29">
        <v>52.366203226135418</v>
      </c>
      <c r="D29">
        <v>54.181190476980674</v>
      </c>
      <c r="E29">
        <v>0.53439531250365746</v>
      </c>
      <c r="F29">
        <v>0.5250433945348435</v>
      </c>
      <c r="G29">
        <v>29.669254262564813</v>
      </c>
      <c r="H29">
        <v>1.8456463970176601E-3</v>
      </c>
      <c r="I29">
        <v>3.2964143750000008</v>
      </c>
    </row>
    <row r="30" spans="1:9" x14ac:dyDescent="0.25">
      <c r="A30">
        <v>0.30809826730166662</v>
      </c>
      <c r="B30">
        <v>6.484019675925938E-2</v>
      </c>
      <c r="C30">
        <v>64.53041360544448</v>
      </c>
      <c r="D30">
        <v>69.348332225637378</v>
      </c>
      <c r="E30">
        <v>118.43309318648713</v>
      </c>
      <c r="F30">
        <v>116.45526053027278</v>
      </c>
      <c r="G30">
        <v>35.88578804843403</v>
      </c>
      <c r="H30">
        <v>0.40903354990749613</v>
      </c>
      <c r="I30">
        <v>3.2964143750000008</v>
      </c>
    </row>
    <row r="31" spans="1:9" x14ac:dyDescent="0.25">
      <c r="A31">
        <v>0.26639826077535655</v>
      </c>
      <c r="B31">
        <v>1.3002085307459688</v>
      </c>
      <c r="C31">
        <v>63.864565746866361</v>
      </c>
      <c r="D31">
        <v>68.223417435340977</v>
      </c>
      <c r="E31">
        <v>90.04339342710432</v>
      </c>
      <c r="F31">
        <v>88.8188032764957</v>
      </c>
      <c r="G31">
        <v>30.33575758615028</v>
      </c>
      <c r="H31">
        <v>0.36271669283606545</v>
      </c>
      <c r="I31">
        <v>2.3915639374999995</v>
      </c>
    </row>
    <row r="32" spans="1:9" x14ac:dyDescent="0.25">
      <c r="A32">
        <v>0.27000794089934621</v>
      </c>
      <c r="B32">
        <v>2.6748013963700248</v>
      </c>
      <c r="C32">
        <v>62.177033860152221</v>
      </c>
      <c r="D32">
        <v>65.570362104689778</v>
      </c>
      <c r="E32">
        <v>73.76453632172138</v>
      </c>
      <c r="F32">
        <v>72.753962174113795</v>
      </c>
      <c r="G32">
        <v>29.423489641279016</v>
      </c>
      <c r="H32">
        <v>0.29714149639263582</v>
      </c>
      <c r="I32">
        <v>2.3915639374999995</v>
      </c>
    </row>
    <row r="33" spans="1:9" x14ac:dyDescent="0.25">
      <c r="A33">
        <v>0.27434183218956598</v>
      </c>
      <c r="B33">
        <v>3.6885809808394185</v>
      </c>
      <c r="C33">
        <v>59.680208659628065</v>
      </c>
      <c r="D33">
        <v>62.726507851390679</v>
      </c>
      <c r="E33">
        <v>61.148993884010089</v>
      </c>
      <c r="F33">
        <v>60.305137768410745</v>
      </c>
      <c r="G33">
        <v>28.578364995639241</v>
      </c>
      <c r="H33">
        <v>0.24632302257485236</v>
      </c>
      <c r="I33">
        <v>2.3915639374999995</v>
      </c>
    </row>
    <row r="34" spans="1:9" x14ac:dyDescent="0.25">
      <c r="A34">
        <v>0.27611762756383573</v>
      </c>
      <c r="B34">
        <v>5.072900096938775</v>
      </c>
      <c r="C34">
        <v>57.284229455703347</v>
      </c>
      <c r="D34">
        <v>59.935092554640505</v>
      </c>
      <c r="E34">
        <v>39.571539229910655</v>
      </c>
      <c r="F34">
        <v>39.021494834614899</v>
      </c>
      <c r="G34">
        <v>27.541890459907545</v>
      </c>
      <c r="H34">
        <v>0.15940378625918472</v>
      </c>
      <c r="I34">
        <v>2.3915639374999995</v>
      </c>
    </row>
    <row r="35" spans="1:9" x14ac:dyDescent="0.25">
      <c r="A35">
        <v>0.28008636361900185</v>
      </c>
      <c r="B35">
        <v>6.1989404209183689</v>
      </c>
      <c r="C35">
        <v>53.793131212451485</v>
      </c>
      <c r="D35">
        <v>56.034485532499417</v>
      </c>
      <c r="E35">
        <v>18.368401406250001</v>
      </c>
      <c r="F35">
        <v>18.1112437865625</v>
      </c>
      <c r="G35">
        <v>26.235709997732997</v>
      </c>
      <c r="H35">
        <v>7.3992389193484345E-2</v>
      </c>
      <c r="I35">
        <v>2.3915639374999995</v>
      </c>
    </row>
    <row r="36" spans="1:9" x14ac:dyDescent="0.25">
      <c r="A36">
        <v>0.27940320671343599</v>
      </c>
      <c r="B36">
        <v>7.5043624902723751</v>
      </c>
      <c r="C36">
        <v>52.366203226135418</v>
      </c>
      <c r="D36">
        <v>54.181190476980674</v>
      </c>
      <c r="E36">
        <v>-13.868311914822506</v>
      </c>
      <c r="F36">
        <v>-13.672768716823509</v>
      </c>
      <c r="G36">
        <v>25.430789367912698</v>
      </c>
      <c r="H36">
        <v>-5.586493402245811E-2</v>
      </c>
      <c r="I36">
        <v>2.3915639374999995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Input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Usuario</cp:lastModifiedBy>
  <dcterms:created xsi:type="dcterms:W3CDTF">2018-10-26T19:15:28Z</dcterms:created>
  <dcterms:modified xsi:type="dcterms:W3CDTF">2018-10-26T21:31:58Z</dcterms:modified>
</cp:coreProperties>
</file>