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inersutep-my.sharepoint.com/personal/gjflynn_miners_utep_edu/Documents/Documents/Python Projects/Excel Projects/"/>
    </mc:Choice>
  </mc:AlternateContent>
  <xr:revisionPtr revIDLastSave="8" documentId="8_{ECF9EA0D-2F1C-43F6-846D-4B7CA3EA720C}" xr6:coauthVersionLast="47" xr6:coauthVersionMax="47" xr10:uidLastSave="{297F1C33-AF37-437C-B363-DDF4EBDA982B}"/>
  <bookViews>
    <workbookView xWindow="-108" yWindow="-108" windowWidth="23256" windowHeight="12456" firstSheet="1" activeTab="1" xr2:uid="{00000000-000D-0000-FFFF-FFFF00000000}"/>
  </bookViews>
  <sheets>
    <sheet name="Sheet1" sheetId="8" state="hidden" r:id="rId1"/>
    <sheet name="Project Outline" sheetId="9" r:id="rId2"/>
    <sheet name="Summary Analytics" sheetId="7" r:id="rId3"/>
    <sheet name="Multi Job Holders Series" sheetId="5" r:id="rId4"/>
    <sheet name="Hist CPI Index Series" sheetId="6" r:id="rId5"/>
  </sheets>
  <calcPr calcId="191029"/>
</workbook>
</file>

<file path=xl/calcChain.xml><?xml version="1.0" encoding="utf-8"?>
<calcChain xmlns="http://schemas.openxmlformats.org/spreadsheetml/2006/main">
  <c r="O14" i="5" l="1"/>
  <c r="O15" i="5"/>
  <c r="O16" i="5"/>
  <c r="O17" i="5"/>
  <c r="O18" i="5"/>
  <c r="O19" i="5"/>
  <c r="O20" i="5"/>
  <c r="O21" i="5"/>
  <c r="O22" i="5"/>
  <c r="O23" i="5"/>
  <c r="C12" i="8"/>
  <c r="I6" i="8"/>
  <c r="C13" i="8"/>
  <c r="C14" i="8"/>
  <c r="I8" i="8"/>
  <c r="C15" i="8"/>
  <c r="I2" i="8"/>
  <c r="I3" i="8"/>
  <c r="I4" i="8"/>
  <c r="I7" i="8"/>
  <c r="I5" i="8"/>
  <c r="R26" i="5" l="1"/>
  <c r="R25" i="5"/>
  <c r="R27" i="5"/>
  <c r="E15" i="8"/>
  <c r="E14" i="8"/>
  <c r="D13" i="8"/>
  <c r="D15" i="8"/>
  <c r="D12" i="8"/>
  <c r="D14" i="8"/>
  <c r="E12" i="8"/>
  <c r="E13" i="8"/>
  <c r="N15" i="5" l="1"/>
  <c r="R16" i="5"/>
  <c r="R24" i="5"/>
  <c r="N5" i="6"/>
  <c r="N6" i="6"/>
  <c r="N7" i="6"/>
  <c r="N8" i="6"/>
  <c r="N9" i="6"/>
  <c r="N10" i="6"/>
  <c r="N11" i="6"/>
  <c r="N12" i="6"/>
  <c r="N13" i="6"/>
  <c r="N14" i="6"/>
  <c r="N15" i="6"/>
  <c r="N14" i="5"/>
  <c r="N16" i="5"/>
  <c r="N17" i="5"/>
  <c r="N18" i="5"/>
  <c r="N19" i="5"/>
  <c r="N20" i="5"/>
  <c r="N21" i="5"/>
  <c r="N22" i="5"/>
  <c r="N23" i="5"/>
  <c r="N25" i="5" l="1"/>
  <c r="P25" i="5" s="1"/>
  <c r="N26" i="5"/>
  <c r="P26" i="5" s="1"/>
  <c r="N27" i="5"/>
  <c r="P27" i="5" s="1"/>
  <c r="N24" i="5"/>
  <c r="Q24" i="5" s="1"/>
  <c r="Q27" i="5"/>
  <c r="Q26" i="5"/>
  <c r="M6" i="7"/>
  <c r="P6" i="7" s="1"/>
  <c r="S6" i="7" s="1"/>
  <c r="R20" i="5"/>
  <c r="R19" i="5"/>
  <c r="R23" i="5"/>
  <c r="R14" i="5"/>
  <c r="R18" i="5"/>
  <c r="R15" i="5"/>
  <c r="R21" i="5"/>
  <c r="R17" i="5"/>
  <c r="R22" i="5"/>
  <c r="P14" i="5"/>
  <c r="W6" i="7"/>
  <c r="Q17" i="5"/>
  <c r="Q23" i="5"/>
  <c r="Q21" i="5"/>
  <c r="Q15" i="5"/>
  <c r="Q16" i="5"/>
  <c r="Q22" i="5"/>
  <c r="Q14" i="5"/>
  <c r="Q18" i="5"/>
  <c r="Q20" i="5"/>
  <c r="Q19" i="5"/>
  <c r="P15" i="5"/>
  <c r="P23" i="5"/>
  <c r="P20" i="5"/>
  <c r="P19" i="5"/>
  <c r="P18" i="5"/>
  <c r="P24" i="5"/>
  <c r="P22" i="5"/>
  <c r="P16" i="5"/>
  <c r="P21" i="5"/>
  <c r="P17" i="5"/>
  <c r="Q25" i="5" l="1"/>
  <c r="F2" i="8"/>
  <c r="F10" i="8"/>
  <c r="F15" i="8"/>
  <c r="F3" i="8"/>
  <c r="F11" i="8"/>
  <c r="F4" i="8"/>
  <c r="F12" i="8"/>
  <c r="F13" i="8"/>
  <c r="F9" i="8"/>
  <c r="F5" i="8"/>
  <c r="F6" i="8"/>
  <c r="F14" i="8"/>
  <c r="F7" i="8"/>
  <c r="F8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D35EE4-71E5-4310-9754-10035123BFC2}" keepAlive="1" name="Query - Table 1" description="Connection to the 'Table 1' query in the workbook." type="5" refreshedVersion="8" background="1" saveData="1">
    <dbPr connection="Provider=Microsoft.Mashup.OleDb.1;Data Source=$Workbook$;Location=&quot;Table 1&quot;;Extended Properties=&quot;&quot;" command="SELECT * FROM [Table 1]"/>
  </connection>
</connections>
</file>

<file path=xl/sharedStrings.xml><?xml version="1.0" encoding="utf-8"?>
<sst xmlns="http://schemas.openxmlformats.org/spreadsheetml/2006/main" count="104" uniqueCount="92">
  <si>
    <t>Original Data Value</t>
  </si>
  <si>
    <t>Series Id:</t>
  </si>
  <si>
    <t>Not Seasonally Adjusted</t>
  </si>
  <si>
    <t>Years:</t>
  </si>
  <si>
    <t>2015 to 2025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</si>
  <si>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</si>
  <si>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</si>
  <si>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</si>
  <si>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</si>
  <si>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</si>
  <si>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</si>
  <si>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</si>
  <si>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</si>
  <si>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</si>
  <si>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</si>
  <si>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</si>
  <si>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</si>
  <si>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</si>
  <si>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Trend Analysis</t>
  </si>
  <si>
    <t>Exploratory Analytics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</si>
  <si>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</si>
  <si>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</si>
  <si>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</si>
  <si>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</si>
  <si>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</si>
  <si>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</si>
  <si>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</si>
  <si>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</si>
  <si>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</si>
  <si>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</si>
  <si>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</si>
  <si>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Labor Force Statistics from the Current Population Survey</t>
  </si>
  <si>
    <t>LNU02026625</t>
  </si>
  <si>
    <t>Series title:</t>
  </si>
  <si>
    <t>(Unadj) Multiple Jobholders, Primary Job Full Time, Secondary Job Part Time</t>
  </si>
  <si>
    <t>Labor force status:</t>
  </si>
  <si>
    <t>Employed</t>
  </si>
  <si>
    <t>Type of data:</t>
  </si>
  <si>
    <t>Number in thousands</t>
  </si>
  <si>
    <t>Age:</t>
  </si>
  <si>
    <t>16 years and over</t>
  </si>
  <si>
    <t>Multiple jobholders:</t>
  </si>
  <si>
    <t>Multiple job holders, primary job full time, secondary job part time</t>
  </si>
  <si>
    <t/>
  </si>
  <si>
    <t>Historical Consumer Price Index for All Urban Consumers (CPI-U): U.S. city average, all items, by month</t>
  </si>
  <si>
    <t>[1982-84=100, unless otherwise noted]</t>
  </si>
  <si>
    <t>Jan.</t>
  </si>
  <si>
    <t>Feb.</t>
  </si>
  <si>
    <t>Mar.</t>
  </si>
  <si>
    <t>Apr.</t>
  </si>
  <si>
    <t>Jun.</t>
  </si>
  <si>
    <t>Jul.</t>
  </si>
  <si>
    <t>Aug.</t>
  </si>
  <si>
    <t>Sep.</t>
  </si>
  <si>
    <t>Oct.</t>
  </si>
  <si>
    <t>Nov.</t>
  </si>
  <si>
    <t>Dec.</t>
  </si>
  <si>
    <t>–</t>
  </si>
  <si>
    <t>Monthly Average</t>
  </si>
  <si>
    <t>Annual Growth Percentage of Multi Job Holders</t>
  </si>
  <si>
    <t>Annual Total Noramlized</t>
  </si>
  <si>
    <t>Monthly Average Normalized</t>
  </si>
  <si>
    <t>UNITED STATES MACRO ECONOMIC ANALYSIS</t>
  </si>
  <si>
    <t>Pearson Correlation Value</t>
  </si>
  <si>
    <t>Annual Average CPI</t>
  </si>
  <si>
    <t>P-Value</t>
  </si>
  <si>
    <t>T-Statistic</t>
  </si>
  <si>
    <t>Forecast(Annual Average CPI)</t>
  </si>
  <si>
    <t>Lower Confidence Bound(Annual Average CPI)</t>
  </si>
  <si>
    <t>Upper Confidence Bound(Annual Average CPI)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</si>
  <si>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</si>
  <si>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</si>
  <si>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</si>
  <si>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</si>
  <si>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</si>
  <si>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</si>
  <si>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</si>
  <si>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</si>
  <si>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</si>
  <si>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Current Histroical Trend</t>
  </si>
  <si>
    <t>Forecasted CPI Trend</t>
  </si>
  <si>
    <t>Forecasted Multi Job Holders</t>
  </si>
  <si>
    <t>Slope Value</t>
  </si>
  <si>
    <t>TOTAL MULTI JOB HOLDERS</t>
  </si>
  <si>
    <t>Data Sources Utilized</t>
  </si>
  <si>
    <t xml:space="preserve">1. Historical Consumer Price Index for All Urban Consumers (CPI-U): U.S. city average, all items, by month
2. (Unadj) Multiple Jobholders, Primary Job Full Time, Secondary Job Part Time
- Both data sources were downloaded from the Bureau of Labor Statistics website to ensure data utilized for the analysis was authetic and produced from a reputable site. </t>
  </si>
  <si>
    <t xml:space="preserve">Measure the level of impact CPI has on the number of individuals working more than 1 job. </t>
  </si>
  <si>
    <t xml:space="preserve">This analysis was conducted because of a noticed historical rise on the CPI. I then wanted to understand how this rise in the CPI is ultimately impacting the labor force. What can be extracted from this analysis is that the CPI has a strong positive correlation value with the number of US employees working more than 1 job. This can play a major impact on US morale as employees are having to work more hours to keep up with rising grocery prices. </t>
  </si>
  <si>
    <t>Key Statistic Definitions</t>
  </si>
  <si>
    <t>1. CPI:  measure that examines the average change over time in the prices paid by consumers for a basket of goods and services. It is a widely used indicator of inflation and cost of living.
2. Multi Job Holders: US employees working more than one job.
3. Correlation Coefficient: statistical measure that describes the strength and direction of a linear relationship between two variables.
4. Slope: representing the rate of change between two variables in a linear relationship.
5. Linear Regression: statistical method used to model the relationship between a dependent variable (target) and one or more independent variables (predictors) using a straight line.</t>
  </si>
  <si>
    <t>Scope</t>
  </si>
  <si>
    <t xml:space="preserve">Project Purpose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</si>
</sst>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0"/>
    <numFmt numFmtId="165" formatCode="0.000"/>
    <numFmt numFmtId="166" formatCode="#0.000"/>
    <numFmt numFmtId="167" formatCode="#0.00"/>
  </numFmts>
  <fonts count="11" x14ac:knownFonts="1"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  <scheme val="minor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25"/>
      <name val="Calibri"/>
      <family val="2"/>
      <scheme val="minor"/>
    </font>
    <font>
      <b/>
      <sz val="20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5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0" fontId="3" fillId="2" borderId="0"/>
  </cellStyleXfs>
  <cellXfs count="65">
    <xf numFmtId="0" fontId="0" fillId="0" borderId="0" xfId="0"/>
    <xf numFmtId="0" fontId="3" fillId="2" borderId="0" xfId="1"/>
    <xf numFmtId="0" fontId="6" fillId="2" borderId="0" xfId="1" applyFont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wrapText="1"/>
    </xf>
    <xf numFmtId="16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1" fillId="0" borderId="0" xfId="1" applyNumberFormat="1" applyFont="1" applyFill="1" applyAlignment="1">
      <alignment horizontal="right"/>
    </xf>
    <xf numFmtId="0" fontId="2" fillId="0" borderId="1" xfId="1" applyFont="1" applyFill="1" applyBorder="1" applyAlignment="1">
      <alignment horizontal="center" wrapText="1"/>
    </xf>
    <xf numFmtId="10" fontId="1" fillId="0" borderId="0" xfId="1" applyNumberFormat="1" applyFont="1" applyFill="1" applyAlignment="1">
      <alignment horizontal="right"/>
    </xf>
    <xf numFmtId="2" fontId="5" fillId="2" borderId="0" xfId="1" applyNumberFormat="1" applyFont="1" applyAlignment="1">
      <alignment horizontal="right"/>
    </xf>
    <xf numFmtId="2" fontId="3" fillId="2" borderId="0" xfId="1" applyNumberFormat="1"/>
    <xf numFmtId="49" fontId="2" fillId="0" borderId="1" xfId="0" applyNumberFormat="1" applyFont="1" applyBorder="1" applyAlignment="1">
      <alignment horizontal="center" wrapText="1"/>
    </xf>
    <xf numFmtId="167" fontId="1" fillId="0" borderId="0" xfId="1" applyNumberFormat="1" applyFont="1" applyFill="1" applyAlignment="1">
      <alignment horizontal="right"/>
    </xf>
    <xf numFmtId="1" fontId="6" fillId="2" borderId="0" xfId="1" applyNumberFormat="1" applyFont="1" applyAlignment="1">
      <alignment horizontal="left"/>
    </xf>
    <xf numFmtId="2" fontId="0" fillId="0" borderId="0" xfId="0" applyNumberFormat="1" applyAlignment="1">
      <alignment horizontal="left" wrapText="1"/>
    </xf>
    <xf numFmtId="1" fontId="0" fillId="0" borderId="0" xfId="0" applyNumberFormat="1"/>
    <xf numFmtId="164" fontId="0" fillId="0" borderId="0" xfId="0" applyNumberFormat="1"/>
    <xf numFmtId="4" fontId="0" fillId="0" borderId="0" xfId="0" applyNumberFormat="1"/>
    <xf numFmtId="0" fontId="10" fillId="0" borderId="0" xfId="0" applyFont="1" applyAlignment="1">
      <alignment vertical="center"/>
    </xf>
    <xf numFmtId="2" fontId="1" fillId="0" borderId="0" xfId="1" applyNumberFormat="1" applyFont="1" applyFill="1" applyAlignment="1">
      <alignment horizontal="right"/>
    </xf>
    <xf numFmtId="1" fontId="9" fillId="0" borderId="0" xfId="0" applyNumberFormat="1" applyFont="1" applyAlignment="1">
      <alignment horizontal="left"/>
    </xf>
    <xf numFmtId="0" fontId="9" fillId="4" borderId="2" xfId="0" applyFont="1" applyFill="1" applyBorder="1"/>
    <xf numFmtId="2" fontId="0" fillId="4" borderId="2" xfId="0" applyNumberFormat="1" applyFill="1" applyBorder="1"/>
    <xf numFmtId="0" fontId="10" fillId="5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165" fontId="0" fillId="4" borderId="11" xfId="0" applyNumberFormat="1" applyFill="1" applyBorder="1" applyAlignment="1">
      <alignment horizontal="center"/>
    </xf>
    <xf numFmtId="165" fontId="0" fillId="4" borderId="12" xfId="0" applyNumberFormat="1" applyFill="1" applyBorder="1" applyAlignment="1">
      <alignment horizontal="center"/>
    </xf>
    <xf numFmtId="165" fontId="0" fillId="4" borderId="13" xfId="0" applyNumberForma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165" fontId="0" fillId="4" borderId="2" xfId="0" applyNumberFormat="1" applyFill="1" applyBorder="1" applyAlignment="1">
      <alignment horizontal="center"/>
    </xf>
    <xf numFmtId="0" fontId="5" fillId="2" borderId="0" xfId="1" applyFont="1" applyAlignment="1">
      <alignment horizontal="left"/>
    </xf>
    <xf numFmtId="0" fontId="3" fillId="2" borderId="0" xfId="1"/>
    <xf numFmtId="0" fontId="5" fillId="2" borderId="0" xfId="1" applyFont="1" applyAlignment="1">
      <alignment horizontal="left" vertical="top" wrapText="1"/>
    </xf>
    <xf numFmtId="0" fontId="4" fillId="2" borderId="0" xfId="1" applyFont="1" applyAlignment="1">
      <alignment horizontal="left"/>
    </xf>
    <xf numFmtId="0" fontId="6" fillId="2" borderId="0" xfId="1" applyFont="1" applyAlignment="1">
      <alignment horizontal="left" vertical="top" wrapText="1"/>
    </xf>
    <xf numFmtId="0" fontId="0" fillId="0" borderId="0" xfId="0" applyAlignment="1">
      <alignment horizontal="center"/>
    </xf>
    <xf numFmtId="0" fontId="1" fillId="2" borderId="0" xfId="1" applyFont="1" applyAlignment="1">
      <alignment horizontal="left" vertical="top" wrapText="1"/>
    </xf>
    <xf numFmtId="0" fontId="9" fillId="0" borderId="0" xfId="0" applyFont="1"/>
    <xf numFmtId="0" fontId="9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left" vertical="top" wrapText="1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4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9" fillId="0" borderId="2" xfId="0" applyFont="1" applyBorder="1" applyAlignment="1">
      <alignment horizontal="center" vertical="center"/>
    </xf>
    <xf numFmtId="0" fontId="0" fillId="0" borderId="18" xfId="0" applyBorder="1" applyAlignment="1">
      <alignment horizontal="left" vertical="top" wrapText="1"/>
    </xf>
  </cellXfs>
  <cellStyles count="2">
    <cellStyle name="Normal" xfId="0" builtinId="0"/>
    <cellStyle name="Normal 2" xfId="1" xr:uid="{747C973E-826B-43B5-8E55-D935F8F7BD82}"/>
  </cellStyles>
  <dxfs count="59">
    <dxf>
      <numFmt numFmtId="166" formatCode="#0.000"/>
      <alignment horizontal="right" vertical="bottom" textRotation="0" wrapText="0" indent="0" justifyLastLine="0" shrinkToFit="0" readingOrder="0"/>
    </dxf>
    <dxf>
      <numFmt numFmtId="166" formatCode="#0.000"/>
      <alignment horizontal="right" vertical="bottom" textRotation="0" wrapText="0" indent="0" justifyLastLine="0" shrinkToFit="0" readingOrder="0"/>
    </dxf>
    <dxf>
      <numFmt numFmtId="166" formatCode="#0.000"/>
      <alignment horizontal="right" vertical="bottom" textRotation="0" wrapText="0" indent="0" justifyLastLine="0" shrinkToFit="0" readingOrder="0"/>
    </dxf>
    <dxf>
      <numFmt numFmtId="166" formatCode="#0.000"/>
      <alignment horizontal="right" vertical="bottom" textRotation="0" wrapText="0" indent="0" justifyLastLine="0" shrinkToFit="0" readingOrder="0"/>
    </dxf>
    <dxf>
      <numFmt numFmtId="166" formatCode="#0.000"/>
      <alignment horizontal="right" vertical="bottom" textRotation="0" wrapText="0" indent="0" justifyLastLine="0" shrinkToFit="0" readingOrder="0"/>
    </dxf>
    <dxf>
      <numFmt numFmtId="166" formatCode="#0.000"/>
      <alignment horizontal="right" vertical="bottom" textRotation="0" wrapText="0" indent="0" justifyLastLine="0" shrinkToFit="0" readingOrder="0"/>
    </dxf>
    <dxf>
      <numFmt numFmtId="166" formatCode="#0.000"/>
      <alignment horizontal="right" vertical="bottom" textRotation="0" wrapText="0" indent="0" justifyLastLine="0" shrinkToFit="0" readingOrder="0"/>
    </dxf>
    <dxf>
      <numFmt numFmtId="166" formatCode="#0.000"/>
      <alignment horizontal="right" vertical="bottom" textRotation="0" wrapText="0" indent="0" justifyLastLine="0" shrinkToFit="0" readingOrder="0"/>
    </dxf>
    <dxf>
      <numFmt numFmtId="166" formatCode="#0.000"/>
      <alignment horizontal="right" vertical="bottom" textRotation="0" wrapText="0" indent="0" justifyLastLine="0" shrinkToFit="0" readingOrder="0"/>
    </dxf>
    <dxf>
      <numFmt numFmtId="166" formatCode="#0.000"/>
      <alignment horizontal="right" vertical="bottom" textRotation="0" wrapText="0" indent="0" justifyLastLine="0" shrinkToFit="0" readingOrder="0"/>
    </dxf>
    <dxf>
      <numFmt numFmtId="166" formatCode="#0.000"/>
      <alignment horizontal="right" vertical="bottom" textRotation="0" wrapText="0" indent="0" justifyLastLine="0" shrinkToFit="0" readingOrder="0"/>
    </dxf>
    <dxf>
      <numFmt numFmtId="166" formatCode="#0.000"/>
      <alignment horizontal="right" vertical="bottom" textRotation="0" wrapText="0" indent="0" justifyLastLine="0" shrinkToFit="0" readingOrder="0"/>
    </dxf>
    <dxf>
      <numFmt numFmtId="166" formatCode="#0.000"/>
      <alignment horizontal="right" vertical="bottom" textRotation="0" wrapText="0" indent="0" justifyLastLine="0" shrinkToFit="0" readingOrder="0"/>
    </dxf>
    <dxf>
      <numFmt numFmtId="2" formatCode="0.00"/>
      <alignment horizontal="left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#0"/>
      <fill>
        <patternFill patternType="none">
          <fgColor indexed="9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7" formatCode="#0.00"/>
      <fill>
        <patternFill patternType="none">
          <fgColor indexed="9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#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#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#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2" formatCode="0.00"/>
      <fill>
        <patternFill patternType="none">
          <fgColor indexed="9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2" formatCode="0.00"/>
      <fill>
        <patternFill patternType="none">
          <fgColor indexed="9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2" formatCode="0.00"/>
      <fill>
        <patternFill patternType="none">
          <fgColor indexed="9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2" formatCode="0.00"/>
      <fill>
        <patternFill patternType="none">
          <fgColor indexed="9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2" formatCode="0.00"/>
      <fill>
        <patternFill patternType="none">
          <fgColor indexed="9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2" formatCode="0.00"/>
      <fill>
        <patternFill patternType="none">
          <fgColor indexed="9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2" formatCode="0.00"/>
      <fill>
        <patternFill patternType="none">
          <fgColor indexed="9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2" formatCode="0.00"/>
      <fill>
        <patternFill patternType="none">
          <fgColor indexed="9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2" formatCode="0.00"/>
      <fill>
        <patternFill patternType="none">
          <fgColor indexed="9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2" formatCode="0.00"/>
      <fill>
        <patternFill patternType="none">
          <fgColor indexed="9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2" formatCode="0.00"/>
      <fill>
        <patternFill patternType="none">
          <fgColor indexed="9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2" formatCode="0.00"/>
      <fill>
        <patternFill patternType="none">
          <fgColor indexed="9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0" formatCode="@"/>
      <fill>
        <patternFill patternType="none">
          <fgColor indexed="9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9"/>
          <bgColor indexed="65"/>
        </patternFill>
      </fill>
      <alignment horizontal="right" vertical="bottom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9"/>
          <bgColor indexed="65"/>
        </patternFill>
      </fill>
      <alignment horizontal="center" vertical="bottom" textRotation="0" wrapText="1" indent="0" justifyLastLine="0" shrinkToFit="0" readingOrder="0"/>
    </dxf>
    <dxf>
      <numFmt numFmtId="4" formatCode="#,##0.00"/>
    </dxf>
    <dxf>
      <numFmt numFmtId="164" formatCode="#0"/>
    </dxf>
    <dxf>
      <numFmt numFmtId="164" formatCode="#0"/>
    </dxf>
    <dxf>
      <numFmt numFmtId="164" formatCode="#0"/>
    </dxf>
    <dxf>
      <numFmt numFmtId="164" formatCode="#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Forecasted CPI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Annual Average CPI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Sheet1!$B$2:$B$15</c:f>
              <c:numCache>
                <c:formatCode>#0</c:formatCode>
                <c:ptCount val="14"/>
                <c:pt idx="0">
                  <c:v>237.01700000000002</c:v>
                </c:pt>
                <c:pt idx="1">
                  <c:v>240.00716666666662</c:v>
                </c:pt>
                <c:pt idx="2">
                  <c:v>245.11958333333334</c:v>
                </c:pt>
                <c:pt idx="3">
                  <c:v>251.10683333333338</c:v>
                </c:pt>
                <c:pt idx="4">
                  <c:v>255.65741666666668</c:v>
                </c:pt>
                <c:pt idx="5">
                  <c:v>258.81116666666668</c:v>
                </c:pt>
                <c:pt idx="6">
                  <c:v>270.96975000000003</c:v>
                </c:pt>
                <c:pt idx="7">
                  <c:v>292.65491666666668</c:v>
                </c:pt>
                <c:pt idx="8">
                  <c:v>304.7015833333333</c:v>
                </c:pt>
                <c:pt idx="9">
                  <c:v>313.68883333333332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B-4725-80EC-6677333B089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Forecast(Annual Average CPI)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Sheet1!$A$2:$A$15</c:f>
              <c:numCache>
                <c:formatCode>0</c:formatCode>
                <c:ptCount val="1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9" formatCode="#0">
                  <c:v>313.68883333333332</c:v>
                </c:pt>
                <c:pt idx="10" formatCode="#0">
                  <c:v>322.86452034902942</c:v>
                </c:pt>
                <c:pt idx="11" formatCode="#0">
                  <c:v>332.03980416561723</c:v>
                </c:pt>
                <c:pt idx="12" formatCode="#0">
                  <c:v>341.21508798220498</c:v>
                </c:pt>
                <c:pt idx="13" formatCode="#0">
                  <c:v>350.39037179879278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1B-4725-80EC-6677333B089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Bound(Annual Average CPI)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Sheet1!$A$2:$A$15</c:f>
              <c:numCache>
                <c:formatCode>0</c:formatCode>
                <c:ptCount val="1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</c:numCache>
            </c:numRef>
          </c:cat>
          <c:val>
            <c:numRef>
              <c:f>Sheet1!$D$2:$D$15</c:f>
              <c:numCache>
                <c:formatCode>General</c:formatCode>
                <c:ptCount val="14"/>
                <c:pt idx="9" formatCode="#0">
                  <c:v>313.68883333333332</c:v>
                </c:pt>
                <c:pt idx="10" formatCode="#0">
                  <c:v>309.83911646974298</c:v>
                </c:pt>
                <c:pt idx="11" formatCode="#0">
                  <c:v>312.70504539990657</c:v>
                </c:pt>
                <c:pt idx="12" formatCode="#0">
                  <c:v>316.38528905717237</c:v>
                </c:pt>
                <c:pt idx="13" formatCode="#0">
                  <c:v>320.37296187730419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1B-4725-80EC-6677333B089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Bound(Annual Average CPI)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Sheet1!$A$2:$A$15</c:f>
              <c:numCache>
                <c:formatCode>0</c:formatCode>
                <c:ptCount val="1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</c:numCache>
            </c:numRef>
          </c:cat>
          <c:val>
            <c:numRef>
              <c:f>Sheet1!$E$2:$E$15</c:f>
              <c:numCache>
                <c:formatCode>General</c:formatCode>
                <c:ptCount val="14"/>
                <c:pt idx="9" formatCode="#0">
                  <c:v>313.68883333333332</c:v>
                </c:pt>
                <c:pt idx="10" formatCode="#0">
                  <c:v>335.88992422831586</c:v>
                </c:pt>
                <c:pt idx="11" formatCode="#0">
                  <c:v>351.37456293132789</c:v>
                </c:pt>
                <c:pt idx="12" formatCode="#0">
                  <c:v>366.04488690723758</c:v>
                </c:pt>
                <c:pt idx="13" formatCode="#0">
                  <c:v>380.40778172028138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1B-4725-80EC-6677333B0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023135"/>
        <c:axId val="844024575"/>
      </c:lineChart>
      <c:catAx>
        <c:axId val="8440231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24575"/>
        <c:crosses val="autoZero"/>
        <c:auto val="1"/>
        <c:lblAlgn val="ctr"/>
        <c:lblOffset val="100"/>
        <c:noMultiLvlLbl val="0"/>
      </c:catAx>
      <c:valAx>
        <c:axId val="8440245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Average CPI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23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Multi</a:t>
            </a:r>
            <a:r>
              <a:rPr lang="en-US" baseline="0"/>
              <a:t> Job Holders VS CPI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'Multi Job Holders Series'!$O$13</c:f>
              <c:strCache>
                <c:ptCount val="1"/>
                <c:pt idx="0">
                  <c:v>Annual Average CPI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'Multi Job Holders Series'!$N$14:$N$23</c:f>
              <c:numCache>
                <c:formatCode>#0</c:formatCode>
                <c:ptCount val="10"/>
                <c:pt idx="0">
                  <c:v>46908</c:v>
                </c:pt>
                <c:pt idx="1">
                  <c:v>49004</c:v>
                </c:pt>
                <c:pt idx="2">
                  <c:v>49815</c:v>
                </c:pt>
                <c:pt idx="3">
                  <c:v>51482</c:v>
                </c:pt>
                <c:pt idx="4">
                  <c:v>53991</c:v>
                </c:pt>
                <c:pt idx="5">
                  <c:v>45517</c:v>
                </c:pt>
                <c:pt idx="6">
                  <c:v>47217</c:v>
                </c:pt>
                <c:pt idx="7">
                  <c:v>52023</c:v>
                </c:pt>
                <c:pt idx="8">
                  <c:v>55953</c:v>
                </c:pt>
                <c:pt idx="9">
                  <c:v>57785</c:v>
                </c:pt>
              </c:numCache>
            </c:numRef>
          </c:xVal>
          <c:yVal>
            <c:numRef>
              <c:f>'Multi Job Holders Series'!$O$14:$O$23</c:f>
              <c:numCache>
                <c:formatCode>#0</c:formatCode>
                <c:ptCount val="10"/>
                <c:pt idx="0">
                  <c:v>237.01700000000002</c:v>
                </c:pt>
                <c:pt idx="1">
                  <c:v>240.00716666666662</c:v>
                </c:pt>
                <c:pt idx="2">
                  <c:v>245.11958333333334</c:v>
                </c:pt>
                <c:pt idx="3">
                  <c:v>251.10683333333338</c:v>
                </c:pt>
                <c:pt idx="4">
                  <c:v>255.65741666666668</c:v>
                </c:pt>
                <c:pt idx="5">
                  <c:v>258.81116666666668</c:v>
                </c:pt>
                <c:pt idx="6">
                  <c:v>270.96975000000003</c:v>
                </c:pt>
                <c:pt idx="7">
                  <c:v>292.65491666666668</c:v>
                </c:pt>
                <c:pt idx="8">
                  <c:v>304.7015833333333</c:v>
                </c:pt>
                <c:pt idx="9">
                  <c:v>313.68883333333332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BD-43B3-BF9E-B69E65CAA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396271"/>
        <c:axId val="1230390031"/>
      </c:scatterChart>
      <c:valAx>
        <c:axId val="1230396271"/>
        <c:scaling>
          <c:orientation val="minMax"/>
          <c:min val="45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Multi Job Holders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390031"/>
        <c:crosses val="autoZero"/>
        <c:crossBetween val="midCat"/>
      </c:valAx>
      <c:valAx>
        <c:axId val="1230390031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  <a:r>
                  <a:rPr lang="en-US" baseline="0"/>
                  <a:t>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39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Annual CPI and Multi</a:t>
            </a:r>
            <a:r>
              <a:rPr lang="en-US" baseline="0"/>
              <a:t> Job Holders Trend Lines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'Multi Job Holders Series'!$N$13</c:f>
              <c:strCache>
                <c:ptCount val="1"/>
                <c:pt idx="0">
                  <c:v>TOTAL MULTI JOB HOLDERS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'Multi Job Holders Series'!$A$14:$A$23</c:f>
              <c:numCache>
                <c:formatCode>0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'Multi Job Holders Series'!$N$14:$N$23</c:f>
              <c:numCache>
                <c:formatCode>#0</c:formatCode>
                <c:ptCount val="10"/>
                <c:pt idx="0">
                  <c:v>46908</c:v>
                </c:pt>
                <c:pt idx="1">
                  <c:v>49004</c:v>
                </c:pt>
                <c:pt idx="2">
                  <c:v>49815</c:v>
                </c:pt>
                <c:pt idx="3">
                  <c:v>51482</c:v>
                </c:pt>
                <c:pt idx="4">
                  <c:v>53991</c:v>
                </c:pt>
                <c:pt idx="5">
                  <c:v>45517</c:v>
                </c:pt>
                <c:pt idx="6">
                  <c:v>47217</c:v>
                </c:pt>
                <c:pt idx="7">
                  <c:v>52023</c:v>
                </c:pt>
                <c:pt idx="8">
                  <c:v>55953</c:v>
                </c:pt>
                <c:pt idx="9">
                  <c:v>57785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30-4BB5-B74A-CED2B2F01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050495"/>
        <c:axId val="850035615"/>
      </c:lineChart>
      <c:lineChart>
        <c:grouping val="standard"/>
        <c:varyColors val="0"/>
        <c:ser>
          <c:idx val="2"/>
          <c:order val="1"/>
          <c:tx>
            <c:strRef>
              <c:f>'Multi Job Holders Series'!$O$13</c:f>
              <c:strCache>
                <c:ptCount val="1"/>
                <c:pt idx="0">
                  <c:v>Annual Average CPI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'Multi Job Holders Series'!$O$14:$O$23</c:f>
              <c:numCache>
                <c:formatCode>#0</c:formatCode>
                <c:ptCount val="10"/>
                <c:pt idx="0">
                  <c:v>237.01700000000002</c:v>
                </c:pt>
                <c:pt idx="1">
                  <c:v>240.00716666666662</c:v>
                </c:pt>
                <c:pt idx="2">
                  <c:v>245.11958333333334</c:v>
                </c:pt>
                <c:pt idx="3">
                  <c:v>251.10683333333338</c:v>
                </c:pt>
                <c:pt idx="4">
                  <c:v>255.65741666666668</c:v>
                </c:pt>
                <c:pt idx="5">
                  <c:v>258.81116666666668</c:v>
                </c:pt>
                <c:pt idx="6">
                  <c:v>270.96975000000003</c:v>
                </c:pt>
                <c:pt idx="7">
                  <c:v>292.65491666666668</c:v>
                </c:pt>
                <c:pt idx="8">
                  <c:v>304.7015833333333</c:v>
                </c:pt>
                <c:pt idx="9">
                  <c:v>313.68883333333332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30-4BB5-B74A-CED2B2F01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054815"/>
        <c:axId val="850056735"/>
      </c:lineChart>
      <c:catAx>
        <c:axId val="850050495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035615"/>
        <c:crosses val="autoZero"/>
        <c:auto val="1"/>
        <c:lblAlgn val="ctr"/>
        <c:lblOffset val="100"/>
        <c:noMultiLvlLbl val="0"/>
      </c:catAx>
      <c:valAx>
        <c:axId val="850035615"/>
        <c:scaling>
          <c:orientation val="minMax"/>
          <c:min val="44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050495"/>
        <c:crosses val="autoZero"/>
        <c:crossBetween val="between"/>
      </c:valAx>
      <c:valAx>
        <c:axId val="850056735"/>
        <c:scaling>
          <c:orientation val="minMax"/>
          <c:min val="210"/>
        </c:scaling>
        <c:delete val="0"/>
        <c:axPos val="r"/>
        <c:numFmt formatCode="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054815"/>
        <c:crosses val="max"/>
        <c:crossBetween val="between"/>
      </c:valAx>
      <c:catAx>
        <c:axId val="850054815"/>
        <c:scaling>
          <c:orientation val="minMax"/>
        </c:scaling>
        <c:delete val="1"/>
        <c:axPos val="b"/>
        <c:majorTickMark val="none"/>
        <c:minorTickMark val="none"/>
        <c:tickLblPos val="nextTo"/>
        <c:crossAx val="8500567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Forecasted CPI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Annual Average CPI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Sheet1!$B$2:$B$15</c:f>
              <c:numCache>
                <c:formatCode>#0</c:formatCode>
                <c:ptCount val="14"/>
                <c:pt idx="0">
                  <c:v>237.01700000000002</c:v>
                </c:pt>
                <c:pt idx="1">
                  <c:v>240.00716666666662</c:v>
                </c:pt>
                <c:pt idx="2">
                  <c:v>245.11958333333334</c:v>
                </c:pt>
                <c:pt idx="3">
                  <c:v>251.10683333333338</c:v>
                </c:pt>
                <c:pt idx="4">
                  <c:v>255.65741666666668</c:v>
                </c:pt>
                <c:pt idx="5">
                  <c:v>258.81116666666668</c:v>
                </c:pt>
                <c:pt idx="6">
                  <c:v>270.96975000000003</c:v>
                </c:pt>
                <c:pt idx="7">
                  <c:v>292.65491666666668</c:v>
                </c:pt>
                <c:pt idx="8">
                  <c:v>304.7015833333333</c:v>
                </c:pt>
                <c:pt idx="9">
                  <c:v>313.68883333333332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D-4C3A-BF88-CD5A433015D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Forecast(Annual Average CPI)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Sheet1!$A$2:$A$15</c:f>
              <c:numCache>
                <c:formatCode>0</c:formatCode>
                <c:ptCount val="1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9" formatCode="#0">
                  <c:v>313.68883333333332</c:v>
                </c:pt>
                <c:pt idx="10" formatCode="#0">
                  <c:v>322.86452034902942</c:v>
                </c:pt>
                <c:pt idx="11" formatCode="#0">
                  <c:v>332.03980416561723</c:v>
                </c:pt>
                <c:pt idx="12" formatCode="#0">
                  <c:v>341.21508798220498</c:v>
                </c:pt>
                <c:pt idx="13" formatCode="#0">
                  <c:v>350.39037179879278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6D-4C3A-BF88-CD5A433015D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Bound(Annual Average CPI)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Sheet1!$A$2:$A$15</c:f>
              <c:numCache>
                <c:formatCode>0</c:formatCode>
                <c:ptCount val="1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</c:numCache>
            </c:numRef>
          </c:cat>
          <c:val>
            <c:numRef>
              <c:f>Sheet1!$D$2:$D$15</c:f>
              <c:numCache>
                <c:formatCode>General</c:formatCode>
                <c:ptCount val="14"/>
                <c:pt idx="9" formatCode="#0">
                  <c:v>313.68883333333332</c:v>
                </c:pt>
                <c:pt idx="10" formatCode="#0">
                  <c:v>309.83911646974298</c:v>
                </c:pt>
                <c:pt idx="11" formatCode="#0">
                  <c:v>312.70504539990657</c:v>
                </c:pt>
                <c:pt idx="12" formatCode="#0">
                  <c:v>316.38528905717237</c:v>
                </c:pt>
                <c:pt idx="13" formatCode="#0">
                  <c:v>320.37296187730419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6D-4C3A-BF88-CD5A433015D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Bound(Annual Average CPI)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Sheet1!$A$2:$A$15</c:f>
              <c:numCache>
                <c:formatCode>0</c:formatCode>
                <c:ptCount val="1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</c:numCache>
            </c:numRef>
          </c:cat>
          <c:val>
            <c:numRef>
              <c:f>Sheet1!$E$2:$E$15</c:f>
              <c:numCache>
                <c:formatCode>General</c:formatCode>
                <c:ptCount val="14"/>
                <c:pt idx="9" formatCode="#0">
                  <c:v>313.68883333333332</c:v>
                </c:pt>
                <c:pt idx="10" formatCode="#0">
                  <c:v>335.88992422831586</c:v>
                </c:pt>
                <c:pt idx="11" formatCode="#0">
                  <c:v>351.37456293132789</c:v>
                </c:pt>
                <c:pt idx="12" formatCode="#0">
                  <c:v>366.04488690723758</c:v>
                </c:pt>
                <c:pt idx="13" formatCode="#0">
                  <c:v>380.40778172028138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6D-4C3A-BF88-CD5A43301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023135"/>
        <c:axId val="844024575"/>
      </c:lineChart>
      <c:catAx>
        <c:axId val="8440231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24575"/>
        <c:crosses val="autoZero"/>
        <c:auto val="1"/>
        <c:lblAlgn val="ctr"/>
        <c:lblOffset val="100"/>
        <c:noMultiLvlLbl val="0"/>
      </c:catAx>
      <c:valAx>
        <c:axId val="8440245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Average CPI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23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13"/>
          <c:tx>
            <c:strRef>
              <c:f>'Multi Job Holders Series'!$N$13</c:f>
              <c:strCache>
                <c:ptCount val="1"/>
                <c:pt idx="0">
                  <c:v>TOTAL MULTI JOB HOLDERS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2">
                    <a:lumMod val="80000"/>
                    <a:lumOff val="20000"/>
                    <a:alpha val="50000"/>
                  </a:schemeClr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'Multi Job Holders Series'!$A$14:$A$27</c:f>
              <c:numCache>
                <c:formatCode>0</c:formatCode>
                <c:ptCount val="1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</c:numCache>
            </c:numRef>
          </c:cat>
          <c:val>
            <c:numRef>
              <c:f>'Multi Job Holders Series'!$N$14:$N$27</c:f>
              <c:numCache>
                <c:formatCode>#0</c:formatCode>
                <c:ptCount val="14"/>
                <c:pt idx="0">
                  <c:v>46908</c:v>
                </c:pt>
                <c:pt idx="1">
                  <c:v>49004</c:v>
                </c:pt>
                <c:pt idx="2">
                  <c:v>49815</c:v>
                </c:pt>
                <c:pt idx="3">
                  <c:v>51482</c:v>
                </c:pt>
                <c:pt idx="4">
                  <c:v>53991</c:v>
                </c:pt>
                <c:pt idx="5">
                  <c:v>45517</c:v>
                </c:pt>
                <c:pt idx="6">
                  <c:v>47217</c:v>
                </c:pt>
                <c:pt idx="7">
                  <c:v>52023</c:v>
                </c:pt>
                <c:pt idx="8">
                  <c:v>55953</c:v>
                </c:pt>
                <c:pt idx="9">
                  <c:v>57785</c:v>
                </c:pt>
                <c:pt idx="10" formatCode="General">
                  <c:v>56866.020579618737</c:v>
                </c:pt>
                <c:pt idx="11" formatCode="General">
                  <c:v>57834.014667236705</c:v>
                </c:pt>
                <c:pt idx="12" formatCode="General">
                  <c:v>58802.008754854673</c:v>
                </c:pt>
                <c:pt idx="13" formatCode="General">
                  <c:v>59770.002842472641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BA-48DF-9F00-88DDBF7A8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3688799"/>
        <c:axId val="9036916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'Multi Job Holders Series'!$A$13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'Multi Job Holders Series'!$A$14:$A$27</c15:sqref>
                        </c15:formulaRef>
                      </c:ext>
                    </c:extLst>
                    <c:numCache>
                      <c:formatCode>0</c:formatCode>
                      <c:ptCount val="14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'Multi Job Holders Series'!$A$14:$A$27</c15:sqref>
                        </c15:formulaRef>
                      </c:ext>
                    </c:extLst>
                    <c:numCache>
                      <c:formatCode>0</c:formatCode>
                      <c:ptCount val="14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4BA-48DF-9F00-88DDBF7A873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'Multi Job Holders Series'!$B$13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'Multi Job Holders Series'!$A$14:$A$27</c15:sqref>
                        </c15:formulaRef>
                      </c:ext>
                    </c:extLst>
                    <c:numCache>
                      <c:formatCode>0</c:formatCode>
                      <c:ptCount val="14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'Multi Job Holders Series'!$B$14:$B$27</c15:sqref>
                        </c15:formulaRef>
                      </c:ext>
                    </c:extLst>
                    <c:numCache>
                      <c:formatCode>0.00</c:formatCode>
                      <c:ptCount val="14"/>
                      <c:pt idx="0">
                        <c:v>3927</c:v>
                      </c:pt>
                      <c:pt idx="1">
                        <c:v>3925</c:v>
                      </c:pt>
                      <c:pt idx="2">
                        <c:v>3904</c:v>
                      </c:pt>
                      <c:pt idx="3">
                        <c:v>4207</c:v>
                      </c:pt>
                      <c:pt idx="4">
                        <c:v>4452</c:v>
                      </c:pt>
                      <c:pt idx="5">
                        <c:v>4528</c:v>
                      </c:pt>
                      <c:pt idx="6">
                        <c:v>3755</c:v>
                      </c:pt>
                      <c:pt idx="7">
                        <c:v>4259</c:v>
                      </c:pt>
                      <c:pt idx="8">
                        <c:v>4418</c:v>
                      </c:pt>
                      <c:pt idx="9">
                        <c:v>4602</c:v>
                      </c:pt>
                      <c:pt idx="10">
                        <c:v>4976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4BA-48DF-9F00-88DDBF7A873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'Multi Job Holders Series'!$C$13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'Multi Job Holders Series'!$A$14:$A$27</c15:sqref>
                        </c15:formulaRef>
                      </c:ext>
                    </c:extLst>
                    <c:numCache>
                      <c:formatCode>0</c:formatCode>
                      <c:ptCount val="14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'Multi Job Holders Series'!$C$14:$C$27</c15:sqref>
                        </c15:formulaRef>
                      </c:ext>
                    </c:extLst>
                    <c:numCache>
                      <c:formatCode>0.00</c:formatCode>
                      <c:ptCount val="14"/>
                      <c:pt idx="0">
                        <c:v>3824</c:v>
                      </c:pt>
                      <c:pt idx="1">
                        <c:v>3891</c:v>
                      </c:pt>
                      <c:pt idx="2">
                        <c:v>4415</c:v>
                      </c:pt>
                      <c:pt idx="3">
                        <c:v>4446</c:v>
                      </c:pt>
                      <c:pt idx="4">
                        <c:v>4502</c:v>
                      </c:pt>
                      <c:pt idx="5">
                        <c:v>4576</c:v>
                      </c:pt>
                      <c:pt idx="6">
                        <c:v>3739</c:v>
                      </c:pt>
                      <c:pt idx="7">
                        <c:v>4243</c:v>
                      </c:pt>
                      <c:pt idx="8">
                        <c:v>4415</c:v>
                      </c:pt>
                      <c:pt idx="9">
                        <c:v>4830</c:v>
                      </c:pt>
                      <c:pt idx="10">
                        <c:v>5371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4BA-48DF-9F00-88DDBF7A873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'Multi Job Holders Series'!$D$13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'Multi Job Holders Series'!$A$14:$A$27</c15:sqref>
                        </c15:formulaRef>
                      </c:ext>
                    </c:extLst>
                    <c:numCache>
                      <c:formatCode>0</c:formatCode>
                      <c:ptCount val="14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'Multi Job Holders Series'!$D$14:$D$27</c15:sqref>
                        </c15:formulaRef>
                      </c:ext>
                    </c:extLst>
                    <c:numCache>
                      <c:formatCode>0.00</c:formatCode>
                      <c:ptCount val="14"/>
                      <c:pt idx="0">
                        <c:v>3872</c:v>
                      </c:pt>
                      <c:pt idx="1">
                        <c:v>4254</c:v>
                      </c:pt>
                      <c:pt idx="2">
                        <c:v>4566</c:v>
                      </c:pt>
                      <c:pt idx="3">
                        <c:v>4272</c:v>
                      </c:pt>
                      <c:pt idx="4">
                        <c:v>4473</c:v>
                      </c:pt>
                      <c:pt idx="5">
                        <c:v>4227</c:v>
                      </c:pt>
                      <c:pt idx="6">
                        <c:v>4030</c:v>
                      </c:pt>
                      <c:pt idx="7">
                        <c:v>4231</c:v>
                      </c:pt>
                      <c:pt idx="8">
                        <c:v>4649</c:v>
                      </c:pt>
                      <c:pt idx="9">
                        <c:v>5055</c:v>
                      </c:pt>
                      <c:pt idx="10">
                        <c:v>5232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4BA-48DF-9F00-88DDBF7A873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'Multi Job Holders Series'!$E$13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'Multi Job Holders Series'!$A$14:$A$27</c15:sqref>
                        </c15:formulaRef>
                      </c:ext>
                    </c:extLst>
                    <c:numCache>
                      <c:formatCode>0</c:formatCode>
                      <c:ptCount val="14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'Multi Job Holders Series'!$E$14:$E$27</c15:sqref>
                        </c15:formulaRef>
                      </c:ext>
                    </c:extLst>
                    <c:numCache>
                      <c:formatCode>0.00</c:formatCode>
                      <c:ptCount val="14"/>
                      <c:pt idx="0">
                        <c:v>3759</c:v>
                      </c:pt>
                      <c:pt idx="1">
                        <c:v>3904</c:v>
                      </c:pt>
                      <c:pt idx="2">
                        <c:v>4184</c:v>
                      </c:pt>
                      <c:pt idx="3">
                        <c:v>4237</c:v>
                      </c:pt>
                      <c:pt idx="4">
                        <c:v>4317</c:v>
                      </c:pt>
                      <c:pt idx="5">
                        <c:v>3202</c:v>
                      </c:pt>
                      <c:pt idx="6">
                        <c:v>3915</c:v>
                      </c:pt>
                      <c:pt idx="7">
                        <c:v>4385</c:v>
                      </c:pt>
                      <c:pt idx="8">
                        <c:v>4388</c:v>
                      </c:pt>
                      <c:pt idx="9">
                        <c:v>4844</c:v>
                      </c:pt>
                      <c:pt idx="10">
                        <c:v>4919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4BA-48DF-9F00-88DDBF7A873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'Multi Job Holders Series'!$F$13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</a:ln>
                  <a:effectLst>
                    <a:glow rad="139700">
                      <a:schemeClr val="accent6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'Multi Job Holders Series'!$A$14:$A$27</c15:sqref>
                        </c15:formulaRef>
                      </c:ext>
                    </c:extLst>
                    <c:numCache>
                      <c:formatCode>0</c:formatCode>
                      <c:ptCount val="14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'Multi Job Holders Series'!$F$14:$F$27</c15:sqref>
                        </c15:formulaRef>
                      </c:ext>
                    </c:extLst>
                    <c:numCache>
                      <c:formatCode>0.00</c:formatCode>
                      <c:ptCount val="14"/>
                      <c:pt idx="0">
                        <c:v>3796</c:v>
                      </c:pt>
                      <c:pt idx="1">
                        <c:v>4052</c:v>
                      </c:pt>
                      <c:pt idx="2">
                        <c:v>4136</c:v>
                      </c:pt>
                      <c:pt idx="3">
                        <c:v>4062</c:v>
                      </c:pt>
                      <c:pt idx="4">
                        <c:v>4414</c:v>
                      </c:pt>
                      <c:pt idx="5">
                        <c:v>3121</c:v>
                      </c:pt>
                      <c:pt idx="6">
                        <c:v>4041</c:v>
                      </c:pt>
                      <c:pt idx="7">
                        <c:v>4295</c:v>
                      </c:pt>
                      <c:pt idx="8">
                        <c:v>4480</c:v>
                      </c:pt>
                      <c:pt idx="9">
                        <c:v>4736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4BA-48DF-9F00-88DDBF7A873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'Multi Job Holders Series'!$G$13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</a:ln>
                  <a:effectLst>
                    <a:glow rad="139700">
                      <a:schemeClr val="accent1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'Multi Job Holders Series'!$A$14:$A$27</c15:sqref>
                        </c15:formulaRef>
                      </c:ext>
                    </c:extLst>
                    <c:numCache>
                      <c:formatCode>0</c:formatCode>
                      <c:ptCount val="14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'Multi Job Holders Series'!$G$14:$G$27</c15:sqref>
                        </c15:formulaRef>
                      </c:ext>
                    </c:extLst>
                    <c:numCache>
                      <c:formatCode>0.00</c:formatCode>
                      <c:ptCount val="14"/>
                      <c:pt idx="0">
                        <c:v>3787</c:v>
                      </c:pt>
                      <c:pt idx="1">
                        <c:v>3908</c:v>
                      </c:pt>
                      <c:pt idx="2">
                        <c:v>4014</c:v>
                      </c:pt>
                      <c:pt idx="3">
                        <c:v>4136</c:v>
                      </c:pt>
                      <c:pt idx="4">
                        <c:v>4340</c:v>
                      </c:pt>
                      <c:pt idx="5">
                        <c:v>3428</c:v>
                      </c:pt>
                      <c:pt idx="6">
                        <c:v>3882</c:v>
                      </c:pt>
                      <c:pt idx="7">
                        <c:v>4204</c:v>
                      </c:pt>
                      <c:pt idx="8">
                        <c:v>4670</c:v>
                      </c:pt>
                      <c:pt idx="9">
                        <c:v>4714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4BA-48DF-9F00-88DDBF7A873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'Multi Job Holders Series'!$H$13</c15:sqref>
                        </c15:formulaRef>
                      </c:ext>
                    </c:extLst>
                    <c:strCache>
                      <c:ptCount val="1"/>
                      <c:pt idx="0">
                        <c:v>Jul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</a:ln>
                  <a:effectLst>
                    <a:glow rad="139700">
                      <a:schemeClr val="accent2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'Multi Job Holders Series'!$A$14:$A$27</c15:sqref>
                        </c15:formulaRef>
                      </c:ext>
                    </c:extLst>
                    <c:numCache>
                      <c:formatCode>0</c:formatCode>
                      <c:ptCount val="14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'Multi Job Holders Series'!$H$14:$H$27</c15:sqref>
                        </c15:formulaRef>
                      </c:ext>
                    </c:extLst>
                    <c:numCache>
                      <c:formatCode>0.00</c:formatCode>
                      <c:ptCount val="14"/>
                      <c:pt idx="0">
                        <c:v>3798</c:v>
                      </c:pt>
                      <c:pt idx="1">
                        <c:v>3842</c:v>
                      </c:pt>
                      <c:pt idx="2">
                        <c:v>3938</c:v>
                      </c:pt>
                      <c:pt idx="3">
                        <c:v>4255</c:v>
                      </c:pt>
                      <c:pt idx="4">
                        <c:v>4503</c:v>
                      </c:pt>
                      <c:pt idx="5">
                        <c:v>3702</c:v>
                      </c:pt>
                      <c:pt idx="6">
                        <c:v>3904</c:v>
                      </c:pt>
                      <c:pt idx="7">
                        <c:v>4312</c:v>
                      </c:pt>
                      <c:pt idx="8">
                        <c:v>4556</c:v>
                      </c:pt>
                      <c:pt idx="9">
                        <c:v>4793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4BA-48DF-9F00-88DDBF7A873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'Multi Job Holders Series'!$I$13</c15:sqref>
                        </c15:formulaRef>
                      </c:ext>
                    </c:extLst>
                    <c:strCache>
                      <c:ptCount val="1"/>
                      <c:pt idx="0">
                        <c:v>Aug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</a:ln>
                  <a:effectLst>
                    <a:glow rad="139700">
                      <a:schemeClr val="accent3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'Multi Job Holders Series'!$A$14:$A$27</c15:sqref>
                        </c15:formulaRef>
                      </c:ext>
                    </c:extLst>
                    <c:numCache>
                      <c:formatCode>0</c:formatCode>
                      <c:ptCount val="14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'Multi Job Holders Series'!$I$14:$I$27</c15:sqref>
                        </c15:formulaRef>
                      </c:ext>
                    </c:extLst>
                    <c:numCache>
                      <c:formatCode>0.00</c:formatCode>
                      <c:ptCount val="14"/>
                      <c:pt idx="0">
                        <c:v>3832</c:v>
                      </c:pt>
                      <c:pt idx="1">
                        <c:v>3991</c:v>
                      </c:pt>
                      <c:pt idx="2">
                        <c:v>3761</c:v>
                      </c:pt>
                      <c:pt idx="3">
                        <c:v>4338</c:v>
                      </c:pt>
                      <c:pt idx="4">
                        <c:v>4581</c:v>
                      </c:pt>
                      <c:pt idx="5">
                        <c:v>3712</c:v>
                      </c:pt>
                      <c:pt idx="6">
                        <c:v>3846</c:v>
                      </c:pt>
                      <c:pt idx="7">
                        <c:v>4237</c:v>
                      </c:pt>
                      <c:pt idx="8">
                        <c:v>4582</c:v>
                      </c:pt>
                      <c:pt idx="9">
                        <c:v>4756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4BA-48DF-9F00-88DDBF7A873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'Multi Job Holders Series'!$J$13</c15:sqref>
                        </c15:formulaRef>
                      </c:ext>
                    </c:extLst>
                    <c:strCache>
                      <c:ptCount val="1"/>
                      <c:pt idx="0">
                        <c:v>Sep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</a:ln>
                  <a:effectLst>
                    <a:glow rad="139700">
                      <a:schemeClr val="accent4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'Multi Job Holders Series'!$A$14:$A$27</c15:sqref>
                        </c15:formulaRef>
                      </c:ext>
                    </c:extLst>
                    <c:numCache>
                      <c:formatCode>0</c:formatCode>
                      <c:ptCount val="14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'Multi Job Holders Series'!$J$14:$J$27</c15:sqref>
                        </c15:formulaRef>
                      </c:ext>
                    </c:extLst>
                    <c:numCache>
                      <c:formatCode>0.00</c:formatCode>
                      <c:ptCount val="14"/>
                      <c:pt idx="0">
                        <c:v>3859</c:v>
                      </c:pt>
                      <c:pt idx="1">
                        <c:v>4298</c:v>
                      </c:pt>
                      <c:pt idx="2">
                        <c:v>4053</c:v>
                      </c:pt>
                      <c:pt idx="3">
                        <c:v>4200</c:v>
                      </c:pt>
                      <c:pt idx="4">
                        <c:v>4787</c:v>
                      </c:pt>
                      <c:pt idx="5">
                        <c:v>3711</c:v>
                      </c:pt>
                      <c:pt idx="6">
                        <c:v>3904</c:v>
                      </c:pt>
                      <c:pt idx="7">
                        <c:v>4307</c:v>
                      </c:pt>
                      <c:pt idx="8">
                        <c:v>4730</c:v>
                      </c:pt>
                      <c:pt idx="9">
                        <c:v>4817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4BA-48DF-9F00-88DDBF7A873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'Multi Job Holders Series'!$K$13</c15:sqref>
                        </c15:formulaRef>
                      </c:ext>
                    </c:extLst>
                    <c:strCache>
                      <c:ptCount val="1"/>
                      <c:pt idx="0">
                        <c:v>Oct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</a:ln>
                  <a:effectLst>
                    <a:glow rad="139700">
                      <a:schemeClr val="accent5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'Multi Job Holders Series'!$A$14:$A$27</c15:sqref>
                        </c15:formulaRef>
                      </c:ext>
                    </c:extLst>
                    <c:numCache>
                      <c:formatCode>0</c:formatCode>
                      <c:ptCount val="14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'Multi Job Holders Series'!$K$14:$K$27</c15:sqref>
                        </c15:formulaRef>
                      </c:ext>
                    </c:extLst>
                    <c:numCache>
                      <c:formatCode>0.00</c:formatCode>
                      <c:ptCount val="14"/>
                      <c:pt idx="0">
                        <c:v>4084</c:v>
                      </c:pt>
                      <c:pt idx="1">
                        <c:v>4373</c:v>
                      </c:pt>
                      <c:pt idx="2">
                        <c:v>4167</c:v>
                      </c:pt>
                      <c:pt idx="3">
                        <c:v>4484</c:v>
                      </c:pt>
                      <c:pt idx="4">
                        <c:v>4602</c:v>
                      </c:pt>
                      <c:pt idx="5">
                        <c:v>3813</c:v>
                      </c:pt>
                      <c:pt idx="6">
                        <c:v>4193</c:v>
                      </c:pt>
                      <c:pt idx="7">
                        <c:v>4449</c:v>
                      </c:pt>
                      <c:pt idx="8">
                        <c:v>4978</c:v>
                      </c:pt>
                      <c:pt idx="9">
                        <c:v>4719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4BA-48DF-9F00-88DDBF7A873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'Multi Job Holders Series'!$L$13</c15:sqref>
                        </c15:formulaRef>
                      </c:ext>
                    </c:extLst>
                    <c:strCache>
                      <c:ptCount val="1"/>
                      <c:pt idx="0">
                        <c:v>Nov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</a:ln>
                  <a:effectLst>
                    <a:glow rad="139700">
                      <a:schemeClr val="accent6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'Multi Job Holders Series'!$A$14:$A$27</c15:sqref>
                        </c15:formulaRef>
                      </c:ext>
                    </c:extLst>
                    <c:numCache>
                      <c:formatCode>0</c:formatCode>
                      <c:ptCount val="14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'Multi Job Holders Series'!$L$14:$L$27</c15:sqref>
                        </c15:formulaRef>
                      </c:ext>
                    </c:extLst>
                    <c:numCache>
                      <c:formatCode>0.00</c:formatCode>
                      <c:ptCount val="14"/>
                      <c:pt idx="0">
                        <c:v>4055</c:v>
                      </c:pt>
                      <c:pt idx="1">
                        <c:v>4362</c:v>
                      </c:pt>
                      <c:pt idx="2">
                        <c:v>4286</c:v>
                      </c:pt>
                      <c:pt idx="3">
                        <c:v>4516</c:v>
                      </c:pt>
                      <c:pt idx="4">
                        <c:v>4601</c:v>
                      </c:pt>
                      <c:pt idx="5">
                        <c:v>3776</c:v>
                      </c:pt>
                      <c:pt idx="6">
                        <c:v>3946</c:v>
                      </c:pt>
                      <c:pt idx="7">
                        <c:v>4507</c:v>
                      </c:pt>
                      <c:pt idx="8">
                        <c:v>5002</c:v>
                      </c:pt>
                      <c:pt idx="9">
                        <c:v>4954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4BA-48DF-9F00-88DDBF7A873E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'Multi Job Holders Series'!$M$13</c15:sqref>
                        </c15:formulaRef>
                      </c:ext>
                    </c:extLst>
                    <c:strCache>
                      <c:ptCount val="1"/>
                      <c:pt idx="0">
                        <c:v>Dec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</a:ln>
                  <a:effectLst>
                    <a:glow rad="139700">
                      <a:schemeClr val="accent1">
                        <a:lumMod val="80000"/>
                        <a:lumOff val="2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'Multi Job Holders Series'!$A$14:$A$27</c15:sqref>
                        </c15:formulaRef>
                      </c:ext>
                    </c:extLst>
                    <c:numCache>
                      <c:formatCode>0</c:formatCode>
                      <c:ptCount val="14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'Multi Job Holders Series'!$M$14:$M$27</c15:sqref>
                        </c15:formulaRef>
                      </c:ext>
                    </c:extLst>
                    <c:numCache>
                      <c:formatCode>0.00</c:formatCode>
                      <c:ptCount val="14"/>
                      <c:pt idx="0">
                        <c:v>4315</c:v>
                      </c:pt>
                      <c:pt idx="1">
                        <c:v>4204</c:v>
                      </c:pt>
                      <c:pt idx="2">
                        <c:v>4391</c:v>
                      </c:pt>
                      <c:pt idx="3">
                        <c:v>4329</c:v>
                      </c:pt>
                      <c:pt idx="4">
                        <c:v>4419</c:v>
                      </c:pt>
                      <c:pt idx="5">
                        <c:v>3721</c:v>
                      </c:pt>
                      <c:pt idx="6">
                        <c:v>4062</c:v>
                      </c:pt>
                      <c:pt idx="7">
                        <c:v>4594</c:v>
                      </c:pt>
                      <c:pt idx="8">
                        <c:v>5085</c:v>
                      </c:pt>
                      <c:pt idx="9">
                        <c:v>4965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4BA-48DF-9F00-88DDBF7A873E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'Multi Job Holders Series'!$O$13</c15:sqref>
                        </c15:formulaRef>
                      </c:ext>
                    </c:extLst>
                    <c:strCache>
                      <c:ptCount val="1"/>
                      <c:pt idx="0">
                        <c:v>Annual Average CPI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</a:ln>
                  <a:effectLst>
                    <a:glow rad="139700">
                      <a:schemeClr val="accent3">
                        <a:lumMod val="80000"/>
                        <a:lumOff val="2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'Multi Job Holders Series'!$A$14:$A$27</c15:sqref>
                        </c15:formulaRef>
                      </c:ext>
                    </c:extLst>
                    <c:numCache>
                      <c:formatCode>0</c:formatCode>
                      <c:ptCount val="14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'Multi Job Holders Series'!$O$14:$O$27</c15:sqref>
                        </c15:formulaRef>
                      </c:ext>
                    </c:extLst>
                    <c:numCache>
                      <c:formatCode>#0</c:formatCode>
                      <c:ptCount val="14"/>
                      <c:pt idx="0">
                        <c:v>237.01700000000002</c:v>
                      </c:pt>
                      <c:pt idx="1">
                        <c:v>240.00716666666662</c:v>
                      </c:pt>
                      <c:pt idx="2">
                        <c:v>245.11958333333334</c:v>
                      </c:pt>
                      <c:pt idx="3">
                        <c:v>251.10683333333338</c:v>
                      </c:pt>
                      <c:pt idx="4">
                        <c:v>255.65741666666668</c:v>
                      </c:pt>
                      <c:pt idx="5">
                        <c:v>258.81116666666668</c:v>
                      </c:pt>
                      <c:pt idx="6">
                        <c:v>270.96975000000003</c:v>
                      </c:pt>
                      <c:pt idx="7">
                        <c:v>292.65491666666668</c:v>
                      </c:pt>
                      <c:pt idx="8">
                        <c:v>304.7015833333333</c:v>
                      </c:pt>
                      <c:pt idx="9">
                        <c:v>313.68883333333332</c:v>
                      </c:pt>
                      <c:pt idx="10">
                        <c:v>322.86452034902942</c:v>
                      </c:pt>
                      <c:pt idx="11">
                        <c:v>332.03980416561723</c:v>
                      </c:pt>
                      <c:pt idx="12">
                        <c:v>341.21508798220498</c:v>
                      </c:pt>
                      <c:pt idx="13">
                        <c:v>350.39037179879278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4BA-48DF-9F00-88DDBF7A873E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'Multi Job Holders Series'!$P$13</c15:sqref>
                        </c15:formulaRef>
                      </c:ext>
                    </c:extLst>
                    <c:strCache>
                      <c:ptCount val="1"/>
                      <c:pt idx="0">
                        <c:v>Annual Growth Percentage of Multi Job Holders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</a:ln>
                  <a:effectLst>
                    <a:glow rad="139700">
                      <a:schemeClr val="accent4">
                        <a:lumMod val="80000"/>
                        <a:lumOff val="2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'Multi Job Holders Series'!$A$14:$A$27</c15:sqref>
                        </c15:formulaRef>
                      </c:ext>
                    </c:extLst>
                    <c:numCache>
                      <c:formatCode>0</c:formatCode>
                      <c:ptCount val="14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'Multi Job Holders Series'!$P$14:$P$27</c15:sqref>
                        </c15:formulaRef>
                      </c:ext>
                    </c:extLst>
                    <c:numCache>
                      <c:formatCode>0.00%</c:formatCode>
                      <c:ptCount val="14"/>
                      <c:pt idx="0" formatCode="#0">
                        <c:v>0</c:v>
                      </c:pt>
                      <c:pt idx="1">
                        <c:v>4.4683209687046983E-2</c:v>
                      </c:pt>
                      <c:pt idx="2">
                        <c:v>1.6549669414741654E-2</c:v>
                      </c:pt>
                      <c:pt idx="3">
                        <c:v>3.3463816119642678E-2</c:v>
                      </c:pt>
                      <c:pt idx="4">
                        <c:v>4.8735480362068297E-2</c:v>
                      </c:pt>
                      <c:pt idx="5">
                        <c:v>-0.15695208460669371</c:v>
                      </c:pt>
                      <c:pt idx="6">
                        <c:v>3.7348682909682095E-2</c:v>
                      </c:pt>
                      <c:pt idx="7">
                        <c:v>0.1017853739119385</c:v>
                      </c:pt>
                      <c:pt idx="8">
                        <c:v>7.554350960152241E-2</c:v>
                      </c:pt>
                      <c:pt idx="9">
                        <c:v>3.2741765410255037E-2</c:v>
                      </c:pt>
                      <c:pt idx="10">
                        <c:v>0</c:v>
                      </c:pt>
                      <c:pt idx="11" formatCode="#0">
                        <c:v>0</c:v>
                      </c:pt>
                      <c:pt idx="12" formatCode="#0">
                        <c:v>1.6737452746235549E-2</c:v>
                      </c:pt>
                      <c:pt idx="13" formatCode="#0">
                        <c:v>1.646192210292562E-2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A4BA-48DF-9F00-88DDBF7A873E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'Multi Job Holders Series'!$Q$13</c15:sqref>
                        </c15:formulaRef>
                      </c:ext>
                    </c:extLst>
                    <c:strCache>
                      <c:ptCount val="1"/>
                      <c:pt idx="0">
                        <c:v>Annual Total Noramlized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</a:ln>
                  <a:effectLst>
                    <a:glow rad="139700">
                      <a:schemeClr val="accent5">
                        <a:lumMod val="80000"/>
                        <a:lumOff val="2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'Multi Job Holders Series'!$A$14:$A$27</c15:sqref>
                        </c15:formulaRef>
                      </c:ext>
                    </c:extLst>
                    <c:numCache>
                      <c:formatCode>0</c:formatCode>
                      <c:ptCount val="14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'Multi Job Holders Series'!$Q$14:$Q$27</c15:sqref>
                        </c15:formulaRef>
                      </c:ext>
                    </c:extLst>
                    <c:numCache>
                      <c:formatCode>#0.00</c:formatCode>
                      <c:ptCount val="14"/>
                      <c:pt idx="0">
                        <c:v>-1.0582740168121707</c:v>
                      </c:pt>
                      <c:pt idx="1">
                        <c:v>-0.51213531454987604</c:v>
                      </c:pt>
                      <c:pt idx="2">
                        <c:v>-0.30081924225277629</c:v>
                      </c:pt>
                      <c:pt idx="3">
                        <c:v>0.13353820844915362</c:v>
                      </c:pt>
                      <c:pt idx="4">
                        <c:v>0.78728916454461983</c:v>
                      </c:pt>
                      <c:pt idx="5">
                        <c:v>-1.4207162567200198</c:v>
                      </c:pt>
                      <c:pt idx="6">
                        <c:v>-0.97776024820575413</c:v>
                      </c:pt>
                      <c:pt idx="7">
                        <c:v>0.27450244409986996</c:v>
                      </c:pt>
                      <c:pt idx="8">
                        <c:v>1.2985125108416724</c:v>
                      </c:pt>
                      <c:pt idx="9">
                        <c:v>1.7758627506052811</c:v>
                      </c:pt>
                      <c:pt idx="10">
                        <c:v>1.5364113059236117</c:v>
                      </c:pt>
                      <c:pt idx="11">
                        <c:v>1.7886341278745903</c:v>
                      </c:pt>
                      <c:pt idx="12">
                        <c:v>2.0408569498255686</c:v>
                      </c:pt>
                      <c:pt idx="13">
                        <c:v>2.2930797717765472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4BA-48DF-9F00-88DDBF7A873E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'Multi Job Holders Series'!$R$13</c15:sqref>
                        </c15:formulaRef>
                      </c:ext>
                    </c:extLst>
                    <c:strCache>
                      <c:ptCount val="1"/>
                      <c:pt idx="0">
                        <c:v>Monthly Average Normalized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</a:ln>
                  <a:effectLst>
                    <a:glow rad="139700">
                      <a:schemeClr val="accent6">
                        <a:lumMod val="80000"/>
                        <a:lumOff val="2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'Multi Job Holders Series'!$A$14:$A$27</c15:sqref>
                        </c15:formulaRef>
                      </c:ext>
                    </c:extLst>
                    <c:numCache>
                      <c:formatCode>0</c:formatCode>
                      <c:ptCount val="14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'Multi Job Holders Series'!$R$14:$R$27</c15:sqref>
                        </c15:formulaRef>
                      </c:ext>
                    </c:extLst>
                    <c:numCache>
                      <c:formatCode>#0.00</c:formatCode>
                      <c:ptCount val="14"/>
                      <c:pt idx="0">
                        <c:v>-1.1462647558063526</c:v>
                      </c:pt>
                      <c:pt idx="1">
                        <c:v>-1.0318478097259414</c:v>
                      </c:pt>
                      <c:pt idx="2">
                        <c:v>-0.83622423174568994</c:v>
                      </c:pt>
                      <c:pt idx="3">
                        <c:v>-0.60712567745552892</c:v>
                      </c:pt>
                      <c:pt idx="4">
                        <c:v>-0.43300031725785026</c:v>
                      </c:pt>
                      <c:pt idx="5">
                        <c:v>-0.31232395238372768</c:v>
                      </c:pt>
                      <c:pt idx="6">
                        <c:v>0.15291699527723476</c:v>
                      </c:pt>
                      <c:pt idx="7">
                        <c:v>0.98268697863762244</c:v>
                      </c:pt>
                      <c:pt idx="8">
                        <c:v>1.4436455017239771</c:v>
                      </c:pt>
                      <c:pt idx="9">
                        <c:v>1.7875372687362512</c:v>
                      </c:pt>
                      <c:pt idx="10" formatCode="#0">
                        <c:v>2.1386394658910319</c:v>
                      </c:pt>
                      <c:pt idx="11" formatCode="#0">
                        <c:v>2.4897262348721441</c:v>
                      </c:pt>
                      <c:pt idx="12" formatCode="#0">
                        <c:v>2.8408130038532535</c:v>
                      </c:pt>
                      <c:pt idx="13" formatCode="#0">
                        <c:v>3.1918997728343652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4BA-48DF-9F00-88DDBF7A873E}"/>
                  </c:ext>
                </c:extLst>
              </c15:ser>
            </c15:filteredLineSeries>
          </c:ext>
        </c:extLst>
      </c:lineChart>
      <c:catAx>
        <c:axId val="9036887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691679"/>
        <c:crosses val="autoZero"/>
        <c:auto val="1"/>
        <c:lblAlgn val="ctr"/>
        <c:lblOffset val="100"/>
        <c:noMultiLvlLbl val="0"/>
      </c:catAx>
      <c:valAx>
        <c:axId val="903691679"/>
        <c:scaling>
          <c:orientation val="minMax"/>
          <c:min val="44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COUNT OF MULTI JOB HOLDERS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6887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3810</xdr:rowOff>
    </xdr:from>
    <xdr:to>
      <xdr:col>4</xdr:col>
      <xdr:colOff>946785</xdr:colOff>
      <xdr:row>36</xdr:row>
      <xdr:rowOff>13335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B16080-03E3-D1A3-6F7E-7E96199D6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6</xdr:row>
      <xdr:rowOff>0</xdr:rowOff>
    </xdr:from>
    <xdr:to>
      <xdr:col>23</xdr:col>
      <xdr:colOff>10583</xdr:colOff>
      <xdr:row>24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9E04C4-77DB-46FD-892F-8C26BCB46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6</xdr:row>
      <xdr:rowOff>0</xdr:rowOff>
    </xdr:from>
    <xdr:to>
      <xdr:col>11</xdr:col>
      <xdr:colOff>15240</xdr:colOff>
      <xdr:row>24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9919D9-B509-48D0-83EE-DBBD28324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-1</xdr:rowOff>
    </xdr:from>
    <xdr:to>
      <xdr:col>11</xdr:col>
      <xdr:colOff>21166</xdr:colOff>
      <xdr:row>46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075312-C642-4CB1-8293-F5147C2E3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20053</xdr:colOff>
      <xdr:row>26</xdr:row>
      <xdr:rowOff>11905</xdr:rowOff>
    </xdr:from>
    <xdr:to>
      <xdr:col>23</xdr:col>
      <xdr:colOff>0</xdr:colOff>
      <xdr:row>45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EFCC0C-A433-482C-A451-A47F80FD3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80FA10-6284-4521-80CB-F86218AE006C}" name="Table3" displayName="Table3" ref="A1:F15" totalsRowShown="0">
  <autoFilter ref="A1:F15" xr:uid="{7E80FA10-6284-4521-80CB-F86218AE006C}"/>
  <tableColumns count="6">
    <tableColumn id="1" xr3:uid="{E0D04E29-C82E-447C-8D1E-7794BD010032}" name="Year" dataDxfId="58"/>
    <tableColumn id="2" xr3:uid="{51E4166A-4FFA-4A0D-BB23-7C70A6F5369E}" name="Annual Average CPI"/>
    <tableColumn id="3" xr3:uid="{BFEE3C0A-1A6E-4BF0-A37B-F8C0F5E84DED}" name="Forecast(Annual Average CPI)" dataDxfId="57">
      <calculatedColumnFormula>_xlfn.FORECAST.ETS(A2,$B$2:$B$11,$A$2:$A$11,1,1)</calculatedColumnFormula>
    </tableColumn>
    <tableColumn id="4" xr3:uid="{CA32C232-5D3D-40E2-BFE1-D6CB9A05667D}" name="Lower Confidence Bound(Annual Average CPI)" dataDxfId="56">
      <calculatedColumnFormula>C2-_xlfn.FORECAST.ETS.CONFINT(A2,$B$2:$B$11,$A$2:$A$11,0.98,1,1)</calculatedColumnFormula>
    </tableColumn>
    <tableColumn id="5" xr3:uid="{215173FF-B8A1-4665-8284-EFFF1F9C3EA7}" name="Upper Confidence Bound(Annual Average CPI)" dataDxfId="55">
      <calculatedColumnFormula>C2+_xlfn.FORECAST.ETS.CONFINT(A2,$B$2:$B$11,$A$2:$A$11,0.98,1,1)</calculatedColumnFormula>
    </tableColumn>
    <tableColumn id="6" xr3:uid="{FC7C6178-8EC5-42E8-8174-BE72C011BC81}" name="Forecasted Multi Job Holders" dataDxfId="54">
      <calculatedColumnFormula>'Summary Analytics'!$W$6*Table3[[#This Row],[Forecast(Annual Average CPI)]]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AC063DE-3B67-4286-BFE4-E0CC3371BE00}" name="Table4" displayName="Table4" ref="H1:I8" totalsRowShown="0">
  <autoFilter ref="H1:I8" xr:uid="{2AC063DE-3B67-4286-BFE4-E0CC3371BE00}"/>
  <tableColumns count="2">
    <tableColumn id="1" xr3:uid="{DAC54232-9B5A-4DC7-ACFC-0DEBFFAEA577}" name="Statistic"/>
    <tableColumn id="2" xr3:uid="{02A21E5B-15BE-4E81-BBDC-AD79AC939024}" name="Value" dataDxfId="5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C0B51B-79EF-4B4D-BA5C-0AB51654D330}" name="MJ" displayName="MJ" ref="A13:R27" headerRowDxfId="52" dataDxfId="50" headerRowBorderDxfId="51" headerRowCellStyle="Normal 2" dataCellStyle="Normal 2">
  <autoFilter ref="A13:R27" xr:uid="{3DC0B51B-79EF-4B4D-BA5C-0AB51654D330}"/>
  <tableColumns count="18">
    <tableColumn id="1" xr3:uid="{B9BC8D7A-4A39-4091-A3C0-CFEFCD59E8B8}" name="Year" totalsRowLabel="Total" dataDxfId="49" totalsRowDxfId="48" dataCellStyle="Normal 2"/>
    <tableColumn id="2" xr3:uid="{3E1BDF0E-53E9-43FC-8F0F-B31668EC47FA}" name="Jan" dataDxfId="47" totalsRowDxfId="46" dataCellStyle="Normal 2"/>
    <tableColumn id="3" xr3:uid="{888D4B6E-6F39-4C84-8D04-745BA2BE9457}" name="Feb" dataDxfId="45" totalsRowDxfId="44" dataCellStyle="Normal 2"/>
    <tableColumn id="4" xr3:uid="{B1EF94D6-BA70-48FB-BA77-BD5994A85F7A}" name="Mar" dataDxfId="43" totalsRowDxfId="42" dataCellStyle="Normal 2"/>
    <tableColumn id="5" xr3:uid="{2B3BC025-C656-436E-B41C-6412AE88AC57}" name="Apr" dataDxfId="41" totalsRowDxfId="40" dataCellStyle="Normal 2"/>
    <tableColumn id="6" xr3:uid="{9F39092C-B1CF-4A90-8625-5A33C4E7F2EB}" name="May" dataDxfId="39" totalsRowDxfId="38" dataCellStyle="Normal 2"/>
    <tableColumn id="7" xr3:uid="{0E4DD192-520F-4FC7-93A1-CFF77E54EDB0}" name="Jun" dataDxfId="37" totalsRowDxfId="36" dataCellStyle="Normal 2"/>
    <tableColumn id="8" xr3:uid="{69A8DD9F-5793-46A5-B1FB-BA3D13B11503}" name="Jul" dataDxfId="35" totalsRowDxfId="34" dataCellStyle="Normal 2"/>
    <tableColumn id="9" xr3:uid="{26899AAB-2531-418E-AAA1-C929E59AF92E}" name="Aug" dataDxfId="33" totalsRowDxfId="32" dataCellStyle="Normal 2"/>
    <tableColumn id="10" xr3:uid="{68EFC43F-9D7C-4CA5-BD2C-615F3477D276}" name="Sep" dataDxfId="31" totalsRowDxfId="30" dataCellStyle="Normal 2"/>
    <tableColumn id="11" xr3:uid="{BAA5567A-B764-4798-BF7D-32944BA01CEA}" name="Oct" dataDxfId="29" totalsRowDxfId="28" dataCellStyle="Normal 2"/>
    <tableColumn id="12" xr3:uid="{9C915422-155C-42B5-83AF-115112AC396F}" name="Nov" dataDxfId="27" totalsRowDxfId="26" dataCellStyle="Normal 2"/>
    <tableColumn id="13" xr3:uid="{98E0E422-5F15-4FA6-874B-24E6003BCC83}" name="Dec" dataDxfId="25" totalsRowDxfId="24" dataCellStyle="Normal 2"/>
    <tableColumn id="14" xr3:uid="{4074DB64-074E-4BC3-839A-7D63C2ADB265}" name="TOTAL MULTI JOB HOLDERS" dataDxfId="23" totalsRowDxfId="22" dataCellStyle="Normal 2">
      <calculatedColumnFormula>SUM(MJ[[#This Row],[Jan]:[Dec]])</calculatedColumnFormula>
    </tableColumn>
    <tableColumn id="15" xr3:uid="{6ED86F7A-7E2E-42DB-B55D-270B7970A492}" name="Annual Average CPI" dataDxfId="21" dataCellStyle="Normal 2">
      <calculatedColumnFormula>VLOOKUP(TRIM(MJ[[#This Row],[Year]]),CPI[#All],14,FALSE)</calculatedColumnFormula>
    </tableColumn>
    <tableColumn id="16" xr3:uid="{2D93CD8B-587D-423E-A800-7829AAE053BF}" name="Annual Growth Percentage of Multi Job Holders" totalsRowFunction="sum" dataDxfId="20" totalsRowDxfId="19" dataCellStyle="Normal 2">
      <calculatedColumnFormula>IFERROR((N14-N13)/N13,0)</calculatedColumnFormula>
    </tableColumn>
    <tableColumn id="17" xr3:uid="{E53F822D-2F99-4EDC-8AD5-BA7019BCE8F2}" name="Annual Total Noramlized" dataDxfId="18" dataCellStyle="Normal 2">
      <calculatedColumnFormula>(MJ[[#This Row],[TOTAL MULTI JOB HOLDERS]]-AVERAGE($N$14:$N$23))/_xlfn.STDEV.P($N$14:$N$23)</calculatedColumnFormula>
    </tableColumn>
    <tableColumn id="18" xr3:uid="{13F6C085-1294-4A4D-ABBD-E9F9F3823DA4}" name="Monthly Average Normalized" dataDxfId="17" totalsRowDxfId="16" dataCellStyle="Normal 2">
      <calculatedColumnFormula>(MJ[[#This Row],[Annual Average CPI]]-AVERAGE($O$14:$O$23))/_xlfn.STDEV.P($O$14:$O$23)</calculatedColumnFormula>
    </tableColumn>
  </tableColumns>
  <tableStyleInfo name="TableStyleMedium4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605111-CC1B-443A-97A2-6883998B8599}" name="CPI" displayName="CPI" ref="A4:N15" totalsRowShown="0" headerRowDxfId="15" dataDxfId="14">
  <autoFilter ref="A4:N15" xr:uid="{51605111-CC1B-443A-97A2-6883998B8599}"/>
  <tableColumns count="14">
    <tableColumn id="1" xr3:uid="{08EF216D-75B1-4874-A2F4-8EAAF4447E1A}" name="Year" dataDxfId="13"/>
    <tableColumn id="2" xr3:uid="{E6F1DD58-8B07-4AD4-ABA3-CC26E8048270}" name="Jan." dataDxfId="12"/>
    <tableColumn id="3" xr3:uid="{BDD1202C-054A-4305-A638-035FAF9F9753}" name="Feb." dataDxfId="11"/>
    <tableColumn id="4" xr3:uid="{CBB3C544-A9B2-4807-8CB4-68250C75DCB1}" name="Mar." dataDxfId="10"/>
    <tableColumn id="5" xr3:uid="{4725674F-4CE9-4D00-A6A9-554DB2091BC8}" name="Apr." dataDxfId="9"/>
    <tableColumn id="6" xr3:uid="{FA7922B2-DE16-43E2-B3E7-F3F0DEA909D3}" name="May" dataDxfId="8"/>
    <tableColumn id="7" xr3:uid="{110B95F8-F9E8-475B-A248-AD3D24511D74}" name="Jun." dataDxfId="7"/>
    <tableColumn id="8" xr3:uid="{EF6680B1-EA60-41B9-BA16-E4DAD07770A2}" name="Jul." dataDxfId="6"/>
    <tableColumn id="9" xr3:uid="{3DF7881D-32FE-43DE-AD50-65AA80EC23B5}" name="Aug." dataDxfId="5"/>
    <tableColumn id="10" xr3:uid="{930B604A-21CF-4A16-930B-81C9F739E7E9}" name="Sep." dataDxfId="4"/>
    <tableColumn id="11" xr3:uid="{691048F7-5698-444A-B57B-5050B28E4F9B}" name="Oct." dataDxfId="3"/>
    <tableColumn id="12" xr3:uid="{57C986EA-4582-483F-87BE-6FA2E44CCE62}" name="Nov." dataDxfId="2"/>
    <tableColumn id="13" xr3:uid="{C322BBFC-FCAD-4962-B12A-1A0F1B73533F}" name="Dec." dataDxfId="1"/>
    <tableColumn id="14" xr3:uid="{3AE44DE2-9AEA-458C-BDBC-AD3BD8E54073}" name="Monthly Average" dataDxfId="0">
      <calculatedColumnFormula>AVERAGE(CPI[[#This Row],[Jan.]:[Dec.]])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1B3C-88B2-4D15-8FE7-41215FA8E0B1}">
  <dimension ref="A1:I15"/>
  <sheetViews>
    <sheetView workbookViewId="0">
      <selection activeCell="C12" sqref="C12:C15"/>
    </sheetView>
  </sheetViews>
  <sheetFormatPr defaultRowHeight="14.4" x14ac:dyDescent="0.3"/>
  <cols>
    <col min="2" max="2" width="19.44140625" customWidth="1"/>
    <col min="3" max="3" width="27.77734375" customWidth="1"/>
    <col min="4" max="4" width="41.88671875" customWidth="1"/>
    <col min="5" max="6" width="42" customWidth="1"/>
    <col min="8" max="8" width="9.44140625" customWidth="1"/>
    <col min="9" max="9" width="7.6640625" customWidth="1"/>
  </cols>
  <sheetData>
    <row r="1" spans="1:9" x14ac:dyDescent="0.3">
      <c r="A1" t="s">
        <v>5</v>
      </c>
      <c r="B1" t="s">
        <v>64</v>
      </c>
      <c r="C1" t="s">
        <v>67</v>
      </c>
      <c r="D1" t="s">
        <v>68</v>
      </c>
      <c r="E1" t="s">
        <v>69</v>
      </c>
      <c r="F1" t="s">
        <v>81</v>
      </c>
      <c r="H1" t="s">
        <v>70</v>
      </c>
      <c r="I1" t="s">
        <v>71</v>
      </c>
    </row>
    <row r="2" spans="1:9" x14ac:dyDescent="0.3">
      <c r="A2" s="16">
        <v>2015</v>
      </c>
      <c r="B2" s="17">
        <v>237.01700000000002</v>
      </c>
      <c r="F2" s="17">
        <f>'Summary Analytics'!$W$6*Table3[[#This Row],[Forecast(Annual Average CPI)]]</f>
        <v>0</v>
      </c>
      <c r="H2" t="s">
        <v>72</v>
      </c>
      <c r="I2" s="18">
        <f>_xlfn.FORECAST.ETS.STAT($B$2:$B$11,$A$2:$A$11,1,1,1)</f>
        <v>0.998</v>
      </c>
    </row>
    <row r="3" spans="1:9" x14ac:dyDescent="0.3">
      <c r="A3" s="16">
        <v>2016</v>
      </c>
      <c r="B3" s="17">
        <v>240.00716666666662</v>
      </c>
      <c r="F3" s="17">
        <f>'Summary Analytics'!$W$6*Table3[[#This Row],[Forecast(Annual Average CPI)]]</f>
        <v>0</v>
      </c>
      <c r="H3" t="s">
        <v>73</v>
      </c>
      <c r="I3" s="18">
        <f>_xlfn.FORECAST.ETS.STAT($B$2:$B$11,$A$2:$A$11,2,1,1)</f>
        <v>9.9000000000000005E-2</v>
      </c>
    </row>
    <row r="4" spans="1:9" x14ac:dyDescent="0.3">
      <c r="A4" s="16">
        <v>2017</v>
      </c>
      <c r="B4" s="17">
        <v>245.11958333333334</v>
      </c>
      <c r="F4" s="17">
        <f>'Summary Analytics'!$W$6*Table3[[#This Row],[Forecast(Annual Average CPI)]]</f>
        <v>0</v>
      </c>
      <c r="H4" t="s">
        <v>74</v>
      </c>
      <c r="I4" s="18">
        <f>_xlfn.FORECAST.ETS.STAT($B$2:$B$11,$A$2:$A$11,3,1,1)</f>
        <v>2.2204460492503131E-16</v>
      </c>
    </row>
    <row r="5" spans="1:9" x14ac:dyDescent="0.3">
      <c r="A5" s="16">
        <v>2018</v>
      </c>
      <c r="B5" s="17">
        <v>251.10683333333338</v>
      </c>
      <c r="F5" s="17">
        <f>'Summary Analytics'!$W$6*Table3[[#This Row],[Forecast(Annual Average CPI)]]</f>
        <v>0</v>
      </c>
      <c r="H5" t="s">
        <v>75</v>
      </c>
      <c r="I5" s="18">
        <f>_xlfn.FORECAST.ETS.STAT($B$2:$B$11,$A$2:$A$11,4,1,1)</f>
        <v>0.48019803470956518</v>
      </c>
    </row>
    <row r="6" spans="1:9" x14ac:dyDescent="0.3">
      <c r="A6" s="16">
        <v>2019</v>
      </c>
      <c r="B6" s="17">
        <v>255.65741666666668</v>
      </c>
      <c r="F6" s="17">
        <f>'Summary Analytics'!$W$6*Table3[[#This Row],[Forecast(Annual Average CPI)]]</f>
        <v>0</v>
      </c>
      <c r="H6" t="s">
        <v>76</v>
      </c>
      <c r="I6" s="18">
        <f>_xlfn.FORECAST.ETS.STAT($B$2:$B$11,$A$2:$A$11,5,1,1)</f>
        <v>1.5244426598653906E-2</v>
      </c>
    </row>
    <row r="7" spans="1:9" x14ac:dyDescent="0.3">
      <c r="A7" s="16">
        <v>2020</v>
      </c>
      <c r="B7" s="17">
        <v>258.81116666666668</v>
      </c>
      <c r="F7" s="17">
        <f>'Summary Analytics'!$W$6*Table3[[#This Row],[Forecast(Annual Average CPI)]]</f>
        <v>0</v>
      </c>
      <c r="H7" t="s">
        <v>77</v>
      </c>
      <c r="I7" s="18">
        <f>_xlfn.FORECAST.ETS.STAT($B$2:$B$11,$A$2:$A$11,6,1,1)</f>
        <v>4.0908515204717757</v>
      </c>
    </row>
    <row r="8" spans="1:9" x14ac:dyDescent="0.3">
      <c r="A8" s="16">
        <v>2021</v>
      </c>
      <c r="B8" s="17">
        <v>270.96975000000003</v>
      </c>
      <c r="F8" s="17">
        <f>'Summary Analytics'!$W$6*Table3[[#This Row],[Forecast(Annual Average CPI)]]</f>
        <v>0</v>
      </c>
      <c r="H8" t="s">
        <v>78</v>
      </c>
      <c r="I8" s="18">
        <f>_xlfn.FORECAST.ETS.STAT($B$2:$B$11,$A$2:$A$11,7,1,1)</f>
        <v>5.599078291184993</v>
      </c>
    </row>
    <row r="9" spans="1:9" x14ac:dyDescent="0.3">
      <c r="A9" s="16">
        <v>2022</v>
      </c>
      <c r="B9" s="17">
        <v>292.65491666666668</v>
      </c>
      <c r="F9" s="17">
        <f>'Summary Analytics'!$W$6*Table3[[#This Row],[Forecast(Annual Average CPI)]]</f>
        <v>0</v>
      </c>
    </row>
    <row r="10" spans="1:9" x14ac:dyDescent="0.3">
      <c r="A10" s="16">
        <v>2023</v>
      </c>
      <c r="B10" s="17">
        <v>304.7015833333333</v>
      </c>
      <c r="F10" s="17">
        <f>'Summary Analytics'!$W$6*Table3[[#This Row],[Forecast(Annual Average CPI)]]</f>
        <v>0</v>
      </c>
    </row>
    <row r="11" spans="1:9" x14ac:dyDescent="0.3">
      <c r="A11" s="16">
        <v>2024</v>
      </c>
      <c r="B11" s="17">
        <v>313.68883333333332</v>
      </c>
      <c r="C11" s="17">
        <v>313.68883333333332</v>
      </c>
      <c r="D11" s="17">
        <v>313.68883333333332</v>
      </c>
      <c r="E11" s="17">
        <v>313.68883333333332</v>
      </c>
      <c r="F11" s="17">
        <f>'Summary Analytics'!$W$6*Table3[[#This Row],[Forecast(Annual Average CPI)]]</f>
        <v>33094.228155589604</v>
      </c>
    </row>
    <row r="12" spans="1:9" x14ac:dyDescent="0.3">
      <c r="A12" s="16">
        <v>2025</v>
      </c>
      <c r="C12" s="17">
        <f>_xlfn.FORECAST.ETS(A12,$B$2:$B$11,$A$2:$A$11,1,1)</f>
        <v>322.86452034902942</v>
      </c>
      <c r="D12" s="17">
        <f>C12-_xlfn.FORECAST.ETS.CONFINT(A12,$B$2:$B$11,$A$2:$A$11,0.98,1,1)</f>
        <v>309.83911646974298</v>
      </c>
      <c r="E12" s="17">
        <f>C12+_xlfn.FORECAST.ETS.CONFINT(A12,$B$2:$B$11,$A$2:$A$11,0.98,1,1)</f>
        <v>335.88992422831586</v>
      </c>
      <c r="F12" s="17">
        <f>'Summary Analytics'!$W$6*Table3[[#This Row],[Forecast(Annual Average CPI)]]</f>
        <v>34062.264780785787</v>
      </c>
    </row>
    <row r="13" spans="1:9" x14ac:dyDescent="0.3">
      <c r="A13" s="16">
        <v>2026</v>
      </c>
      <c r="C13" s="17">
        <f>_xlfn.FORECAST.ETS(A13,$B$2:$B$11,$A$2:$A$11,1,1)</f>
        <v>332.03980416561723</v>
      </c>
      <c r="D13" s="17">
        <f>C13-_xlfn.FORECAST.ETS.CONFINT(A13,$B$2:$B$11,$A$2:$A$11,0.98,1,1)</f>
        <v>312.70504539990657</v>
      </c>
      <c r="E13" s="17">
        <f>C13+_xlfn.FORECAST.ETS.CONFINT(A13,$B$2:$B$11,$A$2:$A$11,0.98,1,1)</f>
        <v>351.37456293132789</v>
      </c>
      <c r="F13" s="17">
        <f>'Summary Analytics'!$W$6*Table3[[#This Row],[Forecast(Annual Average CPI)]]</f>
        <v>35030.258868403755</v>
      </c>
    </row>
    <row r="14" spans="1:9" x14ac:dyDescent="0.3">
      <c r="A14" s="16">
        <v>2027</v>
      </c>
      <c r="C14" s="17">
        <f>_xlfn.FORECAST.ETS(A14,$B$2:$B$11,$A$2:$A$11,1,1)</f>
        <v>341.21508798220498</v>
      </c>
      <c r="D14" s="17">
        <f>C14-_xlfn.FORECAST.ETS.CONFINT(A14,$B$2:$B$11,$A$2:$A$11,0.98,1,1)</f>
        <v>316.38528905717237</v>
      </c>
      <c r="E14" s="17">
        <f>C14+_xlfn.FORECAST.ETS.CONFINT(A14,$B$2:$B$11,$A$2:$A$11,0.98,1,1)</f>
        <v>366.04488690723758</v>
      </c>
      <c r="F14" s="17">
        <f>'Summary Analytics'!$W$6*Table3[[#This Row],[Forecast(Annual Average CPI)]]</f>
        <v>35998.252956021723</v>
      </c>
    </row>
    <row r="15" spans="1:9" x14ac:dyDescent="0.3">
      <c r="A15" s="16">
        <v>2028</v>
      </c>
      <c r="C15" s="17">
        <f>_xlfn.FORECAST.ETS(A15,$B$2:$B$11,$A$2:$A$11,1,1)</f>
        <v>350.39037179879278</v>
      </c>
      <c r="D15" s="17">
        <f>C15-_xlfn.FORECAST.ETS.CONFINT(A15,$B$2:$B$11,$A$2:$A$11,0.98,1,1)</f>
        <v>320.37296187730419</v>
      </c>
      <c r="E15" s="17">
        <f>C15+_xlfn.FORECAST.ETS.CONFINT(A15,$B$2:$B$11,$A$2:$A$11,0.98,1,1)</f>
        <v>380.40778172028138</v>
      </c>
      <c r="F15" s="17">
        <f>'Summary Analytics'!$W$6*Table3[[#This Row],[Forecast(Annual Average CPI)]]</f>
        <v>36966.247043639691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8456B-0FE0-4C40-B23E-54D3E3D95990}">
  <sheetPr>
    <tabColor theme="5"/>
  </sheetPr>
  <dimension ref="A1:L5"/>
  <sheetViews>
    <sheetView tabSelected="1" workbookViewId="0">
      <selection activeCell="F7" sqref="F7"/>
    </sheetView>
  </sheetViews>
  <sheetFormatPr defaultRowHeight="14.4" x14ac:dyDescent="0.3"/>
  <cols>
    <col min="1" max="1" width="21" style="51" bestFit="1" customWidth="1"/>
    <col min="12" max="12" width="22.6640625" customWidth="1"/>
  </cols>
  <sheetData>
    <row r="1" spans="1:12" ht="88.8" customHeight="1" thickBot="1" x14ac:dyDescent="0.35">
      <c r="A1" s="52" t="s">
        <v>91</v>
      </c>
      <c r="B1" s="61" t="s">
        <v>87</v>
      </c>
      <c r="C1" s="61"/>
      <c r="D1" s="61"/>
      <c r="E1" s="61"/>
      <c r="F1" s="61"/>
      <c r="G1" s="61"/>
      <c r="H1" s="61"/>
      <c r="I1" s="61"/>
      <c r="J1" s="61"/>
      <c r="K1" s="62"/>
    </row>
    <row r="2" spans="1:12" ht="34.200000000000003" customHeight="1" thickTop="1" thickBot="1" x14ac:dyDescent="0.35">
      <c r="A2" s="52" t="s">
        <v>90</v>
      </c>
      <c r="B2" s="53" t="s">
        <v>86</v>
      </c>
      <c r="C2" s="53"/>
      <c r="D2" s="53"/>
      <c r="E2" s="53"/>
      <c r="F2" s="53"/>
      <c r="G2" s="53"/>
      <c r="H2" s="53"/>
      <c r="I2" s="53"/>
      <c r="J2" s="53"/>
      <c r="K2" s="57"/>
    </row>
    <row r="3" spans="1:12" ht="84" customHeight="1" thickTop="1" thickBot="1" x14ac:dyDescent="0.35">
      <c r="A3" s="54" t="s">
        <v>84</v>
      </c>
      <c r="B3" s="55" t="s">
        <v>85</v>
      </c>
      <c r="C3" s="56"/>
      <c r="D3" s="56"/>
      <c r="E3" s="56"/>
      <c r="F3" s="56"/>
      <c r="G3" s="56"/>
      <c r="H3" s="56"/>
      <c r="I3" s="56"/>
      <c r="J3" s="56"/>
      <c r="K3" s="58"/>
      <c r="L3" s="3"/>
    </row>
    <row r="4" spans="1:12" ht="126" customHeight="1" thickTop="1" thickBot="1" x14ac:dyDescent="0.35">
      <c r="A4" s="63" t="s">
        <v>88</v>
      </c>
      <c r="B4" s="64" t="s">
        <v>89</v>
      </c>
      <c r="C4" s="59"/>
      <c r="D4" s="59"/>
      <c r="E4" s="59"/>
      <c r="F4" s="59"/>
      <c r="G4" s="59"/>
      <c r="H4" s="59"/>
      <c r="I4" s="59"/>
      <c r="J4" s="59"/>
      <c r="K4" s="60"/>
    </row>
    <row r="5" spans="1:12" ht="15" thickTop="1" x14ac:dyDescent="0.3">
      <c r="B5" s="49"/>
      <c r="C5" s="49"/>
      <c r="D5" s="49"/>
      <c r="E5" s="49"/>
      <c r="F5" s="49"/>
      <c r="G5" s="49"/>
      <c r="H5" s="49"/>
      <c r="I5" s="49"/>
      <c r="J5" s="49"/>
      <c r="K5" s="49"/>
    </row>
  </sheetData>
  <mergeCells count="5">
    <mergeCell ref="B2:K2"/>
    <mergeCell ref="B3:K3"/>
    <mergeCell ref="B5:K5"/>
    <mergeCell ref="B1:K1"/>
    <mergeCell ref="B4:K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FE1E-B333-4A38-AB96-86F4536FE7A6}">
  <sheetPr>
    <tabColor theme="9"/>
  </sheetPr>
  <dimension ref="A1:W27"/>
  <sheetViews>
    <sheetView showGridLines="0" zoomScale="76" workbookViewId="0">
      <selection activeCell="Q51" sqref="Q51"/>
    </sheetView>
  </sheetViews>
  <sheetFormatPr defaultRowHeight="14.4" x14ac:dyDescent="0.3"/>
  <cols>
    <col min="23" max="23" width="15.5546875" bestFit="1" customWidth="1"/>
    <col min="24" max="24" width="31.77734375" bestFit="1" customWidth="1"/>
    <col min="25" max="25" width="12.6640625" bestFit="1" customWidth="1"/>
    <col min="26" max="26" width="10.33203125" bestFit="1" customWidth="1"/>
  </cols>
  <sheetData>
    <row r="1" spans="1:23" ht="14.4" customHeight="1" x14ac:dyDescent="0.3">
      <c r="A1" s="25" t="s">
        <v>62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</row>
    <row r="2" spans="1:23" ht="14.4" customHeight="1" x14ac:dyDescent="0.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</row>
    <row r="3" spans="1:23" ht="14.4" customHeight="1" x14ac:dyDescent="0.3">
      <c r="A3" s="26" t="s">
        <v>18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8"/>
      <c r="M3" s="32" t="s">
        <v>19</v>
      </c>
      <c r="N3" s="32"/>
      <c r="O3" s="32"/>
      <c r="P3" s="32"/>
      <c r="Q3" s="32"/>
      <c r="R3" s="32"/>
      <c r="S3" s="32"/>
      <c r="T3" s="32"/>
      <c r="U3" s="32"/>
      <c r="V3" s="32"/>
      <c r="W3" s="32"/>
    </row>
    <row r="4" spans="1:23" ht="14.4" customHeight="1" x14ac:dyDescent="0.3">
      <c r="A4" s="29"/>
      <c r="B4" s="30"/>
      <c r="C4" s="30"/>
      <c r="D4" s="30"/>
      <c r="E4" s="30"/>
      <c r="F4" s="30"/>
      <c r="G4" s="30"/>
      <c r="H4" s="30"/>
      <c r="I4" s="30"/>
      <c r="J4" s="30"/>
      <c r="K4" s="30"/>
      <c r="L4" s="31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</row>
    <row r="5" spans="1:23" ht="14.4" customHeight="1" x14ac:dyDescent="0.3">
      <c r="A5" s="33" t="s">
        <v>79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5"/>
      <c r="M5" s="22" t="s">
        <v>63</v>
      </c>
      <c r="N5" s="22"/>
      <c r="O5" s="22"/>
      <c r="P5" s="42" t="s">
        <v>66</v>
      </c>
      <c r="Q5" s="42"/>
      <c r="R5" s="42"/>
      <c r="S5" s="42" t="s">
        <v>65</v>
      </c>
      <c r="T5" s="42"/>
      <c r="U5" s="42"/>
      <c r="V5" s="42"/>
      <c r="W5" s="22" t="s">
        <v>82</v>
      </c>
    </row>
    <row r="6" spans="1:23" ht="15" customHeight="1" x14ac:dyDescent="0.3">
      <c r="A6" s="36"/>
      <c r="B6" s="37"/>
      <c r="C6" s="37"/>
      <c r="D6" s="37"/>
      <c r="E6" s="37"/>
      <c r="F6" s="37"/>
      <c r="G6" s="37"/>
      <c r="H6" s="37"/>
      <c r="I6" s="37"/>
      <c r="J6" s="37"/>
      <c r="K6" s="37"/>
      <c r="L6" s="38"/>
      <c r="M6" s="39">
        <f>PEARSON('Multi Job Holders Series'!N14:N23,'Multi Job Holders Series'!O14:O23)</f>
        <v>0.71840594472686825</v>
      </c>
      <c r="N6" s="40"/>
      <c r="O6" s="41"/>
      <c r="P6" s="43">
        <f>(M6) *(SQRT(COUNT('Multi Job Holders Series'!N14:N23)-2))/SQRT(1-M6^2)</f>
        <v>2.9210587147280571</v>
      </c>
      <c r="Q6" s="43"/>
      <c r="R6" s="43"/>
      <c r="S6" s="43">
        <f>2*_xlfn.T.DIST.2T(ABS(P6),COUNT('Multi Job Holders Series'!N14:N23)-2)</f>
        <v>3.8520042012995935E-2</v>
      </c>
      <c r="T6" s="43"/>
      <c r="U6" s="43"/>
      <c r="V6" s="43"/>
      <c r="W6" s="23">
        <f>SLOPE('Multi Job Holders Series'!N14:N23,'Multi Job Holders Series'!O14:O23)</f>
        <v>105.50017928251491</v>
      </c>
    </row>
    <row r="8" spans="1:23" ht="15" customHeight="1" x14ac:dyDescent="0.3"/>
    <row r="9" spans="1:23" ht="15.6" customHeight="1" x14ac:dyDescent="0.3"/>
    <row r="10" spans="1:23" ht="15.6" customHeight="1" x14ac:dyDescent="0.3"/>
    <row r="11" spans="1:23" ht="15.6" customHeight="1" x14ac:dyDescent="0.3"/>
    <row r="12" spans="1:23" ht="15.6" customHeight="1" x14ac:dyDescent="0.3"/>
    <row r="13" spans="1:23" ht="15.6" customHeight="1" x14ac:dyDescent="0.3"/>
    <row r="14" spans="1:23" ht="15.6" customHeight="1" x14ac:dyDescent="0.3"/>
    <row r="15" spans="1:23" ht="15.6" customHeight="1" x14ac:dyDescent="0.3"/>
    <row r="25" spans="1:23" ht="14.4" customHeight="1" x14ac:dyDescent="0.3">
      <c r="A25" s="24" t="s">
        <v>80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 t="s">
        <v>81</v>
      </c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</row>
    <row r="26" spans="1:23" ht="14.4" customHeight="1" x14ac:dyDescent="0.3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</row>
    <row r="27" spans="1:23" ht="14.4" customHeight="1" x14ac:dyDescent="0.3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</row>
  </sheetData>
  <sheetProtection algorithmName="SHA-512" hashValue="AUPM451MQB4kbxBmScyMgCv/hxFpd6x96Z5qHwQ0d4gdl63q1CIIjgvN7WKFSO4O005ZYTToR3V40QnWayA20w==" saltValue="zLAe7ldnVNzfV0vInFO5Og==" spinCount="100000" sheet="1" objects="1" scenarios="1"/>
  <mergeCells count="11">
    <mergeCell ref="A25:K26"/>
    <mergeCell ref="L25:W26"/>
    <mergeCell ref="A1:W2"/>
    <mergeCell ref="A3:L4"/>
    <mergeCell ref="M3:W4"/>
    <mergeCell ref="A5:L6"/>
    <mergeCell ref="M6:O6"/>
    <mergeCell ref="P5:R5"/>
    <mergeCell ref="S5:V5"/>
    <mergeCell ref="P6:R6"/>
    <mergeCell ref="S6:V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9981C-26C7-47CF-9705-01C2DCF20476}">
  <sheetPr>
    <tabColor theme="8" tint="0.79998168889431442"/>
  </sheetPr>
  <dimension ref="A1:R27"/>
  <sheetViews>
    <sheetView workbookViewId="0">
      <selection activeCell="B6" sqref="B6:F6"/>
    </sheetView>
  </sheetViews>
  <sheetFormatPr defaultRowHeight="14.4" x14ac:dyDescent="0.3"/>
  <cols>
    <col min="14" max="14" width="14.5546875" customWidth="1"/>
    <col min="15" max="15" width="10.5546875" bestFit="1" customWidth="1"/>
    <col min="16" max="16" width="16.44140625" customWidth="1"/>
    <col min="17" max="17" width="15.5546875" customWidth="1"/>
    <col min="18" max="18" width="12.33203125" customWidth="1"/>
  </cols>
  <sheetData>
    <row r="1" spans="1:18" ht="15.6" x14ac:dyDescent="0.3">
      <c r="A1" s="47" t="s">
        <v>31</v>
      </c>
      <c r="B1" s="45"/>
      <c r="C1" s="45"/>
      <c r="D1" s="45"/>
      <c r="E1" s="45"/>
      <c r="F1" s="45"/>
      <c r="G1" s="1"/>
      <c r="H1" s="1"/>
      <c r="I1" s="1"/>
      <c r="J1" s="1"/>
      <c r="K1" s="1"/>
      <c r="L1" s="1"/>
      <c r="M1" s="1"/>
    </row>
    <row r="2" spans="1:18" ht="15.6" x14ac:dyDescent="0.3">
      <c r="A2" s="47" t="s">
        <v>0</v>
      </c>
      <c r="B2" s="45"/>
      <c r="C2" s="45"/>
      <c r="D2" s="45"/>
      <c r="E2" s="45"/>
      <c r="F2" s="45"/>
      <c r="G2" s="1"/>
      <c r="H2" s="1"/>
      <c r="I2" s="1"/>
      <c r="J2" s="1"/>
      <c r="K2" s="1"/>
      <c r="L2" s="1"/>
      <c r="M2" s="1"/>
    </row>
    <row r="3" spans="1:18" x14ac:dyDescent="0.3">
      <c r="A3" s="45"/>
      <c r="B3" s="45"/>
      <c r="C3" s="45"/>
      <c r="D3" s="45"/>
      <c r="E3" s="45"/>
      <c r="F3" s="45"/>
      <c r="G3" s="1"/>
      <c r="H3" s="1"/>
      <c r="I3" s="1"/>
      <c r="J3" s="1"/>
      <c r="K3" s="1"/>
      <c r="L3" s="1"/>
      <c r="M3" s="1"/>
    </row>
    <row r="4" spans="1:18" ht="26.4" x14ac:dyDescent="0.3">
      <c r="A4" s="2" t="s">
        <v>1</v>
      </c>
      <c r="B4" s="46" t="s">
        <v>32</v>
      </c>
      <c r="C4" s="45"/>
      <c r="D4" s="45"/>
      <c r="E4" s="45"/>
      <c r="F4" s="45"/>
      <c r="G4" s="1"/>
      <c r="H4" s="1"/>
      <c r="I4" s="1"/>
      <c r="J4" s="1"/>
      <c r="K4" s="1"/>
      <c r="L4" s="1"/>
      <c r="M4" s="1"/>
    </row>
    <row r="5" spans="1:18" x14ac:dyDescent="0.3">
      <c r="A5" s="48" t="s">
        <v>2</v>
      </c>
      <c r="B5" s="45"/>
      <c r="C5" s="45"/>
      <c r="D5" s="45"/>
      <c r="E5" s="45"/>
      <c r="F5" s="45"/>
      <c r="G5" s="1"/>
      <c r="H5" s="1"/>
      <c r="I5" s="1"/>
      <c r="J5" s="1"/>
      <c r="K5" s="1"/>
      <c r="L5" s="1"/>
      <c r="M5" s="1"/>
    </row>
    <row r="6" spans="1:18" ht="26.4" x14ac:dyDescent="0.3">
      <c r="A6" s="2" t="s">
        <v>33</v>
      </c>
      <c r="B6" s="50" t="s">
        <v>34</v>
      </c>
      <c r="C6" s="45"/>
      <c r="D6" s="45"/>
      <c r="E6" s="45"/>
      <c r="F6" s="45"/>
      <c r="G6" s="1"/>
      <c r="H6" s="1"/>
      <c r="I6" s="1"/>
      <c r="J6" s="1"/>
      <c r="K6" s="1"/>
      <c r="L6" s="1"/>
      <c r="M6" s="1"/>
    </row>
    <row r="7" spans="1:18" ht="39.6" x14ac:dyDescent="0.3">
      <c r="A7" s="2" t="s">
        <v>35</v>
      </c>
      <c r="B7" s="46" t="s">
        <v>36</v>
      </c>
      <c r="C7" s="45"/>
      <c r="D7" s="45"/>
      <c r="E7" s="45"/>
      <c r="F7" s="45"/>
      <c r="G7" s="1"/>
      <c r="H7" s="1"/>
      <c r="I7" s="1"/>
      <c r="J7" s="1"/>
      <c r="K7" s="1"/>
      <c r="L7" s="1"/>
      <c r="M7" s="1"/>
    </row>
    <row r="8" spans="1:18" ht="26.4" x14ac:dyDescent="0.3">
      <c r="A8" s="2" t="s">
        <v>37</v>
      </c>
      <c r="B8" s="46" t="s">
        <v>38</v>
      </c>
      <c r="C8" s="45"/>
      <c r="D8" s="45"/>
      <c r="E8" s="45"/>
      <c r="F8" s="45"/>
      <c r="G8" s="1"/>
      <c r="H8" s="1"/>
      <c r="I8" s="1"/>
      <c r="J8" s="1"/>
      <c r="K8" s="1"/>
      <c r="L8" s="1"/>
      <c r="M8" s="1"/>
    </row>
    <row r="9" spans="1:18" x14ac:dyDescent="0.3">
      <c r="A9" s="2" t="s">
        <v>39</v>
      </c>
      <c r="B9" s="46" t="s">
        <v>40</v>
      </c>
      <c r="C9" s="45"/>
      <c r="D9" s="45"/>
      <c r="E9" s="45"/>
      <c r="F9" s="45"/>
      <c r="G9" s="1"/>
      <c r="H9" s="1"/>
      <c r="I9" s="1"/>
      <c r="J9" s="1"/>
      <c r="K9" s="1"/>
      <c r="L9" s="1"/>
      <c r="M9" s="1"/>
    </row>
    <row r="10" spans="1:18" ht="39.6" x14ac:dyDescent="0.3">
      <c r="A10" s="2" t="s">
        <v>41</v>
      </c>
      <c r="B10" s="50" t="s">
        <v>42</v>
      </c>
      <c r="C10" s="45"/>
      <c r="D10" s="45"/>
      <c r="E10" s="45"/>
      <c r="F10" s="45"/>
      <c r="G10" s="1"/>
      <c r="H10" s="1"/>
      <c r="I10" s="1"/>
      <c r="J10" s="1"/>
      <c r="K10" s="1"/>
      <c r="L10" s="1"/>
      <c r="M10" s="1"/>
    </row>
    <row r="11" spans="1:18" x14ac:dyDescent="0.3">
      <c r="A11" s="2" t="s">
        <v>3</v>
      </c>
      <c r="B11" s="44" t="s">
        <v>4</v>
      </c>
      <c r="C11" s="45"/>
      <c r="D11" s="45"/>
      <c r="E11" s="45"/>
      <c r="F11" s="45"/>
      <c r="G11" s="1"/>
      <c r="H11" s="1"/>
      <c r="I11" s="1"/>
      <c r="J11" s="1"/>
      <c r="K11" s="1"/>
      <c r="L11" s="1"/>
      <c r="M11" s="1"/>
    </row>
    <row r="13" spans="1:18" ht="40.799999999999997" thickBot="1" x14ac:dyDescent="0.35">
      <c r="A13" s="12" t="s">
        <v>5</v>
      </c>
      <c r="B13" s="12" t="s">
        <v>6</v>
      </c>
      <c r="C13" s="12" t="s">
        <v>7</v>
      </c>
      <c r="D13" s="12" t="s">
        <v>8</v>
      </c>
      <c r="E13" s="12" t="s">
        <v>9</v>
      </c>
      <c r="F13" s="12" t="s">
        <v>10</v>
      </c>
      <c r="G13" s="12" t="s">
        <v>11</v>
      </c>
      <c r="H13" s="12" t="s">
        <v>12</v>
      </c>
      <c r="I13" s="12" t="s">
        <v>13</v>
      </c>
      <c r="J13" s="12" t="s">
        <v>14</v>
      </c>
      <c r="K13" s="12" t="s">
        <v>15</v>
      </c>
      <c r="L13" s="12" t="s">
        <v>16</v>
      </c>
      <c r="M13" s="12" t="s">
        <v>17</v>
      </c>
      <c r="N13" s="12" t="s">
        <v>83</v>
      </c>
      <c r="O13" s="12" t="s">
        <v>64</v>
      </c>
      <c r="P13" s="12" t="s">
        <v>59</v>
      </c>
      <c r="Q13" s="8" t="s">
        <v>60</v>
      </c>
      <c r="R13" s="8" t="s">
        <v>61</v>
      </c>
    </row>
    <row r="14" spans="1:18" ht="15" thickTop="1" x14ac:dyDescent="0.3">
      <c r="A14" s="14">
        <v>2015</v>
      </c>
      <c r="B14" s="10">
        <v>3927</v>
      </c>
      <c r="C14" s="10">
        <v>3824</v>
      </c>
      <c r="D14" s="10">
        <v>3872</v>
      </c>
      <c r="E14" s="10">
        <v>3759</v>
      </c>
      <c r="F14" s="10">
        <v>3796</v>
      </c>
      <c r="G14" s="10">
        <v>3787</v>
      </c>
      <c r="H14" s="10">
        <v>3798</v>
      </c>
      <c r="I14" s="10">
        <v>3832</v>
      </c>
      <c r="J14" s="10">
        <v>3859</v>
      </c>
      <c r="K14" s="10">
        <v>4084</v>
      </c>
      <c r="L14" s="10">
        <v>4055</v>
      </c>
      <c r="M14" s="10">
        <v>4315</v>
      </c>
      <c r="N14" s="7">
        <f>SUM(MJ[[#This Row],[Jan]:[Dec]])</f>
        <v>46908</v>
      </c>
      <c r="O14" s="7">
        <f>VLOOKUP(TRIM(MJ[[#This Row],[Year]]),CPI[#All],14,FALSE)</f>
        <v>237.01700000000002</v>
      </c>
      <c r="P14" s="7">
        <f t="shared" ref="P14:P23" si="0">IFERROR((N14-N13)/N13,0)</f>
        <v>0</v>
      </c>
      <c r="Q14" s="13">
        <f>(MJ[[#This Row],[TOTAL MULTI JOB HOLDERS]]-AVERAGE($N$14:$N$23))/_xlfn.STDEV.P($N$14:$N$23)</f>
        <v>-1.0582740168121707</v>
      </c>
      <c r="R14" s="13">
        <f>(MJ[[#This Row],[Annual Average CPI]]-AVERAGE($O$14:$O$23))/_xlfn.STDEV.P($O$14:$O$23)</f>
        <v>-1.1462647558063526</v>
      </c>
    </row>
    <row r="15" spans="1:18" x14ac:dyDescent="0.3">
      <c r="A15" s="14">
        <v>2016</v>
      </c>
      <c r="B15" s="10">
        <v>3925</v>
      </c>
      <c r="C15" s="10">
        <v>3891</v>
      </c>
      <c r="D15" s="10">
        <v>4254</v>
      </c>
      <c r="E15" s="10">
        <v>3904</v>
      </c>
      <c r="F15" s="10">
        <v>4052</v>
      </c>
      <c r="G15" s="10">
        <v>3908</v>
      </c>
      <c r="H15" s="10">
        <v>3842</v>
      </c>
      <c r="I15" s="10">
        <v>3991</v>
      </c>
      <c r="J15" s="10">
        <v>4298</v>
      </c>
      <c r="K15" s="10">
        <v>4373</v>
      </c>
      <c r="L15" s="10">
        <v>4362</v>
      </c>
      <c r="M15" s="10">
        <v>4204</v>
      </c>
      <c r="N15" s="7">
        <f>SUM(MJ[[#This Row],[Jan]:[Dec]])</f>
        <v>49004</v>
      </c>
      <c r="O15" s="7">
        <f>VLOOKUP(TRIM(MJ[[#This Row],[Year]]),CPI[#All],14,FALSE)</f>
        <v>240.00716666666662</v>
      </c>
      <c r="P15" s="9">
        <f>IFERROR((N15-N14)/N14,0)</f>
        <v>4.4683209687046983E-2</v>
      </c>
      <c r="Q15" s="13">
        <f>(MJ[[#This Row],[TOTAL MULTI JOB HOLDERS]]-AVERAGE($N$14:$N$23))/_xlfn.STDEV.P($N$14:$N$23)</f>
        <v>-0.51213531454987604</v>
      </c>
      <c r="R15" s="13">
        <f>(MJ[[#This Row],[Annual Average CPI]]-AVERAGE($O$14:$O$23))/_xlfn.STDEV.P($O$14:$O$23)</f>
        <v>-1.0318478097259414</v>
      </c>
    </row>
    <row r="16" spans="1:18" x14ac:dyDescent="0.3">
      <c r="A16" s="14">
        <v>2017</v>
      </c>
      <c r="B16" s="10">
        <v>3904</v>
      </c>
      <c r="C16" s="10">
        <v>4415</v>
      </c>
      <c r="D16" s="10">
        <v>4566</v>
      </c>
      <c r="E16" s="10">
        <v>4184</v>
      </c>
      <c r="F16" s="10">
        <v>4136</v>
      </c>
      <c r="G16" s="10">
        <v>4014</v>
      </c>
      <c r="H16" s="10">
        <v>3938</v>
      </c>
      <c r="I16" s="10">
        <v>3761</v>
      </c>
      <c r="J16" s="10">
        <v>4053</v>
      </c>
      <c r="K16" s="10">
        <v>4167</v>
      </c>
      <c r="L16" s="10">
        <v>4286</v>
      </c>
      <c r="M16" s="10">
        <v>4391</v>
      </c>
      <c r="N16" s="7">
        <f>SUM(MJ[[#This Row],[Jan]:[Dec]])</f>
        <v>49815</v>
      </c>
      <c r="O16" s="7">
        <f>VLOOKUP(TRIM(MJ[[#This Row],[Year]]),CPI[#All],14,FALSE)</f>
        <v>245.11958333333334</v>
      </c>
      <c r="P16" s="9">
        <f t="shared" si="0"/>
        <v>1.6549669414741654E-2</v>
      </c>
      <c r="Q16" s="13">
        <f>(MJ[[#This Row],[TOTAL MULTI JOB HOLDERS]]-AVERAGE($N$14:$N$23))/_xlfn.STDEV.P($N$14:$N$23)</f>
        <v>-0.30081924225277629</v>
      </c>
      <c r="R16" s="13">
        <f>(MJ[[#This Row],[Annual Average CPI]]-AVERAGE($O$14:$O$23))/_xlfn.STDEV.P($O$14:$O$23)</f>
        <v>-0.83622423174568994</v>
      </c>
    </row>
    <row r="17" spans="1:18" x14ac:dyDescent="0.3">
      <c r="A17" s="14">
        <v>2018</v>
      </c>
      <c r="B17" s="10">
        <v>4207</v>
      </c>
      <c r="C17" s="10">
        <v>4446</v>
      </c>
      <c r="D17" s="10">
        <v>4272</v>
      </c>
      <c r="E17" s="10">
        <v>4237</v>
      </c>
      <c r="F17" s="10">
        <v>4062</v>
      </c>
      <c r="G17" s="10">
        <v>4136</v>
      </c>
      <c r="H17" s="10">
        <v>4255</v>
      </c>
      <c r="I17" s="10">
        <v>4338</v>
      </c>
      <c r="J17" s="10">
        <v>4200</v>
      </c>
      <c r="K17" s="10">
        <v>4484</v>
      </c>
      <c r="L17" s="10">
        <v>4516</v>
      </c>
      <c r="M17" s="10">
        <v>4329</v>
      </c>
      <c r="N17" s="7">
        <f>SUM(MJ[[#This Row],[Jan]:[Dec]])</f>
        <v>51482</v>
      </c>
      <c r="O17" s="7">
        <f>VLOOKUP(TRIM(MJ[[#This Row],[Year]]),CPI[#All],14,FALSE)</f>
        <v>251.10683333333338</v>
      </c>
      <c r="P17" s="9">
        <f t="shared" si="0"/>
        <v>3.3463816119642678E-2</v>
      </c>
      <c r="Q17" s="13">
        <f>(MJ[[#This Row],[TOTAL MULTI JOB HOLDERS]]-AVERAGE($N$14:$N$23))/_xlfn.STDEV.P($N$14:$N$23)</f>
        <v>0.13353820844915362</v>
      </c>
      <c r="R17" s="13">
        <f>(MJ[[#This Row],[Annual Average CPI]]-AVERAGE($O$14:$O$23))/_xlfn.STDEV.P($O$14:$O$23)</f>
        <v>-0.60712567745552892</v>
      </c>
    </row>
    <row r="18" spans="1:18" x14ac:dyDescent="0.3">
      <c r="A18" s="14">
        <v>2019</v>
      </c>
      <c r="B18" s="10">
        <v>4452</v>
      </c>
      <c r="C18" s="10">
        <v>4502</v>
      </c>
      <c r="D18" s="10">
        <v>4473</v>
      </c>
      <c r="E18" s="10">
        <v>4317</v>
      </c>
      <c r="F18" s="10">
        <v>4414</v>
      </c>
      <c r="G18" s="10">
        <v>4340</v>
      </c>
      <c r="H18" s="10">
        <v>4503</v>
      </c>
      <c r="I18" s="10">
        <v>4581</v>
      </c>
      <c r="J18" s="10">
        <v>4787</v>
      </c>
      <c r="K18" s="10">
        <v>4602</v>
      </c>
      <c r="L18" s="10">
        <v>4601</v>
      </c>
      <c r="M18" s="10">
        <v>4419</v>
      </c>
      <c r="N18" s="7">
        <f>SUM(MJ[[#This Row],[Jan]:[Dec]])</f>
        <v>53991</v>
      </c>
      <c r="O18" s="7">
        <f>VLOOKUP(TRIM(MJ[[#This Row],[Year]]),CPI[#All],14,FALSE)</f>
        <v>255.65741666666668</v>
      </c>
      <c r="P18" s="9">
        <f t="shared" si="0"/>
        <v>4.8735480362068297E-2</v>
      </c>
      <c r="Q18" s="13">
        <f>(MJ[[#This Row],[TOTAL MULTI JOB HOLDERS]]-AVERAGE($N$14:$N$23))/_xlfn.STDEV.P($N$14:$N$23)</f>
        <v>0.78728916454461983</v>
      </c>
      <c r="R18" s="13">
        <f>(MJ[[#This Row],[Annual Average CPI]]-AVERAGE($O$14:$O$23))/_xlfn.STDEV.P($O$14:$O$23)</f>
        <v>-0.43300031725785026</v>
      </c>
    </row>
    <row r="19" spans="1:18" x14ac:dyDescent="0.3">
      <c r="A19" s="14">
        <v>2020</v>
      </c>
      <c r="B19" s="10">
        <v>4528</v>
      </c>
      <c r="C19" s="10">
        <v>4576</v>
      </c>
      <c r="D19" s="10">
        <v>4227</v>
      </c>
      <c r="E19" s="10">
        <v>3202</v>
      </c>
      <c r="F19" s="10">
        <v>3121</v>
      </c>
      <c r="G19" s="10">
        <v>3428</v>
      </c>
      <c r="H19" s="10">
        <v>3702</v>
      </c>
      <c r="I19" s="10">
        <v>3712</v>
      </c>
      <c r="J19" s="10">
        <v>3711</v>
      </c>
      <c r="K19" s="10">
        <v>3813</v>
      </c>
      <c r="L19" s="10">
        <v>3776</v>
      </c>
      <c r="M19" s="10">
        <v>3721</v>
      </c>
      <c r="N19" s="7">
        <f>SUM(MJ[[#This Row],[Jan]:[Dec]])</f>
        <v>45517</v>
      </c>
      <c r="O19" s="7">
        <f>VLOOKUP(TRIM(MJ[[#This Row],[Year]]),CPI[#All],14,FALSE)</f>
        <v>258.81116666666668</v>
      </c>
      <c r="P19" s="9">
        <f t="shared" si="0"/>
        <v>-0.15695208460669371</v>
      </c>
      <c r="Q19" s="13">
        <f>(MJ[[#This Row],[TOTAL MULTI JOB HOLDERS]]-AVERAGE($N$14:$N$23))/_xlfn.STDEV.P($N$14:$N$23)</f>
        <v>-1.4207162567200198</v>
      </c>
      <c r="R19" s="13">
        <f>(MJ[[#This Row],[Annual Average CPI]]-AVERAGE($O$14:$O$23))/_xlfn.STDEV.P($O$14:$O$23)</f>
        <v>-0.31232395238372768</v>
      </c>
    </row>
    <row r="20" spans="1:18" x14ac:dyDescent="0.3">
      <c r="A20" s="14">
        <v>2021</v>
      </c>
      <c r="B20" s="10">
        <v>3755</v>
      </c>
      <c r="C20" s="10">
        <v>3739</v>
      </c>
      <c r="D20" s="10">
        <v>4030</v>
      </c>
      <c r="E20" s="10">
        <v>3915</v>
      </c>
      <c r="F20" s="10">
        <v>4041</v>
      </c>
      <c r="G20" s="10">
        <v>3882</v>
      </c>
      <c r="H20" s="10">
        <v>3904</v>
      </c>
      <c r="I20" s="10">
        <v>3846</v>
      </c>
      <c r="J20" s="10">
        <v>3904</v>
      </c>
      <c r="K20" s="10">
        <v>4193</v>
      </c>
      <c r="L20" s="10">
        <v>3946</v>
      </c>
      <c r="M20" s="10">
        <v>4062</v>
      </c>
      <c r="N20" s="7">
        <f>SUM(MJ[[#This Row],[Jan]:[Dec]])</f>
        <v>47217</v>
      </c>
      <c r="O20" s="7">
        <f>VLOOKUP(TRIM(MJ[[#This Row],[Year]]),CPI[#All],14,FALSE)</f>
        <v>270.96975000000003</v>
      </c>
      <c r="P20" s="9">
        <f t="shared" si="0"/>
        <v>3.7348682909682095E-2</v>
      </c>
      <c r="Q20" s="13">
        <f>(MJ[[#This Row],[TOTAL MULTI JOB HOLDERS]]-AVERAGE($N$14:$N$23))/_xlfn.STDEV.P($N$14:$N$23)</f>
        <v>-0.97776024820575413</v>
      </c>
      <c r="R20" s="13">
        <f>(MJ[[#This Row],[Annual Average CPI]]-AVERAGE($O$14:$O$23))/_xlfn.STDEV.P($O$14:$O$23)</f>
        <v>0.15291699527723476</v>
      </c>
    </row>
    <row r="21" spans="1:18" x14ac:dyDescent="0.3">
      <c r="A21" s="14">
        <v>2022</v>
      </c>
      <c r="B21" s="10">
        <v>4259</v>
      </c>
      <c r="C21" s="10">
        <v>4243</v>
      </c>
      <c r="D21" s="10">
        <v>4231</v>
      </c>
      <c r="E21" s="10">
        <v>4385</v>
      </c>
      <c r="F21" s="10">
        <v>4295</v>
      </c>
      <c r="G21" s="10">
        <v>4204</v>
      </c>
      <c r="H21" s="10">
        <v>4312</v>
      </c>
      <c r="I21" s="10">
        <v>4237</v>
      </c>
      <c r="J21" s="10">
        <v>4307</v>
      </c>
      <c r="K21" s="10">
        <v>4449</v>
      </c>
      <c r="L21" s="10">
        <v>4507</v>
      </c>
      <c r="M21" s="10">
        <v>4594</v>
      </c>
      <c r="N21" s="7">
        <f>SUM(MJ[[#This Row],[Jan]:[Dec]])</f>
        <v>52023</v>
      </c>
      <c r="O21" s="7">
        <f>VLOOKUP(TRIM(MJ[[#This Row],[Year]]),CPI[#All],14,FALSE)</f>
        <v>292.65491666666668</v>
      </c>
      <c r="P21" s="9">
        <f t="shared" si="0"/>
        <v>0.1017853739119385</v>
      </c>
      <c r="Q21" s="13">
        <f>(MJ[[#This Row],[TOTAL MULTI JOB HOLDERS]]-AVERAGE($N$14:$N$23))/_xlfn.STDEV.P($N$14:$N$23)</f>
        <v>0.27450244409986996</v>
      </c>
      <c r="R21" s="13">
        <f>(MJ[[#This Row],[Annual Average CPI]]-AVERAGE($O$14:$O$23))/_xlfn.STDEV.P($O$14:$O$23)</f>
        <v>0.98268697863762244</v>
      </c>
    </row>
    <row r="22" spans="1:18" x14ac:dyDescent="0.3">
      <c r="A22" s="14">
        <v>2023</v>
      </c>
      <c r="B22" s="10">
        <v>4418</v>
      </c>
      <c r="C22" s="10">
        <v>4415</v>
      </c>
      <c r="D22" s="10">
        <v>4649</v>
      </c>
      <c r="E22" s="10">
        <v>4388</v>
      </c>
      <c r="F22" s="10">
        <v>4480</v>
      </c>
      <c r="G22" s="10">
        <v>4670</v>
      </c>
      <c r="H22" s="10">
        <v>4556</v>
      </c>
      <c r="I22" s="10">
        <v>4582</v>
      </c>
      <c r="J22" s="10">
        <v>4730</v>
      </c>
      <c r="K22" s="10">
        <v>4978</v>
      </c>
      <c r="L22" s="10">
        <v>5002</v>
      </c>
      <c r="M22" s="10">
        <v>5085</v>
      </c>
      <c r="N22" s="7">
        <f>SUM(MJ[[#This Row],[Jan]:[Dec]])</f>
        <v>55953</v>
      </c>
      <c r="O22" s="7">
        <f>VLOOKUP(TRIM(MJ[[#This Row],[Year]]),CPI[#All],14,FALSE)</f>
        <v>304.7015833333333</v>
      </c>
      <c r="P22" s="9">
        <f t="shared" si="0"/>
        <v>7.554350960152241E-2</v>
      </c>
      <c r="Q22" s="13">
        <f>(MJ[[#This Row],[TOTAL MULTI JOB HOLDERS]]-AVERAGE($N$14:$N$23))/_xlfn.STDEV.P($N$14:$N$23)</f>
        <v>1.2985125108416724</v>
      </c>
      <c r="R22" s="13">
        <f>(MJ[[#This Row],[Annual Average CPI]]-AVERAGE($O$14:$O$23))/_xlfn.STDEV.P($O$14:$O$23)</f>
        <v>1.4436455017239771</v>
      </c>
    </row>
    <row r="23" spans="1:18" x14ac:dyDescent="0.3">
      <c r="A23" s="14">
        <v>2024</v>
      </c>
      <c r="B23" s="10">
        <v>4602</v>
      </c>
      <c r="C23" s="10">
        <v>4830</v>
      </c>
      <c r="D23" s="10">
        <v>5055</v>
      </c>
      <c r="E23" s="10">
        <v>4844</v>
      </c>
      <c r="F23" s="10">
        <v>4736</v>
      </c>
      <c r="G23" s="10">
        <v>4714</v>
      </c>
      <c r="H23" s="10">
        <v>4793</v>
      </c>
      <c r="I23" s="10">
        <v>4756</v>
      </c>
      <c r="J23" s="10">
        <v>4817</v>
      </c>
      <c r="K23" s="10">
        <v>4719</v>
      </c>
      <c r="L23" s="10">
        <v>4954</v>
      </c>
      <c r="M23" s="10">
        <v>4965</v>
      </c>
      <c r="N23" s="7">
        <f>SUM(MJ[[#This Row],[Jan]:[Dec]])</f>
        <v>57785</v>
      </c>
      <c r="O23" s="7">
        <f>VLOOKUP(TRIM(MJ[[#This Row],[Year]]),CPI[#All],14,FALSE)</f>
        <v>313.68883333333332</v>
      </c>
      <c r="P23" s="9">
        <f t="shared" si="0"/>
        <v>3.2741765410255037E-2</v>
      </c>
      <c r="Q23" s="13">
        <f>(MJ[[#This Row],[TOTAL MULTI JOB HOLDERS]]-AVERAGE($N$14:$N$23))/_xlfn.STDEV.P($N$14:$N$23)</f>
        <v>1.7758627506052811</v>
      </c>
      <c r="R23" s="13">
        <f>(MJ[[#This Row],[Annual Average CPI]]-AVERAGE($O$14:$O$23))/_xlfn.STDEV.P($O$14:$O$23)</f>
        <v>1.7875372687362512</v>
      </c>
    </row>
    <row r="24" spans="1:18" x14ac:dyDescent="0.3">
      <c r="A24" s="21">
        <v>2025</v>
      </c>
      <c r="B24" s="10">
        <v>4976</v>
      </c>
      <c r="C24" s="10">
        <v>5371</v>
      </c>
      <c r="D24" s="10">
        <v>5232</v>
      </c>
      <c r="E24" s="10">
        <v>4919</v>
      </c>
      <c r="F24" s="11"/>
      <c r="G24" s="11"/>
      <c r="H24" s="11"/>
      <c r="I24" s="11"/>
      <c r="J24" s="11"/>
      <c r="K24" s="11"/>
      <c r="L24" s="11"/>
      <c r="M24" s="11"/>
      <c r="N24">
        <f>_xlfn.FORECAST.LINEAR(O24,$N$14:$N$23,$O$14:$O$23)</f>
        <v>56866.020579618737</v>
      </c>
      <c r="O24" s="7">
        <v>322.86452034902942</v>
      </c>
      <c r="P24" s="9">
        <f>IFERROR((#REF!-N23)/N23,0)</f>
        <v>0</v>
      </c>
      <c r="Q24" s="13">
        <f>(MJ[[#This Row],[TOTAL MULTI JOB HOLDERS]]-AVERAGE($N$14:$N$23))/_xlfn.STDEV.P($N$14:$N$23)</f>
        <v>1.5364113059236117</v>
      </c>
      <c r="R24" s="7">
        <f>(MJ[[#This Row],[Annual Average CPI]]-AVERAGE($O$14:$O$23))/_xlfn.STDEV.P($O$14:$O$23)</f>
        <v>2.1386394658910319</v>
      </c>
    </row>
    <row r="25" spans="1:18" x14ac:dyDescent="0.3">
      <c r="A25" s="21">
        <v>2026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>
        <f t="shared" ref="N25:N27" si="1">_xlfn.FORECAST.LINEAR(O25,$N$14:$N$23,$O$14:$O$23)</f>
        <v>57834.014667236705</v>
      </c>
      <c r="O25" s="7">
        <v>332.03980416561723</v>
      </c>
      <c r="P25" s="7">
        <f>IFERROR((N25-#REF!)/#REF!,0)</f>
        <v>0</v>
      </c>
      <c r="Q25" s="13">
        <f>(MJ[[#This Row],[TOTAL MULTI JOB HOLDERS]]-AVERAGE($N$14:$N$23))/_xlfn.STDEV.P($N$14:$N$23)</f>
        <v>1.7886341278745903</v>
      </c>
      <c r="R25" s="7">
        <f>(MJ[[#This Row],[Annual Average CPI]]-AVERAGE($O$14:$O$23))/_xlfn.STDEV.P($O$14:$O$23)</f>
        <v>2.4897262348721441</v>
      </c>
    </row>
    <row r="26" spans="1:18" ht="27" customHeight="1" x14ac:dyDescent="0.3">
      <c r="A26" s="21">
        <v>2027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>
        <f t="shared" si="1"/>
        <v>58802.008754854673</v>
      </c>
      <c r="O26" s="7">
        <v>341.21508798220498</v>
      </c>
      <c r="P26" s="7">
        <f t="shared" ref="P26:P27" si="2">IFERROR((N26-N25)/N25,0)</f>
        <v>1.6737452746235549E-2</v>
      </c>
      <c r="Q26" s="13">
        <f>(MJ[[#This Row],[TOTAL MULTI JOB HOLDERS]]-AVERAGE($N$14:$N$23))/_xlfn.STDEV.P($N$14:$N$23)</f>
        <v>2.0408569498255686</v>
      </c>
      <c r="R26" s="7">
        <f>(MJ[[#This Row],[Annual Average CPI]]-AVERAGE($O$14:$O$23))/_xlfn.STDEV.P($O$14:$O$23)</f>
        <v>2.8408130038532535</v>
      </c>
    </row>
    <row r="27" spans="1:18" x14ac:dyDescent="0.3">
      <c r="A27" s="21">
        <v>2028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>
        <f t="shared" si="1"/>
        <v>59770.002842472641</v>
      </c>
      <c r="O27" s="7">
        <v>350.39037179879278</v>
      </c>
      <c r="P27" s="7">
        <f t="shared" si="2"/>
        <v>1.646192210292562E-2</v>
      </c>
      <c r="Q27" s="13">
        <f>(MJ[[#This Row],[TOTAL MULTI JOB HOLDERS]]-AVERAGE($N$14:$N$23))/_xlfn.STDEV.P($N$14:$N$23)</f>
        <v>2.2930797717765472</v>
      </c>
      <c r="R27" s="7">
        <f>(MJ[[#This Row],[Annual Average CPI]]-AVERAGE($O$14:$O$23))/_xlfn.STDEV.P($O$14:$O$23)</f>
        <v>3.1918997728343652</v>
      </c>
    </row>
  </sheetData>
  <sheetProtection algorithmName="SHA-512" hashValue="6cr6+4DXN93lvlMIQvMlnqjZEEdxGdvAiI9UCUfqqJMlSlvVgl4brgSMBILQmpIiBXeeH2FfmL/6r2gYNFIYPA==" saltValue="QFz717CvWMvj1dsaMEmcjA==" spinCount="100000" sheet="1" objects="1" scenarios="1"/>
  <mergeCells count="11">
    <mergeCell ref="A1:F1"/>
    <mergeCell ref="A2:F2"/>
    <mergeCell ref="A3:F3"/>
    <mergeCell ref="B4:F4"/>
    <mergeCell ref="A5:F5"/>
    <mergeCell ref="B11:F11"/>
    <mergeCell ref="B6:F6"/>
    <mergeCell ref="B7:F7"/>
    <mergeCell ref="B8:F8"/>
    <mergeCell ref="B9:F9"/>
    <mergeCell ref="B10:F10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BA718-B35E-44D4-816F-AE79245E36F6}">
  <sheetPr>
    <tabColor theme="8" tint="0.79998168889431442"/>
  </sheetPr>
  <dimension ref="A1:N15"/>
  <sheetViews>
    <sheetView workbookViewId="0">
      <selection activeCell="B26" sqref="B26"/>
    </sheetView>
  </sheetViews>
  <sheetFormatPr defaultRowHeight="14.4" x14ac:dyDescent="0.3"/>
  <cols>
    <col min="1" max="1" width="70" customWidth="1"/>
    <col min="2" max="13" width="15" customWidth="1"/>
    <col min="14" max="14" width="14.5546875" customWidth="1"/>
  </cols>
  <sheetData>
    <row r="1" spans="1:14" ht="28.8" x14ac:dyDescent="0.3">
      <c r="A1" s="3" t="s">
        <v>44</v>
      </c>
    </row>
    <row r="2" spans="1:14" x14ac:dyDescent="0.3">
      <c r="A2" s="3" t="s">
        <v>45</v>
      </c>
    </row>
    <row r="3" spans="1:14" x14ac:dyDescent="0.3">
      <c r="A3" s="3" t="s">
        <v>43</v>
      </c>
    </row>
    <row r="4" spans="1:14" ht="28.8" x14ac:dyDescent="0.3">
      <c r="A4" s="4" t="s">
        <v>5</v>
      </c>
      <c r="B4" s="4" t="s">
        <v>46</v>
      </c>
      <c r="C4" s="4" t="s">
        <v>47</v>
      </c>
      <c r="D4" s="4" t="s">
        <v>48</v>
      </c>
      <c r="E4" s="4" t="s">
        <v>49</v>
      </c>
      <c r="F4" s="4" t="s">
        <v>10</v>
      </c>
      <c r="G4" s="4" t="s">
        <v>50</v>
      </c>
      <c r="H4" s="4" t="s">
        <v>51</v>
      </c>
      <c r="I4" s="4" t="s">
        <v>52</v>
      </c>
      <c r="J4" s="4" t="s">
        <v>53</v>
      </c>
      <c r="K4" s="4" t="s">
        <v>54</v>
      </c>
      <c r="L4" s="4" t="s">
        <v>55</v>
      </c>
      <c r="M4" s="4" t="s">
        <v>56</v>
      </c>
      <c r="N4" s="4" t="s">
        <v>58</v>
      </c>
    </row>
    <row r="5" spans="1:14" x14ac:dyDescent="0.3">
      <c r="A5" s="15" t="s">
        <v>20</v>
      </c>
      <c r="B5" s="5">
        <v>233.70699999999999</v>
      </c>
      <c r="C5" s="5">
        <v>234.72200000000001</v>
      </c>
      <c r="D5" s="5">
        <v>236.119</v>
      </c>
      <c r="E5" s="5">
        <v>236.59899999999999</v>
      </c>
      <c r="F5" s="5">
        <v>237.80500000000001</v>
      </c>
      <c r="G5" s="5">
        <v>238.63800000000001</v>
      </c>
      <c r="H5" s="5">
        <v>238.654</v>
      </c>
      <c r="I5" s="5">
        <v>238.316</v>
      </c>
      <c r="J5" s="5">
        <v>237.94499999999999</v>
      </c>
      <c r="K5" s="5">
        <v>237.83799999999999</v>
      </c>
      <c r="L5" s="5">
        <v>237.33600000000001</v>
      </c>
      <c r="M5" s="5">
        <v>236.52500000000001</v>
      </c>
      <c r="N5" s="5">
        <f>AVERAGE(CPI[[#This Row],[Jan.]:[Dec.]])</f>
        <v>237.01700000000002</v>
      </c>
    </row>
    <row r="6" spans="1:14" x14ac:dyDescent="0.3">
      <c r="A6" s="15" t="s">
        <v>21</v>
      </c>
      <c r="B6" s="5">
        <v>236.916</v>
      </c>
      <c r="C6" s="5">
        <v>237.11099999999999</v>
      </c>
      <c r="D6" s="5">
        <v>238.13200000000001</v>
      </c>
      <c r="E6" s="5">
        <v>239.261</v>
      </c>
      <c r="F6" s="5">
        <v>240.22900000000001</v>
      </c>
      <c r="G6" s="5">
        <v>241.018</v>
      </c>
      <c r="H6" s="5">
        <v>240.62799999999999</v>
      </c>
      <c r="I6" s="5">
        <v>240.84899999999999</v>
      </c>
      <c r="J6" s="5">
        <v>241.428</v>
      </c>
      <c r="K6" s="5">
        <v>241.72900000000001</v>
      </c>
      <c r="L6" s="5">
        <v>241.35300000000001</v>
      </c>
      <c r="M6" s="5">
        <v>241.43199999999999</v>
      </c>
      <c r="N6" s="5">
        <f>AVERAGE(CPI[[#This Row],[Jan.]:[Dec.]])</f>
        <v>240.00716666666662</v>
      </c>
    </row>
    <row r="7" spans="1:14" x14ac:dyDescent="0.3">
      <c r="A7" s="15" t="s">
        <v>22</v>
      </c>
      <c r="B7" s="5">
        <v>242.839</v>
      </c>
      <c r="C7" s="5">
        <v>243.60300000000001</v>
      </c>
      <c r="D7" s="5">
        <v>243.80099999999999</v>
      </c>
      <c r="E7" s="5">
        <v>244.524</v>
      </c>
      <c r="F7" s="5">
        <v>244.733</v>
      </c>
      <c r="G7" s="5">
        <v>244.95500000000001</v>
      </c>
      <c r="H7" s="5">
        <v>244.786</v>
      </c>
      <c r="I7" s="5">
        <v>245.51900000000001</v>
      </c>
      <c r="J7" s="5">
        <v>246.81899999999999</v>
      </c>
      <c r="K7" s="5">
        <v>246.66300000000001</v>
      </c>
      <c r="L7" s="5">
        <v>246.66900000000001</v>
      </c>
      <c r="M7" s="5">
        <v>246.524</v>
      </c>
      <c r="N7" s="5">
        <f>AVERAGE(CPI[[#This Row],[Jan.]:[Dec.]])</f>
        <v>245.11958333333334</v>
      </c>
    </row>
    <row r="8" spans="1:14" x14ac:dyDescent="0.3">
      <c r="A8" s="15" t="s">
        <v>23</v>
      </c>
      <c r="B8" s="5">
        <v>247.86699999999999</v>
      </c>
      <c r="C8" s="5">
        <v>248.99100000000001</v>
      </c>
      <c r="D8" s="5">
        <v>249.554</v>
      </c>
      <c r="E8" s="5">
        <v>250.54599999999999</v>
      </c>
      <c r="F8" s="5">
        <v>251.58799999999999</v>
      </c>
      <c r="G8" s="5">
        <v>251.989</v>
      </c>
      <c r="H8" s="5">
        <v>252.006</v>
      </c>
      <c r="I8" s="5">
        <v>252.14599999999999</v>
      </c>
      <c r="J8" s="5">
        <v>252.43899999999999</v>
      </c>
      <c r="K8" s="5">
        <v>252.88499999999999</v>
      </c>
      <c r="L8" s="5">
        <v>252.03800000000001</v>
      </c>
      <c r="M8" s="5">
        <v>251.233</v>
      </c>
      <c r="N8" s="5">
        <f>AVERAGE(CPI[[#This Row],[Jan.]:[Dec.]])</f>
        <v>251.10683333333338</v>
      </c>
    </row>
    <row r="9" spans="1:14" x14ac:dyDescent="0.3">
      <c r="A9" s="15" t="s">
        <v>24</v>
      </c>
      <c r="B9" s="5">
        <v>251.71199999999999</v>
      </c>
      <c r="C9" s="5">
        <v>252.77600000000001</v>
      </c>
      <c r="D9" s="5">
        <v>254.202</v>
      </c>
      <c r="E9" s="5">
        <v>255.548</v>
      </c>
      <c r="F9" s="5">
        <v>256.09199999999998</v>
      </c>
      <c r="G9" s="5">
        <v>256.14299999999997</v>
      </c>
      <c r="H9" s="5">
        <v>256.57100000000003</v>
      </c>
      <c r="I9" s="5">
        <v>256.55799999999999</v>
      </c>
      <c r="J9" s="5">
        <v>256.75900000000001</v>
      </c>
      <c r="K9" s="5">
        <v>257.346</v>
      </c>
      <c r="L9" s="5">
        <v>257.20800000000003</v>
      </c>
      <c r="M9" s="5">
        <v>256.97399999999999</v>
      </c>
      <c r="N9" s="5">
        <f>AVERAGE(CPI[[#This Row],[Jan.]:[Dec.]])</f>
        <v>255.65741666666668</v>
      </c>
    </row>
    <row r="10" spans="1:14" x14ac:dyDescent="0.3">
      <c r="A10" s="15" t="s">
        <v>25</v>
      </c>
      <c r="B10" s="5">
        <v>257.971</v>
      </c>
      <c r="C10" s="5">
        <v>258.678</v>
      </c>
      <c r="D10" s="5">
        <v>258.11500000000001</v>
      </c>
      <c r="E10" s="5">
        <v>256.38900000000001</v>
      </c>
      <c r="F10" s="5">
        <v>256.39400000000001</v>
      </c>
      <c r="G10" s="5">
        <v>257.79700000000003</v>
      </c>
      <c r="H10" s="5">
        <v>259.101</v>
      </c>
      <c r="I10" s="5">
        <v>259.91800000000001</v>
      </c>
      <c r="J10" s="5">
        <v>260.27999999999997</v>
      </c>
      <c r="K10" s="5">
        <v>260.38799999999998</v>
      </c>
      <c r="L10" s="5">
        <v>260.22899999999998</v>
      </c>
      <c r="M10" s="5">
        <v>260.47399999999999</v>
      </c>
      <c r="N10" s="5">
        <f>AVERAGE(CPI[[#This Row],[Jan.]:[Dec.]])</f>
        <v>258.81116666666668</v>
      </c>
    </row>
    <row r="11" spans="1:14" x14ac:dyDescent="0.3">
      <c r="A11" s="15" t="s">
        <v>26</v>
      </c>
      <c r="B11" s="5">
        <v>261.58199999999999</v>
      </c>
      <c r="C11" s="5">
        <v>263.01400000000001</v>
      </c>
      <c r="D11" s="5">
        <v>264.87700000000001</v>
      </c>
      <c r="E11" s="5">
        <v>267.05399999999997</v>
      </c>
      <c r="F11" s="5">
        <v>269.19499999999999</v>
      </c>
      <c r="G11" s="5">
        <v>271.69600000000003</v>
      </c>
      <c r="H11" s="5">
        <v>273.00299999999999</v>
      </c>
      <c r="I11" s="5">
        <v>273.56700000000001</v>
      </c>
      <c r="J11" s="5">
        <v>274.31</v>
      </c>
      <c r="K11" s="5">
        <v>276.589</v>
      </c>
      <c r="L11" s="5">
        <v>277.94799999999998</v>
      </c>
      <c r="M11" s="5">
        <v>278.80200000000002</v>
      </c>
      <c r="N11" s="5">
        <f>AVERAGE(CPI[[#This Row],[Jan.]:[Dec.]])</f>
        <v>270.96975000000003</v>
      </c>
    </row>
    <row r="12" spans="1:14" x14ac:dyDescent="0.3">
      <c r="A12" s="15" t="s">
        <v>27</v>
      </c>
      <c r="B12" s="5">
        <v>281.14800000000002</v>
      </c>
      <c r="C12" s="5">
        <v>283.71600000000001</v>
      </c>
      <c r="D12" s="5">
        <v>287.50400000000002</v>
      </c>
      <c r="E12" s="5">
        <v>289.10899999999998</v>
      </c>
      <c r="F12" s="5">
        <v>292.29599999999999</v>
      </c>
      <c r="G12" s="5">
        <v>296.31099999999998</v>
      </c>
      <c r="H12" s="5">
        <v>296.27600000000001</v>
      </c>
      <c r="I12" s="5">
        <v>296.17099999999999</v>
      </c>
      <c r="J12" s="5">
        <v>296.80799999999999</v>
      </c>
      <c r="K12" s="5">
        <v>298.012</v>
      </c>
      <c r="L12" s="5">
        <v>297.71100000000001</v>
      </c>
      <c r="M12" s="5">
        <v>296.79700000000003</v>
      </c>
      <c r="N12" s="5">
        <f>AVERAGE(CPI[[#This Row],[Jan.]:[Dec.]])</f>
        <v>292.65491666666668</v>
      </c>
    </row>
    <row r="13" spans="1:14" x14ac:dyDescent="0.3">
      <c r="A13" s="15" t="s">
        <v>28</v>
      </c>
      <c r="B13" s="5">
        <v>299.17</v>
      </c>
      <c r="C13" s="5">
        <v>300.83999999999997</v>
      </c>
      <c r="D13" s="5">
        <v>301.83600000000001</v>
      </c>
      <c r="E13" s="5">
        <v>303.363</v>
      </c>
      <c r="F13" s="5">
        <v>304.12700000000001</v>
      </c>
      <c r="G13" s="5">
        <v>305.10899999999998</v>
      </c>
      <c r="H13" s="5">
        <v>305.69099999999997</v>
      </c>
      <c r="I13" s="5">
        <v>307.02600000000001</v>
      </c>
      <c r="J13" s="5">
        <v>307.78899999999999</v>
      </c>
      <c r="K13" s="5">
        <v>307.67099999999999</v>
      </c>
      <c r="L13" s="5">
        <v>307.05099999999999</v>
      </c>
      <c r="M13" s="5">
        <v>306.74599999999998</v>
      </c>
      <c r="N13" s="5">
        <f>AVERAGE(CPI[[#This Row],[Jan.]:[Dec.]])</f>
        <v>304.7015833333333</v>
      </c>
    </row>
    <row r="14" spans="1:14" x14ac:dyDescent="0.3">
      <c r="A14" s="15" t="s">
        <v>29</v>
      </c>
      <c r="B14" s="5">
        <v>308.41699999999997</v>
      </c>
      <c r="C14" s="5">
        <v>310.32600000000002</v>
      </c>
      <c r="D14" s="5">
        <v>312.33199999999999</v>
      </c>
      <c r="E14" s="5">
        <v>313.548</v>
      </c>
      <c r="F14" s="5">
        <v>314.06900000000002</v>
      </c>
      <c r="G14" s="5">
        <v>314.17500000000001</v>
      </c>
      <c r="H14" s="5">
        <v>314.54000000000002</v>
      </c>
      <c r="I14" s="5">
        <v>314.79599999999999</v>
      </c>
      <c r="J14" s="5">
        <v>315.30099999999999</v>
      </c>
      <c r="K14" s="5">
        <v>315.66399999999999</v>
      </c>
      <c r="L14" s="5">
        <v>315.49299999999999</v>
      </c>
      <c r="M14" s="5">
        <v>315.60500000000002</v>
      </c>
      <c r="N14" s="5">
        <f>AVERAGE(CPI[[#This Row],[Jan.]:[Dec.]])</f>
        <v>313.68883333333332</v>
      </c>
    </row>
    <row r="15" spans="1:14" x14ac:dyDescent="0.3">
      <c r="A15" s="15" t="s">
        <v>30</v>
      </c>
      <c r="B15" s="5">
        <v>317.67099999999999</v>
      </c>
      <c r="C15" s="5">
        <v>319.08199999999999</v>
      </c>
      <c r="D15" s="5">
        <v>319.79899999999998</v>
      </c>
      <c r="E15" s="5">
        <v>320.79500000000002</v>
      </c>
      <c r="F15" s="6" t="s">
        <v>57</v>
      </c>
      <c r="G15" s="6" t="s">
        <v>57</v>
      </c>
      <c r="H15" s="6" t="s">
        <v>57</v>
      </c>
      <c r="I15" s="6" t="s">
        <v>57</v>
      </c>
      <c r="J15" s="6" t="s">
        <v>57</v>
      </c>
      <c r="K15" s="6" t="s">
        <v>57</v>
      </c>
      <c r="L15" s="6" t="s">
        <v>57</v>
      </c>
      <c r="M15" s="6" t="s">
        <v>57</v>
      </c>
      <c r="N15" s="5">
        <f>AVERAGE(CPI[[#This Row],[Jan.]:[Dec.]])</f>
        <v>319.33674999999999</v>
      </c>
    </row>
  </sheetData>
  <sheetProtection algorithmName="SHA-512" hashValue="SRc7Dtd6nqpTs6uZMCw1to8DuUFFurDxKi++CAvCbKJWuH2mqghm0mN8s+EMTLRTroX9gdgGEFaIPMsZU0IuFA==" saltValue="qly8cZhAf7YjiOVsYYI6LA==" spinCount="100000" sheet="1" objects="1" scenarios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4 6 8 9 c 4 6 - e b b c - 4 3 e 8 - b d 3 b - a b 5 5 8 1 d 5 c 9 3 3 "   x m l n s = " h t t p : / / s c h e m a s . m i c r o s o f t . c o m / D a t a M a s h u p " > A A A A A J k F A A B Q S w M E F A A C A A g A 8 F 7 B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D w X s F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F 7 B W m 8 J H U C U A g A A b g 4 A A B M A H A B G b 3 J t d W x h c y 9 T Z W N 0 a W 9 u M S 5 t I K I Y A C i g F A A A A A A A A A A A A A A A A A A A A A A A A A A A A O 1 W X W v b M B R 9 D + Q / C J W 1 z u Y l c e L 4 o c U b / d o 6 y E Z p v C 9 K K I q t N Q Z Z M t J 1 2 l L 6 3 y f F L k n s J G 0 e G h i r w T a 6 V z o 6 5 9 z 7 c B U N I R Y c D f K / c 1 C v 1 W t q T C S N 0 A 4 O y I h R 5 G D k I 0 a h X k P 6 G Y h M h l R H f t J R 8 0 i K G 0 X l s e B A O S g L j w F S t d 9 q R Q R I c 8 R U 8 1 p M W h A n V O + K q W r 1 D 7 9 / D d q u 6 7 W 9 d v F 4 H 0 m S v u n 0 u i N z 6 A q E Y P 6 v z 2 C u 3 h U Z p B l c T W J 6 4 5 v s b s x D l k X 0 6 l q S d K x 8 k B n F D T t n t o N P b 0 G S E D T 3 n P k n K R J 0 B g k z C s y / O Y 1 b u Q Y b 3 d / j Y 8 G y h D v Y R j g 4 P O q f X s a R v z e 9 v L 0 3 R B / Q W / 0 G F + Z z s s 8 F W J e h Y C o l f N j I l 8 a A Y g n j 9 + E 4 Z p H l 5 A t G F B Q R r 2 G j p + A f k X 2 M P Y y H m 8 A 7 D f y g 1 R R i O i 8 u B r 3 b B K F T Q e h t 0 4 7 u P 2 D H Z g j d C o K 7 T U P d / 8 L Q z R D c C k J 3 m y X p v Z b k W S X Z D K F X Q e h s s 6 j e a 1 G 3 V N T N E L w l d X v x t t B 9 c X k h b g a U 6 U l N S H 9 d Y + D h b C Q 6 H h N + b Q a i u 5 S a K W g 6 A D U D S b j 6 I 2 S S d 5 p J K m v d / G Q v j E q g 9 y O g t 1 C a O p b F u y v i 7 o p 4 b 0 X c W 4 g / z B S e a 5 L C c D 6 j J K J S z V Q W m S J u l c z Q h h Y b D h k b h I Q R m Q + U K 9 x z n r S v w s S 4 9 p s S W Z F 0 r q d h E V X C j I y E R B o 4 p J U c T V I m 7 h I 9 Z l d S G X 9 m E k k C d J W P F z Q R E 0 3 + S A D o s u t m m 7 M y T / Z 1 T 3 6 z y r b Y z j x I y k i o U z 8 I y + j 8 + W l 8 G r W W 3 2 V j K 2 j o L 7 a L z f L x V K C Z 2 m V 3 F g 0 p e 7 B E 9 s M q l s 4 a m g t q N M N 0 S w z n H e 4 8 2 X h l P a b v F r l 8 4 e C 5 T b O / 2 k y l X I n n m u x C O / E s G V G p G 6 p e i / l y G Q d / A V B L A Q I t A B Q A A g A I A P B e w V o i 5 D n 8 o w A A A P Y A A A A S A A A A A A A A A A A A A A A A A A A A A A B D b 2 5 m a W c v U G F j a 2 F n Z S 5 4 b W x Q S w E C L Q A U A A I A C A D w X s F a D 8 r p q 6 Q A A A D p A A A A E w A A A A A A A A A A A A A A A A D v A A A A W 0 N v b n R l b n R f V H l w Z X N d L n h t b F B L A Q I t A B Q A A g A I A P B e w V p v C R 1 A l A I A A G 4 O A A A T A A A A A A A A A A A A A A A A A O A B A A B G b 3 J t d W x h c y 9 T Z W N 0 a W 9 u M S 5 t U E s F B g A A A A A D A A M A w g A A A M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Q P A A A A A A A A A g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l F 1 Z X J 5 S U Q i I F Z h b H V l P S J z N D N j M G Y z N z A t Y j l m Z C 0 0 Y T k x L W I 0 N D Q t M j U y Y z I 4 M D c z Z W M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S Z W 1 v d m V k I E J v d H R v b S B S b 3 d z L n t Z Z W F y L D B 9 J n F 1 b 3 Q 7 L C Z x d W 9 0 O 1 N l Y 3 R p b 2 4 x L 1 R h Y m x l I D E v U m V t b 3 Z l Z C B C b 3 R 0 b 2 0 g U m 9 3 c y 5 7 U G V y a W 9 k L D F 9 J n F 1 b 3 Q 7 L C Z x d W 9 0 O 1 N l Y 3 R p b 2 4 x L 1 R h Y m x l I D E v Q 2 h h b m d l Z C B U e X B l M i 5 7 b G F i b 3 I g Z m 9 y Y 2 U s M n 0 m c X V v d D s s J n F 1 b 3 Q 7 U 2 V j d G l v b j E v V G F i b G U g M S 9 D a G F u Z 2 V k I F R 5 c G U y L n t l b X B s b 3 l t Z W 5 0 L D N 9 J n F 1 b 3 Q 7 L C Z x d W 9 0 O 1 N l Y 3 R p b 2 4 x L 1 R h Y m x l I D E v Q 2 h h b m d l Z C B U e X B l M i 5 7 d W 5 l b X B s b 3 l t Z W 5 0 L D R 9 J n F 1 b 3 Q 7 L C Z x d W 9 0 O 1 N l Y 3 R p b 2 4 x L 1 R h Y m x l I D E v Q 2 h h b m d l Z C B U e X B l M i 5 7 d W 5 l b X B s b 3 l t Z W 5 0 I H J h d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g M S 9 S Z W 1 v d m V k I E J v d H R v b S B S b 3 d z L n t Z Z W F y L D B 9 J n F 1 b 3 Q 7 L C Z x d W 9 0 O 1 N l Y 3 R p b 2 4 x L 1 R h Y m x l I D E v U m V t b 3 Z l Z C B C b 3 R 0 b 2 0 g U m 9 3 c y 5 7 U G V y a W 9 k L D F 9 J n F 1 b 3 Q 7 L C Z x d W 9 0 O 1 N l Y 3 R p b 2 4 x L 1 R h Y m x l I D E v Q 2 h h b m d l Z C B U e X B l M i 5 7 b G F i b 3 I g Z m 9 y Y 2 U s M n 0 m c X V v d D s s J n F 1 b 3 Q 7 U 2 V j d G l v b j E v V G F i b G U g M S 9 D a G F u Z 2 V k I F R 5 c G U y L n t l b X B s b 3 l t Z W 5 0 L D N 9 J n F 1 b 3 Q 7 L C Z x d W 9 0 O 1 N l Y 3 R p b 2 4 x L 1 R h Y m x l I D E v Q 2 h h b m d l Z C B U e X B l M i 5 7 d W 5 l b X B s b 3 l t Z W 5 0 L D R 9 J n F 1 b 3 Q 7 L C Z x d W 9 0 O 1 N l Y 3 R p b 2 4 x L 1 R h Y m x l I D E v Q 2 h h b m d l Z C B U e X B l M i 5 7 d W 5 l b X B s b 3 l t Z W 5 0 I H J h d G U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l l Y X I m c X V v d D s s J n F 1 b 3 Q 7 U G V y a W 9 k J n F 1 b 3 Q 7 L C Z x d W 9 0 O 2 x h Y m 9 y I G Z v c m N l J n F 1 b 3 Q 7 L C Z x d W 9 0 O 2 V t c G x v e W 1 l b n Q m c X V v d D s s J n F 1 b 3 Q 7 d W 5 l b X B s b 3 l t Z W 5 0 J n F 1 b 3 Q 7 L C Z x d W 9 0 O 3 V u Z W 1 w b G 9 5 b W V u d C B y Y X R l J n F 1 b 3 Q 7 X S I g L z 4 8 R W 5 0 c n k g V H l w Z T 0 i R m l s b E N v b H V t b l R 5 c G V z I i B W Y W x 1 Z T 0 i c 0 J n W U R B d 0 1 G I i A v P j x F b n R y e S B U e X B l P S J G a W x s T G F z d F V w Z G F 0 Z W Q i I F Z h b H V l P S J k M j A y N S 0 w N i 0 w M V Q w M z o 1 N T o x M C 4 5 M z E 1 M j A 4 W i I g L z 4 8 R W 5 0 c n k g V H l w Z T 0 i R m l s b E V y c m 9 y Q 2 9 1 b n Q i I F Z h b H V l P S J s M S I g L z 4 8 R W 5 0 c n k g V H l w Z T 0 i R m l s b E V y c m 9 y Q 2 9 k Z S I g V m F s d W U 9 I n N V b m t u b 3 d u I i A v P j x F b n R y e S B U e X B l P S J G a W x s Q 2 9 1 b n Q i I F Z h b H V l P S J s M T I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D a G F u Z 2 V k J T I w V H l w Z T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e n t Y 4 z t E m L V u o F 5 v U k 8 Q A A A A A C A A A A A A A Q Z g A A A A E A A C A A A A B S x A J + I C T Y + i I O q O h Z y j M 8 t W B 7 7 k x N d R w Y D O 8 U Q v e H c A A A A A A O g A A A A A I A A C A A A A D R i m A Z R t F 5 d D C G 5 F 7 / Z G s T l e I i g P 2 p N Y L e / O V n + I D u 7 1 A A A A D M t 7 A q B G d O v j 7 B x 9 W Q u y F L z 9 C F I 8 8 3 J o 9 c q q E S t 4 l / Y G Y m p Y D + 0 7 z / a q 5 L R p r W t i k Y J X F p V O Y t u 5 H B F E X m n z B i B E O b 2 h x N K R f s c k i t 3 g Y z B k A A A A D W 0 G 0 E a n n O U 5 W V 6 W W N a V U l Q 4 + + D s T 2 y x 1 Z R d / L b + b C z v k G Q p r U H j z O z I R p 9 f R K H Y 1 U W i 3 Z u U 1 g T l n w N p z B 0 r 9 U < / D a t a M a s h u p > 
</file>

<file path=customXml/itemProps1.xml><?xml version="1.0" encoding="utf-8"?>
<ds:datastoreItem xmlns:ds="http://schemas.openxmlformats.org/officeDocument/2006/customXml" ds:itemID="{67AFE86E-600E-4141-BE71-02A135BF23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Project Outline</vt:lpstr>
      <vt:lpstr>Summary Analytics</vt:lpstr>
      <vt:lpstr>Multi Job Holders Series</vt:lpstr>
      <vt:lpstr>Hist CPI Index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Flynn, Gabriel J</cp:lastModifiedBy>
  <dcterms:created xsi:type="dcterms:W3CDTF">2025-06-01T03:00:35Z</dcterms:created>
  <dcterms:modified xsi:type="dcterms:W3CDTF">2025-06-01T18:42:07Z</dcterms:modified>
</cp:coreProperties>
</file>