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合同系统\个人抵押客户模板\附件表\"/>
    </mc:Choice>
  </mc:AlternateContent>
  <xr:revisionPtr revIDLastSave="264" documentId="486D257518A0121AE108D3DB4A8F4127D7EE3E02" xr6:coauthVersionLast="25" xr6:coauthVersionMax="25" xr10:uidLastSave="{BC9F5C12-1B93-456B-B365-D6242B772A36}"/>
  <bookViews>
    <workbookView xWindow="240" yWindow="120" windowWidth="23655" windowHeight="9570" xr2:uid="{00000000-000D-0000-FFFF-FFFF00000000}"/>
  </bookViews>
  <sheets>
    <sheet name="明细表" sheetId="2" r:id="rId1"/>
    <sheet name="数据源" sheetId="3" r:id="rId2"/>
    <sheet name="利率模型" sheetId="5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B6" i="2" l="1"/>
  <c r="B5" i="2"/>
  <c r="B4" i="2"/>
  <c r="C7" i="3"/>
  <c r="C2" i="3"/>
  <c r="C4" i="3"/>
  <c r="C5" i="3"/>
  <c r="C6" i="3"/>
  <c r="D10" i="5" l="1"/>
  <c r="E10" i="5"/>
  <c r="F10" i="5"/>
  <c r="G10" i="5"/>
  <c r="H10" i="5"/>
  <c r="I10" i="5"/>
  <c r="J10" i="5"/>
  <c r="K10" i="5"/>
  <c r="C10" i="5"/>
  <c r="B10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I3" i="5"/>
  <c r="I4" i="5"/>
  <c r="I5" i="5"/>
  <c r="I6" i="5"/>
  <c r="I7" i="5"/>
  <c r="I8" i="5"/>
  <c r="I9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B3" i="5"/>
  <c r="B4" i="5"/>
  <c r="B5" i="5"/>
  <c r="B6" i="5"/>
  <c r="B7" i="5"/>
  <c r="B8" i="5"/>
  <c r="B9" i="5"/>
  <c r="C3" i="5"/>
  <c r="C4" i="5"/>
  <c r="C5" i="5"/>
  <c r="C6" i="5"/>
  <c r="C7" i="5"/>
  <c r="C8" i="5"/>
  <c r="C9" i="5"/>
  <c r="H3" i="5"/>
  <c r="H4" i="5"/>
  <c r="H5" i="5"/>
  <c r="H6" i="5"/>
  <c r="H7" i="5"/>
  <c r="H8" i="5"/>
  <c r="H9" i="5"/>
  <c r="C8" i="3" l="1"/>
  <c r="C26" i="2" l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3" l="1"/>
  <c r="C20" i="2" l="1"/>
  <c r="C24" i="2"/>
  <c r="C21" i="2"/>
  <c r="C25" i="2"/>
  <c r="C22" i="2"/>
  <c r="C23" i="2"/>
  <c r="C9" i="2"/>
  <c r="C13" i="2"/>
  <c r="C17" i="2"/>
  <c r="C10" i="2"/>
  <c r="C14" i="2"/>
  <c r="C18" i="2"/>
  <c r="C11" i="2"/>
  <c r="C15" i="2"/>
  <c r="C19" i="2"/>
  <c r="C12" i="2"/>
  <c r="C16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8" i="2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8" i="2"/>
</calcChain>
</file>

<file path=xl/sharedStrings.xml><?xml version="1.0" encoding="utf-8"?>
<sst xmlns="http://schemas.openxmlformats.org/spreadsheetml/2006/main" count="25" uniqueCount="25">
  <si>
    <t>租金支付明细表</t>
    <phoneticPr fontId="1" type="noConversion"/>
  </si>
  <si>
    <t>合同号：</t>
    <phoneticPr fontId="1" type="noConversion"/>
  </si>
  <si>
    <t>户名：</t>
    <phoneticPr fontId="1" type="noConversion"/>
  </si>
  <si>
    <t>期数</t>
    <phoneticPr fontId="1" type="noConversion"/>
  </si>
  <si>
    <t>合同各期租金</t>
    <phoneticPr fontId="1" type="noConversion"/>
  </si>
  <si>
    <t>实际支付租金</t>
    <phoneticPr fontId="1" type="noConversion"/>
  </si>
  <si>
    <t>租金支付日</t>
    <phoneticPr fontId="1" type="noConversion"/>
  </si>
  <si>
    <t>承租人签章：</t>
    <phoneticPr fontId="1" type="noConversion"/>
  </si>
  <si>
    <t>有关银行汇款之疑问，请您致电财务部：</t>
    <phoneticPr fontId="1" type="noConversion"/>
  </si>
  <si>
    <t>有关其他相关银行账户之疑问，请您致电业务部：</t>
    <phoneticPr fontId="1" type="noConversion"/>
  </si>
  <si>
    <t>车牌号：</t>
    <phoneticPr fontId="1" type="noConversion"/>
  </si>
  <si>
    <t>贷款金额</t>
    <phoneticPr fontId="1" type="noConversion"/>
  </si>
  <si>
    <t>贷款期数</t>
    <phoneticPr fontId="1" type="noConversion"/>
  </si>
  <si>
    <t>还款方式</t>
    <phoneticPr fontId="1" type="noConversion"/>
  </si>
  <si>
    <t>利率</t>
    <phoneticPr fontId="1" type="noConversion"/>
  </si>
  <si>
    <t>贷款日期</t>
    <phoneticPr fontId="1" type="noConversion"/>
  </si>
  <si>
    <t>附件五：租金支付明细表</t>
    <phoneticPr fontId="1" type="noConversion"/>
  </si>
  <si>
    <t>中投君安（深圳）融资租赁有限公司</t>
    <phoneticPr fontId="1" type="noConversion"/>
  </si>
  <si>
    <t>实际年化利率</t>
    <phoneticPr fontId="1" type="noConversion"/>
  </si>
  <si>
    <t>贷款合同本金</t>
    <phoneticPr fontId="1" type="noConversion"/>
  </si>
  <si>
    <t>等额本息</t>
    <phoneticPr fontId="1" type="noConversion"/>
  </si>
  <si>
    <t>等本等息</t>
    <phoneticPr fontId="1" type="noConversion"/>
  </si>
  <si>
    <t>先息后本</t>
    <phoneticPr fontId="1" type="noConversion"/>
  </si>
  <si>
    <t>按月复利</t>
    <phoneticPr fontId="1" type="noConversion"/>
  </si>
  <si>
    <t>期数\利率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</si>
</sst>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176" formatCode="yyyy&quot;年&quot;mm&quot;月&quot;dd&quot;日&quot;"/>
    <numFmt numFmtId="177" formatCode="[$-F800]dddd\,\ mmmm\ dd\,\ yyyy"/>
    <numFmt numFmtId="178" formatCode="&quot;第&quot;0&quot;期&quot;"/>
    <numFmt numFmtId="179" formatCode="&quot;¥&quot;#,##0.00_);[Red]\(&quot;¥&quot;#,##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9" fontId="4" fillId="0" borderId="0" xfId="0" applyNumberFormat="1" applyFont="1" applyAlignment="1">
      <alignment horizontal="right" vertical="center"/>
    </xf>
    <xf numFmtId="179" fontId="7" fillId="0" borderId="1" xfId="0" applyNumberFormat="1" applyFont="1" applyBorder="1" applyAlignment="1">
      <alignment horizontal="right" vertical="center"/>
    </xf>
    <xf numFmtId="179" fontId="5" fillId="0" borderId="1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179" fontId="4" fillId="0" borderId="0" xfId="0" applyNumberFormat="1" applyFont="1">
      <alignment vertical="center"/>
    </xf>
    <xf numFmtId="179" fontId="7" fillId="0" borderId="6" xfId="0" applyNumberFormat="1" applyFont="1" applyBorder="1" applyAlignment="1">
      <alignment horizontal="center" vertical="center"/>
    </xf>
    <xf numFmtId="179" fontId="5" fillId="0" borderId="6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0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0" fontId="0" fillId="0" borderId="1" xfId="0" applyNumberFormat="1" applyBorder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1" xfId="0" applyNumberFormat="1" applyFont="1" applyBorder="1" applyAlignment="1">
      <alignment horizontal="left" vertical="center" indent="1"/>
    </xf>
    <xf numFmtId="0" fontId="5" fillId="0" borderId="6" xfId="0" applyNumberFormat="1" applyFont="1" applyBorder="1" applyAlignment="1">
      <alignment horizontal="left" vertical="center" indent="1"/>
    </xf>
    <xf numFmtId="0" fontId="8" fillId="2" borderId="1" xfId="0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8;&#25143;&#20449;&#24687;&#30331;&#357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客户信息登记表"/>
      <sheetName val="华东合同展期专用"/>
      <sheetName val="华东小贷还款表"/>
      <sheetName val="产品明细表"/>
    </sheetNames>
    <definedNames>
      <definedName name="rpt_ContractLength" refersTo="='客户信息登记表'!$B$23"/>
      <definedName name="rpt_ContractNum" refersTo="='客户信息登记表'!$B$19"/>
      <definedName name="rpt_CreditLimit" refersTo="='客户信息登记表'!$B$21"/>
      <definedName name="rpt_fullname" refersTo="='客户信息登记表'!$B$2"/>
      <definedName name="rpt_InterestRate" refersTo="='客户信息登记表'!$B$24"/>
      <definedName name="rpt_LicensePlate" refersTo="='客户信息登记表'!$B$9"/>
      <definedName name="rpt_LoanDate" refersTo="='客户信息登记表'!$D$20"/>
      <definedName name="rpt_PaymentMethod" refersTo="='客户信息登记表'!$D$21"/>
    </definedNames>
    <sheetDataSet>
      <sheetData sheetId="0">
        <row r="2">
          <cell r="B2" t="str">
            <v>支持以下类型的客户的合同生成：
华东小贷个人客户
华东小贷展期客户
中投君安个人抵押客户
中投君安个人质押客户
支持以下合同、附件及材料自动录入：
《借款保证合同》
《借款申请书》
《车辆抵押合同》
《车辆转让合同》
《合同附表》
《车辆保单及违章记录处理意见》
《贷款展期协议》
======================
《车辆买卖协议》
《机动车辆抵押合同-车管所版》
《机动车辆抵押合同-公司版》
《欠款合同（车管所版）》
《欠款合同》
《融资租赁合同》
《车辆质押合同》
《附件一：租赁物明细》
《附件二：车辆交接确认单》
《附件三：融资租赁物交付证明》
《附件五：客户租金支付明细表》
《保险变更委托书》
《客户承诺书》
======================
《放款流转单》（*部分支持）
《付款审批单》</v>
          </cell>
        </row>
      </sheetData>
      <sheetData sheetId="1">
        <row r="2">
          <cell r="B2" t="str">
            <v>某某</v>
          </cell>
        </row>
        <row r="9">
          <cell r="B9" t="str">
            <v>沪XXXXXX</v>
          </cell>
        </row>
        <row r="19">
          <cell r="B19" t="str">
            <v>MH2018XXXXXX</v>
          </cell>
        </row>
        <row r="20">
          <cell r="D20">
            <v>25569</v>
          </cell>
        </row>
        <row r="21">
          <cell r="B21" t="str">
            <v>1000000</v>
          </cell>
          <cell r="D21" t="str">
            <v>等额本息</v>
          </cell>
        </row>
        <row r="23">
          <cell r="B23">
            <v>12</v>
          </cell>
        </row>
        <row r="24">
          <cell r="B24">
            <v>1.3599999999999999E-2</v>
          </cell>
        </row>
      </sheetData>
      <sheetData sheetId="2">
        <row r="2">
          <cell r="B2">
            <v>25962</v>
          </cell>
        </row>
      </sheetData>
      <sheetData sheetId="3">
        <row r="2">
          <cell r="B2">
            <v>25871</v>
          </cell>
        </row>
        <row r="9">
          <cell r="B9" t="str">
            <v>/</v>
          </cell>
        </row>
      </sheetData>
      <sheetData sheetId="4">
        <row r="2">
          <cell r="B2">
            <v>0.01</v>
          </cell>
        </row>
        <row r="9">
          <cell r="B9">
            <v>1.5800000000000002E-2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B5DA6F-896F-4B8A-B25C-9287D2184AFE}">
  <we:reference id="wa104380955" version="2.2.1.0" store="zh-CN" storeType="OMEX"/>
  <we:alternateReferences>
    <we:reference id="WA104380955" version="2.2.1.0" store="WA104380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zoomScaleNormal="100" workbookViewId="0">
      <selection activeCell="B6" sqref="B6:D6"/>
    </sheetView>
  </sheetViews>
  <sheetFormatPr defaultRowHeight="16.5" x14ac:dyDescent="0.15"/>
  <cols>
    <col min="1" max="1" width="20.625" style="1" customWidth="1"/>
    <col min="2" max="2" width="20.625" style="14" customWidth="1"/>
    <col min="3" max="3" width="20.625" style="17" customWidth="1"/>
    <col min="4" max="4" width="20.625" style="21" customWidth="1"/>
    <col min="5" max="16384" width="9" style="1"/>
  </cols>
  <sheetData>
    <row r="1" spans="1:4" x14ac:dyDescent="0.15">
      <c r="A1" s="32" t="s">
        <v>17</v>
      </c>
      <c r="B1" s="32"/>
      <c r="C1" s="33" t="s">
        <v>16</v>
      </c>
      <c r="D1" s="33"/>
    </row>
    <row r="2" spans="1:4" ht="30" customHeight="1" thickBot="1" x14ac:dyDescent="0.2"/>
    <row r="3" spans="1:4" s="2" customFormat="1" ht="24.95" customHeight="1" x14ac:dyDescent="0.15">
      <c r="A3" s="34" t="s">
        <v>0</v>
      </c>
      <c r="B3" s="35"/>
      <c r="C3" s="35"/>
      <c r="D3" s="36"/>
    </row>
    <row r="4" spans="1:4" s="3" customFormat="1" ht="20.100000000000001" customHeight="1" x14ac:dyDescent="0.15">
      <c r="A4" s="6" t="s">
        <v>2</v>
      </c>
      <c r="B4" s="39" t="str">
        <f>[1]!rpt_fullname</f>
        <v>某某</v>
      </c>
      <c r="C4" s="39"/>
      <c r="D4" s="40"/>
    </row>
    <row r="5" spans="1:4" s="3" customFormat="1" ht="20.100000000000001" customHeight="1" x14ac:dyDescent="0.15">
      <c r="A5" s="6" t="s">
        <v>10</v>
      </c>
      <c r="B5" s="39" t="str">
        <f>[1]!rpt_LicensePlate</f>
        <v>沪XXXXXX</v>
      </c>
      <c r="C5" s="39"/>
      <c r="D5" s="40"/>
    </row>
    <row r="6" spans="1:4" s="3" customFormat="1" ht="20.100000000000001" customHeight="1" x14ac:dyDescent="0.15">
      <c r="A6" s="6" t="s">
        <v>1</v>
      </c>
      <c r="B6" s="41" t="str">
        <f>[1]!rpt_ContractNum</f>
        <v>MH2018XXXXXX</v>
      </c>
      <c r="C6" s="41"/>
      <c r="D6" s="42"/>
    </row>
    <row r="7" spans="1:4" s="3" customFormat="1" ht="15" customHeight="1" x14ac:dyDescent="0.15">
      <c r="A7" s="4" t="s">
        <v>3</v>
      </c>
      <c r="B7" s="7" t="s">
        <v>6</v>
      </c>
      <c r="C7" s="18" t="s">
        <v>4</v>
      </c>
      <c r="D7" s="22" t="s">
        <v>5</v>
      </c>
    </row>
    <row r="8" spans="1:4" s="3" customFormat="1" ht="15" customHeight="1" x14ac:dyDescent="0.15">
      <c r="A8" s="13">
        <v>1</v>
      </c>
      <c r="B8" s="15">
        <f>IF(AND(数据源!$C$7="先息后本",数据源!$C$4&gt;A8-1),DATE(YEAR(数据源!$C$6),MONTH(数据源!$C$6)+A8-1,DAY(数据源!$C$6)),IF(AND(数据源!$C$7="先息后本",数据源!$C$4=A8-1),DATE(YEAR(数据源!$C$6),MONTH(数据源!$C$6)+A8-1,DAY(数据源!$C$6)-1),IF(AND(OR(数据源!$C$7="等额本息",数据源!$C$7="等本等息"),数据源!$C$4&gt;A8-1),DATE(YEAR(数据源!$C$6),MONTH(数据源!$C$6)+A8,DAY(数据源!$C$6)-1),"")))</f>
        <v>25599</v>
      </c>
      <c r="C8" s="19">
        <f>IF(AND(数据源!$C$4&gt;A8-1,数据源!$C$7="先息后本"),ROUND(数据源!$C$2*数据源!$C$5,0),IF(AND(数据源!$C$4=A8-1,数据源!$C$7="先息后本"),ROUND(数据源!$C$2,0),IF(AND(数据源!$C$4&gt;=A8,数据源!$C$7="等本等息"),ROUND(数据源!$C$2*数据源!$C$5+数据源!$C$2/数据源!$C$4,0),IF(AND(数据源!$C$4&gt;=A8,数据源!$C$7="等额本息"),ROUND(数据源!$C$3/数据源!$C$4,0),""))))</f>
        <v>99586</v>
      </c>
      <c r="D8" s="23">
        <f>IF(C8="","",ROUND(C8,0))</f>
        <v>99586</v>
      </c>
    </row>
    <row r="9" spans="1:4" s="3" customFormat="1" ht="15" customHeight="1" x14ac:dyDescent="0.15">
      <c r="A9" s="13">
        <v>2</v>
      </c>
      <c r="B9" s="15">
        <f>IF(AND(数据源!$C$7="先息后本",数据源!$C$4&gt;A9-1),DATE(YEAR(数据源!$C$6),MONTH(数据源!$C$6)+A9-1,DAY(数据源!$C$6)),IF(AND(数据源!$C$7="先息后本",数据源!$C$4=A9-1),DATE(YEAR(数据源!$C$6),MONTH(数据源!$C$6)+A9-1,DAY(数据源!$C$6)-1),IF(AND(OR(数据源!$C$7="等额本息",数据源!$C$7="等本等息"),数据源!$C$4&gt;A9-1),DATE(YEAR(数据源!$C$6),MONTH(数据源!$C$6)+A9,DAY(数据源!$C$6)-1),"")))</f>
        <v>25627</v>
      </c>
      <c r="C9" s="19">
        <f>IF(AND(数据源!$C$4&gt;A9-1,数据源!$C$7="先息后本"),ROUND(数据源!$C$2*数据源!$C$5,0),IF(AND(数据源!$C$4=A9-1,数据源!$C$7="先息后本"),ROUND(数据源!$C$2,0),IF(AND(数据源!$C$4&gt;=A9,数据源!$C$7="等本等息"),ROUND(数据源!$C$2*数据源!$C$5+数据源!$C$2/数据源!$C$4,0),IF(AND(数据源!$C$4&gt;=A9,数据源!$C$7="等额本息"),ROUND(数据源!$C$3/数据源!$C$4,0),""))))</f>
        <v>99586</v>
      </c>
      <c r="D9" s="23">
        <f t="shared" ref="D9:D43" si="0">IF(C9="","",ROUND(C9,0))</f>
        <v>99586</v>
      </c>
    </row>
    <row r="10" spans="1:4" s="3" customFormat="1" ht="15" customHeight="1" x14ac:dyDescent="0.15">
      <c r="A10" s="13">
        <v>3</v>
      </c>
      <c r="B10" s="15">
        <f>IF(AND(数据源!$C$7="先息后本",数据源!$C$4&gt;A10-1),DATE(YEAR(数据源!$C$6),MONTH(数据源!$C$6)+A10-1,DAY(数据源!$C$6)),IF(AND(数据源!$C$7="先息后本",数据源!$C$4=A10-1),DATE(YEAR(数据源!$C$6),MONTH(数据源!$C$6)+A10-1,DAY(数据源!$C$6)-1),IF(AND(OR(数据源!$C$7="等额本息",数据源!$C$7="等本等息"),数据源!$C$4&gt;A10-1),DATE(YEAR(数据源!$C$6),MONTH(数据源!$C$6)+A10,DAY(数据源!$C$6)-1),"")))</f>
        <v>25658</v>
      </c>
      <c r="C10" s="19">
        <f>IF(AND(数据源!$C$4&gt;A10-1,数据源!$C$7="先息后本"),ROUND(数据源!$C$2*数据源!$C$5,0),IF(AND(数据源!$C$4=A10-1,数据源!$C$7="先息后本"),ROUND(数据源!$C$2,0),IF(AND(数据源!$C$4&gt;=A10,数据源!$C$7="等本等息"),ROUND(数据源!$C$2*数据源!$C$5+数据源!$C$2/数据源!$C$4,0),IF(AND(数据源!$C$4&gt;=A10,数据源!$C$7="等额本息"),ROUND(数据源!$C$3/数据源!$C$4,0),""))))</f>
        <v>99586</v>
      </c>
      <c r="D10" s="23">
        <f t="shared" si="0"/>
        <v>99586</v>
      </c>
    </row>
    <row r="11" spans="1:4" s="3" customFormat="1" ht="15" customHeight="1" x14ac:dyDescent="0.15">
      <c r="A11" s="13">
        <v>4</v>
      </c>
      <c r="B11" s="15">
        <f>IF(AND(数据源!$C$7="先息后本",数据源!$C$4&gt;A11-1),DATE(YEAR(数据源!$C$6),MONTH(数据源!$C$6)+A11-1,DAY(数据源!$C$6)),IF(AND(数据源!$C$7="先息后本",数据源!$C$4=A11-1),DATE(YEAR(数据源!$C$6),MONTH(数据源!$C$6)+A11-1,DAY(数据源!$C$6)-1),IF(AND(OR(数据源!$C$7="等额本息",数据源!$C$7="等本等息"),数据源!$C$4&gt;A11-1),DATE(YEAR(数据源!$C$6),MONTH(数据源!$C$6)+A11,DAY(数据源!$C$6)-1),"")))</f>
        <v>25688</v>
      </c>
      <c r="C11" s="19">
        <f>IF(AND(数据源!$C$4&gt;A11-1,数据源!$C$7="先息后本"),ROUND(数据源!$C$2*数据源!$C$5,0),IF(AND(数据源!$C$4=A11-1,数据源!$C$7="先息后本"),ROUND(数据源!$C$2,0),IF(AND(数据源!$C$4&gt;=A11,数据源!$C$7="等本等息"),ROUND(数据源!$C$2*数据源!$C$5+数据源!$C$2/数据源!$C$4,0),IF(AND(数据源!$C$4&gt;=A11,数据源!$C$7="等额本息"),ROUND(数据源!$C$3/数据源!$C$4,0),""))))</f>
        <v>99586</v>
      </c>
      <c r="D11" s="23">
        <f t="shared" si="0"/>
        <v>99586</v>
      </c>
    </row>
    <row r="12" spans="1:4" s="3" customFormat="1" ht="15" customHeight="1" x14ac:dyDescent="0.15">
      <c r="A12" s="13">
        <v>5</v>
      </c>
      <c r="B12" s="15">
        <f>IF(AND(数据源!$C$7="先息后本",数据源!$C$4&gt;A12-1),DATE(YEAR(数据源!$C$6),MONTH(数据源!$C$6)+A12-1,DAY(数据源!$C$6)),IF(AND(数据源!$C$7="先息后本",数据源!$C$4=A12-1),DATE(YEAR(数据源!$C$6),MONTH(数据源!$C$6)+A12-1,DAY(数据源!$C$6)-1),IF(AND(OR(数据源!$C$7="等额本息",数据源!$C$7="等本等息"),数据源!$C$4&gt;A12-1),DATE(YEAR(数据源!$C$6),MONTH(数据源!$C$6)+A12,DAY(数据源!$C$6)-1),"")))</f>
        <v>25719</v>
      </c>
      <c r="C12" s="19">
        <f>IF(AND(数据源!$C$4&gt;A12-1,数据源!$C$7="先息后本"),ROUND(数据源!$C$2*数据源!$C$5,0),IF(AND(数据源!$C$4=A12-1,数据源!$C$7="先息后本"),ROUND(数据源!$C$2,0),IF(AND(数据源!$C$4&gt;=A12,数据源!$C$7="等本等息"),ROUND(数据源!$C$2*数据源!$C$5+数据源!$C$2/数据源!$C$4,0),IF(AND(数据源!$C$4&gt;=A12,数据源!$C$7="等额本息"),ROUND(数据源!$C$3/数据源!$C$4,0),""))))</f>
        <v>99586</v>
      </c>
      <c r="D12" s="23">
        <f t="shared" si="0"/>
        <v>99586</v>
      </c>
    </row>
    <row r="13" spans="1:4" s="3" customFormat="1" ht="15" customHeight="1" x14ac:dyDescent="0.15">
      <c r="A13" s="13">
        <v>6</v>
      </c>
      <c r="B13" s="15">
        <f>IF(AND(数据源!$C$7="先息后本",数据源!$C$4&gt;A13-1),DATE(YEAR(数据源!$C$6),MONTH(数据源!$C$6)+A13-1,DAY(数据源!$C$6)),IF(AND(数据源!$C$7="先息后本",数据源!$C$4=A13-1),DATE(YEAR(数据源!$C$6),MONTH(数据源!$C$6)+A13-1,DAY(数据源!$C$6)-1),IF(AND(OR(数据源!$C$7="等额本息",数据源!$C$7="等本等息"),数据源!$C$4&gt;A13-1),DATE(YEAR(数据源!$C$6),MONTH(数据源!$C$6)+A13,DAY(数据源!$C$6)-1),"")))</f>
        <v>25749</v>
      </c>
      <c r="C13" s="19">
        <f>IF(AND(数据源!$C$4&gt;A13-1,数据源!$C$7="先息后本"),ROUND(数据源!$C$2*数据源!$C$5,0),IF(AND(数据源!$C$4=A13-1,数据源!$C$7="先息后本"),ROUND(数据源!$C$2,0),IF(AND(数据源!$C$4&gt;=A13,数据源!$C$7="等本等息"),ROUND(数据源!$C$2*数据源!$C$5+数据源!$C$2/数据源!$C$4,0),IF(AND(数据源!$C$4&gt;=A13,数据源!$C$7="等额本息"),ROUND(数据源!$C$3/数据源!$C$4,0),""))))</f>
        <v>99586</v>
      </c>
      <c r="D13" s="23">
        <f t="shared" si="0"/>
        <v>99586</v>
      </c>
    </row>
    <row r="14" spans="1:4" s="3" customFormat="1" ht="15" customHeight="1" x14ac:dyDescent="0.15">
      <c r="A14" s="13">
        <v>7</v>
      </c>
      <c r="B14" s="15">
        <f>IF(AND(数据源!$C$7="先息后本",数据源!$C$4&gt;A14-1),DATE(YEAR(数据源!$C$6),MONTH(数据源!$C$6)+A14-1,DAY(数据源!$C$6)),IF(AND(数据源!$C$7="先息后本",数据源!$C$4=A14-1),DATE(YEAR(数据源!$C$6),MONTH(数据源!$C$6)+A14-1,DAY(数据源!$C$6)-1),IF(AND(OR(数据源!$C$7="等额本息",数据源!$C$7="等本等息"),数据源!$C$4&gt;A14-1),DATE(YEAR(数据源!$C$6),MONTH(数据源!$C$6)+A14,DAY(数据源!$C$6)-1),"")))</f>
        <v>25780</v>
      </c>
      <c r="C14" s="19">
        <f>IF(AND(数据源!$C$4&gt;A14-1,数据源!$C$7="先息后本"),ROUND(数据源!$C$2*数据源!$C$5,0),IF(AND(数据源!$C$4=A14-1,数据源!$C$7="先息后本"),ROUND(数据源!$C$2,0),IF(AND(数据源!$C$4&gt;=A14,数据源!$C$7="等本等息"),ROUND(数据源!$C$2*数据源!$C$5+数据源!$C$2/数据源!$C$4,0),IF(AND(数据源!$C$4&gt;=A14,数据源!$C$7="等额本息"),ROUND(数据源!$C$3/数据源!$C$4,0),""))))</f>
        <v>99586</v>
      </c>
      <c r="D14" s="23">
        <f t="shared" si="0"/>
        <v>99586</v>
      </c>
    </row>
    <row r="15" spans="1:4" s="3" customFormat="1" ht="15" customHeight="1" x14ac:dyDescent="0.15">
      <c r="A15" s="13">
        <v>8</v>
      </c>
      <c r="B15" s="15">
        <f>IF(AND(数据源!$C$7="先息后本",数据源!$C$4&gt;A15-1),DATE(YEAR(数据源!$C$6),MONTH(数据源!$C$6)+A15-1,DAY(数据源!$C$6)),IF(AND(数据源!$C$7="先息后本",数据源!$C$4=A15-1),DATE(YEAR(数据源!$C$6),MONTH(数据源!$C$6)+A15-1,DAY(数据源!$C$6)-1),IF(AND(OR(数据源!$C$7="等额本息",数据源!$C$7="等本等息"),数据源!$C$4&gt;A15-1),DATE(YEAR(数据源!$C$6),MONTH(数据源!$C$6)+A15,DAY(数据源!$C$6)-1),"")))</f>
        <v>25811</v>
      </c>
      <c r="C15" s="19">
        <f>IF(AND(数据源!$C$4&gt;A15-1,数据源!$C$7="先息后本"),ROUND(数据源!$C$2*数据源!$C$5,0),IF(AND(数据源!$C$4=A15-1,数据源!$C$7="先息后本"),ROUND(数据源!$C$2,0),IF(AND(数据源!$C$4&gt;=A15,数据源!$C$7="等本等息"),ROUND(数据源!$C$2*数据源!$C$5+数据源!$C$2/数据源!$C$4,0),IF(AND(数据源!$C$4&gt;=A15,数据源!$C$7="等额本息"),ROUND(数据源!$C$3/数据源!$C$4,0),""))))</f>
        <v>99586</v>
      </c>
      <c r="D15" s="23">
        <f t="shared" si="0"/>
        <v>99586</v>
      </c>
    </row>
    <row r="16" spans="1:4" s="3" customFormat="1" ht="15" customHeight="1" x14ac:dyDescent="0.15">
      <c r="A16" s="13">
        <v>9</v>
      </c>
      <c r="B16" s="15">
        <f>IF(AND(数据源!$C$7="先息后本",数据源!$C$4&gt;A16-1),DATE(YEAR(数据源!$C$6),MONTH(数据源!$C$6)+A16-1,DAY(数据源!$C$6)),IF(AND(数据源!$C$7="先息后本",数据源!$C$4=A16-1),DATE(YEAR(数据源!$C$6),MONTH(数据源!$C$6)+A16-1,DAY(数据源!$C$6)-1),IF(AND(OR(数据源!$C$7="等额本息",数据源!$C$7="等本等息"),数据源!$C$4&gt;A16-1),DATE(YEAR(数据源!$C$6),MONTH(数据源!$C$6)+A16,DAY(数据源!$C$6)-1),"")))</f>
        <v>25841</v>
      </c>
      <c r="C16" s="19">
        <f>IF(AND(数据源!$C$4&gt;A16-1,数据源!$C$7="先息后本"),ROUND(数据源!$C$2*数据源!$C$5,0),IF(AND(数据源!$C$4=A16-1,数据源!$C$7="先息后本"),ROUND(数据源!$C$2,0),IF(AND(数据源!$C$4&gt;=A16,数据源!$C$7="等本等息"),ROUND(数据源!$C$2*数据源!$C$5+数据源!$C$2/数据源!$C$4,0),IF(AND(数据源!$C$4&gt;=A16,数据源!$C$7="等额本息"),ROUND(数据源!$C$3/数据源!$C$4,0),""))))</f>
        <v>99586</v>
      </c>
      <c r="D16" s="23">
        <f t="shared" si="0"/>
        <v>99586</v>
      </c>
    </row>
    <row r="17" spans="1:4" s="3" customFormat="1" ht="15" customHeight="1" x14ac:dyDescent="0.15">
      <c r="A17" s="13">
        <v>10</v>
      </c>
      <c r="B17" s="15">
        <f>IF(AND(数据源!$C$7="先息后本",数据源!$C$4&gt;A17-1),DATE(YEAR(数据源!$C$6),MONTH(数据源!$C$6)+A17-1,DAY(数据源!$C$6)),IF(AND(数据源!$C$7="先息后本",数据源!$C$4=A17-1),DATE(YEAR(数据源!$C$6),MONTH(数据源!$C$6)+A17-1,DAY(数据源!$C$6)-1),IF(AND(OR(数据源!$C$7="等额本息",数据源!$C$7="等本等息"),数据源!$C$4&gt;A17-1),DATE(YEAR(数据源!$C$6),MONTH(数据源!$C$6)+A17,DAY(数据源!$C$6)-1),"")))</f>
        <v>25872</v>
      </c>
      <c r="C17" s="19">
        <f>IF(AND(数据源!$C$4&gt;A17-1,数据源!$C$7="先息后本"),ROUND(数据源!$C$2*数据源!$C$5,0),IF(AND(数据源!$C$4=A17-1,数据源!$C$7="先息后本"),ROUND(数据源!$C$2,0),IF(AND(数据源!$C$4&gt;=A17,数据源!$C$7="等本等息"),ROUND(数据源!$C$2*数据源!$C$5+数据源!$C$2/数据源!$C$4,0),IF(AND(数据源!$C$4&gt;=A17,数据源!$C$7="等额本息"),ROUND(数据源!$C$3/数据源!$C$4,0),""))))</f>
        <v>99586</v>
      </c>
      <c r="D17" s="23">
        <f t="shared" si="0"/>
        <v>99586</v>
      </c>
    </row>
    <row r="18" spans="1:4" s="3" customFormat="1" ht="15" customHeight="1" x14ac:dyDescent="0.15">
      <c r="A18" s="13">
        <v>11</v>
      </c>
      <c r="B18" s="15">
        <f>IF(AND(数据源!$C$7="先息后本",数据源!$C$4&gt;A18-1),DATE(YEAR(数据源!$C$6),MONTH(数据源!$C$6)+A18-1,DAY(数据源!$C$6)),IF(AND(数据源!$C$7="先息后本",数据源!$C$4=A18-1),DATE(YEAR(数据源!$C$6),MONTH(数据源!$C$6)+A18-1,DAY(数据源!$C$6)-1),IF(AND(OR(数据源!$C$7="等额本息",数据源!$C$7="等本等息"),数据源!$C$4&gt;A18-1),DATE(YEAR(数据源!$C$6),MONTH(数据源!$C$6)+A18,DAY(数据源!$C$6)-1),"")))</f>
        <v>25902</v>
      </c>
      <c r="C18" s="19">
        <f>IF(AND(数据源!$C$4&gt;A18-1,数据源!$C$7="先息后本"),ROUND(数据源!$C$2*数据源!$C$5,0),IF(AND(数据源!$C$4=A18-1,数据源!$C$7="先息后本"),ROUND(数据源!$C$2,0),IF(AND(数据源!$C$4&gt;=A18,数据源!$C$7="等本等息"),ROUND(数据源!$C$2*数据源!$C$5+数据源!$C$2/数据源!$C$4,0),IF(AND(数据源!$C$4&gt;=A18,数据源!$C$7="等额本息"),ROUND(数据源!$C$3/数据源!$C$4,0),""))))</f>
        <v>99586</v>
      </c>
      <c r="D18" s="23">
        <f t="shared" si="0"/>
        <v>99586</v>
      </c>
    </row>
    <row r="19" spans="1:4" s="3" customFormat="1" ht="15" customHeight="1" x14ac:dyDescent="0.15">
      <c r="A19" s="13">
        <v>12</v>
      </c>
      <c r="B19" s="15">
        <f>IF(AND(数据源!$C$7="先息后本",数据源!$C$4&gt;A19-1),DATE(YEAR(数据源!$C$6),MONTH(数据源!$C$6)+A19-1,DAY(数据源!$C$6)),IF(AND(数据源!$C$7="先息后本",数据源!$C$4=A19-1),DATE(YEAR(数据源!$C$6),MONTH(数据源!$C$6)+A19-1,DAY(数据源!$C$6)-1),IF(AND(OR(数据源!$C$7="等额本息",数据源!$C$7="等本等息"),数据源!$C$4&gt;A19-1),DATE(YEAR(数据源!$C$6),MONTH(数据源!$C$6)+A19,DAY(数据源!$C$6)-1),"")))</f>
        <v>25933</v>
      </c>
      <c r="C19" s="19">
        <f>IF(AND(数据源!$C$4&gt;A19-1,数据源!$C$7="先息后本"),ROUND(数据源!$C$2*数据源!$C$5,0),IF(AND(数据源!$C$4=A19-1,数据源!$C$7="先息后本"),ROUND(数据源!$C$2,0),IF(AND(数据源!$C$4&gt;=A19,数据源!$C$7="等本等息"),ROUND(数据源!$C$2*数据源!$C$5+数据源!$C$2/数据源!$C$4,0),IF(AND(数据源!$C$4&gt;=A19,数据源!$C$7="等额本息"),ROUND(数据源!$C$3/数据源!$C$4,0),""))))</f>
        <v>99586</v>
      </c>
      <c r="D19" s="23">
        <f t="shared" si="0"/>
        <v>99586</v>
      </c>
    </row>
    <row r="20" spans="1:4" s="3" customFormat="1" ht="15" customHeight="1" x14ac:dyDescent="0.15">
      <c r="A20" s="13">
        <v>13</v>
      </c>
      <c r="B20" s="15" t="str">
        <f>IF(AND(数据源!$C$7="先息后本",数据源!$C$4&gt;A20-1),DATE(YEAR(数据源!$C$6),MONTH(数据源!$C$6)+A20-1,DAY(数据源!$C$6)),IF(AND(数据源!$C$7="先息后本",数据源!$C$4=A20-1),DATE(YEAR(数据源!$C$6),MONTH(数据源!$C$6)+A20-1,DAY(数据源!$C$6)-1),IF(AND(OR(数据源!$C$7="等额本息",数据源!$C$7="等本等息"),数据源!$C$4&gt;A20-1),DATE(YEAR(数据源!$C$6),MONTH(数据源!$C$6)+A20,DAY(数据源!$C$6)-1),"")))</f>
        <v/>
      </c>
      <c r="C20" s="19" t="str">
        <f>IF(AND(数据源!$C$4&gt;A20-1,数据源!$C$7="先息后本"),ROUND(数据源!$C$2*数据源!$C$5,0),IF(AND(数据源!$C$4=A20-1,数据源!$C$7="先息后本"),ROUND(数据源!$C$2,0),IF(AND(数据源!$C$4&gt;=A20,数据源!$C$7="等本等息"),ROUND(数据源!$C$2*数据源!$C$5+数据源!$C$2/数据源!$C$4,0),IF(AND(数据源!$C$4&gt;=A20,数据源!$C$7="等额本息"),ROUND(数据源!$C$3/数据源!$C$4,0),""))))</f>
        <v/>
      </c>
      <c r="D20" s="23" t="str">
        <f t="shared" si="0"/>
        <v/>
      </c>
    </row>
    <row r="21" spans="1:4" s="3" customFormat="1" ht="15" customHeight="1" x14ac:dyDescent="0.15">
      <c r="A21" s="13">
        <v>14</v>
      </c>
      <c r="B21" s="15" t="str">
        <f>IF(AND(数据源!$C$7="先息后本",数据源!$C$4&gt;A21-1),DATE(YEAR(数据源!$C$6),MONTH(数据源!$C$6)+A21-1,DAY(数据源!$C$6)),IF(AND(数据源!$C$7="先息后本",数据源!$C$4=A21-1),DATE(YEAR(数据源!$C$6),MONTH(数据源!$C$6)+A21-1,DAY(数据源!$C$6)-1),IF(AND(OR(数据源!$C$7="等额本息",数据源!$C$7="等本等息"),数据源!$C$4&gt;A21-1),DATE(YEAR(数据源!$C$6),MONTH(数据源!$C$6)+A21,DAY(数据源!$C$6)-1),"")))</f>
        <v/>
      </c>
      <c r="C21" s="19" t="str">
        <f>IF(AND(数据源!$C$4&gt;A21-1,数据源!$C$7="先息后本"),ROUND(数据源!$C$2*数据源!$C$5,0),IF(AND(数据源!$C$4=A21-1,数据源!$C$7="先息后本"),ROUND(数据源!$C$2,0),IF(AND(数据源!$C$4&gt;=A21,数据源!$C$7="等本等息"),ROUND(数据源!$C$2*数据源!$C$5+数据源!$C$2/数据源!$C$4,0),IF(AND(数据源!$C$4&gt;=A21,数据源!$C$7="等额本息"),ROUND(数据源!$C$3/数据源!$C$4,0),""))))</f>
        <v/>
      </c>
      <c r="D21" s="23" t="str">
        <f t="shared" si="0"/>
        <v/>
      </c>
    </row>
    <row r="22" spans="1:4" s="3" customFormat="1" ht="15" customHeight="1" x14ac:dyDescent="0.15">
      <c r="A22" s="13">
        <v>15</v>
      </c>
      <c r="B22" s="15" t="str">
        <f>IF(AND(数据源!$C$7="先息后本",数据源!$C$4&gt;A22-1),DATE(YEAR(数据源!$C$6),MONTH(数据源!$C$6)+A22-1,DAY(数据源!$C$6)),IF(AND(数据源!$C$7="先息后本",数据源!$C$4=A22-1),DATE(YEAR(数据源!$C$6),MONTH(数据源!$C$6)+A22-1,DAY(数据源!$C$6)-1),IF(AND(OR(数据源!$C$7="等额本息",数据源!$C$7="等本等息"),数据源!$C$4&gt;A22-1),DATE(YEAR(数据源!$C$6),MONTH(数据源!$C$6)+A22,DAY(数据源!$C$6)-1),"")))</f>
        <v/>
      </c>
      <c r="C22" s="19" t="str">
        <f>IF(AND(数据源!$C$4&gt;A22-1,数据源!$C$7="先息后本"),ROUND(数据源!$C$2*数据源!$C$5,0),IF(AND(数据源!$C$4=A22-1,数据源!$C$7="先息后本"),ROUND(数据源!$C$2,0),IF(AND(数据源!$C$4&gt;=A22,数据源!$C$7="等本等息"),ROUND(数据源!$C$2*数据源!$C$5+数据源!$C$2/数据源!$C$4,0),IF(AND(数据源!$C$4&gt;=A22,数据源!$C$7="等额本息"),ROUND(数据源!$C$3/数据源!$C$4,0),""))))</f>
        <v/>
      </c>
      <c r="D22" s="23" t="str">
        <f t="shared" si="0"/>
        <v/>
      </c>
    </row>
    <row r="23" spans="1:4" s="3" customFormat="1" ht="15" customHeight="1" x14ac:dyDescent="0.15">
      <c r="A23" s="13">
        <v>16</v>
      </c>
      <c r="B23" s="15" t="str">
        <f>IF(AND(数据源!$C$7="先息后本",数据源!$C$4&gt;A23-1),DATE(YEAR(数据源!$C$6),MONTH(数据源!$C$6)+A23-1,DAY(数据源!$C$6)),IF(AND(数据源!$C$7="先息后本",数据源!$C$4=A23-1),DATE(YEAR(数据源!$C$6),MONTH(数据源!$C$6)+A23-1,DAY(数据源!$C$6)-1),IF(AND(OR(数据源!$C$7="等额本息",数据源!$C$7="等本等息"),数据源!$C$4&gt;A23-1),DATE(YEAR(数据源!$C$6),MONTH(数据源!$C$6)+A23,DAY(数据源!$C$6)-1),"")))</f>
        <v/>
      </c>
      <c r="C23" s="19" t="str">
        <f>IF(AND(数据源!$C$4&gt;A23-1,数据源!$C$7="先息后本"),ROUND(数据源!$C$2*数据源!$C$5,0),IF(AND(数据源!$C$4=A23-1,数据源!$C$7="先息后本"),ROUND(数据源!$C$2,0),IF(AND(数据源!$C$4&gt;=A23,数据源!$C$7="等本等息"),ROUND(数据源!$C$2*数据源!$C$5+数据源!$C$2/数据源!$C$4,0),IF(AND(数据源!$C$4&gt;=A23,数据源!$C$7="等额本息"),ROUND(数据源!$C$3/数据源!$C$4,0),""))))</f>
        <v/>
      </c>
      <c r="D23" s="23" t="str">
        <f t="shared" si="0"/>
        <v/>
      </c>
    </row>
    <row r="24" spans="1:4" s="3" customFormat="1" ht="15" customHeight="1" x14ac:dyDescent="0.15">
      <c r="A24" s="13">
        <v>17</v>
      </c>
      <c r="B24" s="15" t="str">
        <f>IF(AND(数据源!$C$7="先息后本",数据源!$C$4&gt;A24-1),DATE(YEAR(数据源!$C$6),MONTH(数据源!$C$6)+A24-1,DAY(数据源!$C$6)),IF(AND(数据源!$C$7="先息后本",数据源!$C$4=A24-1),DATE(YEAR(数据源!$C$6),MONTH(数据源!$C$6)+A24-1,DAY(数据源!$C$6)-1),IF(AND(OR(数据源!$C$7="等额本息",数据源!$C$7="等本等息"),数据源!$C$4&gt;A24-1),DATE(YEAR(数据源!$C$6),MONTH(数据源!$C$6)+A24,DAY(数据源!$C$6)-1),"")))</f>
        <v/>
      </c>
      <c r="C24" s="19" t="str">
        <f>IF(AND(数据源!$C$4&gt;A24-1,数据源!$C$7="先息后本"),ROUND(数据源!$C$2*数据源!$C$5,0),IF(AND(数据源!$C$4=A24-1,数据源!$C$7="先息后本"),ROUND(数据源!$C$2,0),IF(AND(数据源!$C$4&gt;=A24,数据源!$C$7="等本等息"),ROUND(数据源!$C$2*数据源!$C$5+数据源!$C$2/数据源!$C$4,0),IF(AND(数据源!$C$4&gt;=A24,数据源!$C$7="等额本息"),ROUND(数据源!$C$3/数据源!$C$4,0),""))))</f>
        <v/>
      </c>
      <c r="D24" s="23" t="str">
        <f t="shared" si="0"/>
        <v/>
      </c>
    </row>
    <row r="25" spans="1:4" s="3" customFormat="1" ht="15" customHeight="1" x14ac:dyDescent="0.15">
      <c r="A25" s="13">
        <v>18</v>
      </c>
      <c r="B25" s="15" t="str">
        <f>IF(AND(数据源!$C$7="先息后本",数据源!$C$4&gt;A25-1),DATE(YEAR(数据源!$C$6),MONTH(数据源!$C$6)+A25-1,DAY(数据源!$C$6)),IF(AND(数据源!$C$7="先息后本",数据源!$C$4=A25-1),DATE(YEAR(数据源!$C$6),MONTH(数据源!$C$6)+A25-1,DAY(数据源!$C$6)-1),IF(AND(OR(数据源!$C$7="等额本息",数据源!$C$7="等本等息"),数据源!$C$4&gt;A25-1),DATE(YEAR(数据源!$C$6),MONTH(数据源!$C$6)+A25,DAY(数据源!$C$6)-1),"")))</f>
        <v/>
      </c>
      <c r="C25" s="19" t="str">
        <f>IF(AND(数据源!$C$4&gt;A25-1,数据源!$C$7="先息后本"),ROUND(数据源!$C$2*数据源!$C$5,0),IF(AND(数据源!$C$4=A25-1,数据源!$C$7="先息后本"),ROUND(数据源!$C$2,0),IF(AND(数据源!$C$4&gt;=A25,数据源!$C$7="等本等息"),ROUND(数据源!$C$2*数据源!$C$5+数据源!$C$2/数据源!$C$4,0),IF(AND(数据源!$C$4&gt;=A25,数据源!$C$7="等额本息"),ROUND(数据源!$C$3/数据源!$C$4,0),""))))</f>
        <v/>
      </c>
      <c r="D25" s="23" t="str">
        <f t="shared" si="0"/>
        <v/>
      </c>
    </row>
    <row r="26" spans="1:4" s="3" customFormat="1" ht="15" customHeight="1" x14ac:dyDescent="0.15">
      <c r="A26" s="13">
        <v>19</v>
      </c>
      <c r="B26" s="15" t="str">
        <f>IF(AND(数据源!$C$7="先息后本",数据源!$C$4&gt;A26-1),DATE(YEAR(数据源!$C$6),MONTH(数据源!$C$6)+A26-1,DAY(数据源!$C$6)),IF(AND(数据源!$C$7="先息后本",数据源!$C$4=A26-1),DATE(YEAR(数据源!$C$6),MONTH(数据源!$C$6)+A26-1,DAY(数据源!$C$6)-1),IF(AND(OR(数据源!$C$7="等额本息",数据源!$C$7="等本等息"),数据源!$C$4&gt;A26-1),DATE(YEAR(数据源!$C$6),MONTH(数据源!$C$6)+A26,DAY(数据源!$C$6)-1),"")))</f>
        <v/>
      </c>
      <c r="C26" s="19" t="str">
        <f>IF(AND(数据源!$C$4&gt;A26-1,数据源!$C$7="先息后本"),ROUND(数据源!$C$2*数据源!$C$5,0),IF(AND(数据源!$C$4=A26-1,数据源!$C$7="先息后本"),ROUND(数据源!$C$2,0),IF(AND(数据源!$C$4&gt;=A26,数据源!$C$7="等本等息"),ROUND(数据源!$C$2*数据源!$C$5+数据源!$C$2/数据源!$C$4,0),IF(AND(数据源!$C$4&gt;=A26,数据源!$C$7="等额本息"),ROUND(数据源!$C$3/数据源!$C$4,0),""))))</f>
        <v/>
      </c>
      <c r="D26" s="23" t="str">
        <f t="shared" si="0"/>
        <v/>
      </c>
    </row>
    <row r="27" spans="1:4" s="3" customFormat="1" ht="15" customHeight="1" x14ac:dyDescent="0.15">
      <c r="A27" s="13">
        <v>20</v>
      </c>
      <c r="B27" s="15" t="str">
        <f>IF(AND(数据源!$C$7="先息后本",数据源!$C$4&gt;A27-1),DATE(YEAR(数据源!$C$6),MONTH(数据源!$C$6)+A27-1,DAY(数据源!$C$6)),IF(AND(数据源!$C$7="先息后本",数据源!$C$4=A27-1),DATE(YEAR(数据源!$C$6),MONTH(数据源!$C$6)+A27-1,DAY(数据源!$C$6)-1),IF(AND(OR(数据源!$C$7="等额本息",数据源!$C$7="等本等息"),数据源!$C$4&gt;A27-1),DATE(YEAR(数据源!$C$6),MONTH(数据源!$C$6)+A27,DAY(数据源!$C$6)-1),"")))</f>
        <v/>
      </c>
      <c r="C27" s="19" t="str">
        <f>IF(AND(数据源!$C$4&gt;A27-1,数据源!$C$7="先息后本"),ROUND(数据源!$C$2*数据源!$C$5,0),IF(AND(数据源!$C$4=A27-1,数据源!$C$7="先息后本"),ROUND(数据源!$C$2,0),IF(AND(数据源!$C$4&gt;=A27,数据源!$C$7="等本等息"),ROUND(数据源!$C$2*数据源!$C$5+数据源!$C$2/数据源!$C$4,0),IF(AND(数据源!$C$4&gt;=A27,数据源!$C$7="等额本息"),ROUND(数据源!$C$3/数据源!$C$4,0),""))))</f>
        <v/>
      </c>
      <c r="D27" s="23" t="str">
        <f t="shared" si="0"/>
        <v/>
      </c>
    </row>
    <row r="28" spans="1:4" s="3" customFormat="1" ht="15" customHeight="1" x14ac:dyDescent="0.15">
      <c r="A28" s="13">
        <v>21</v>
      </c>
      <c r="B28" s="15" t="str">
        <f>IF(AND(数据源!$C$7="先息后本",数据源!$C$4&gt;A28-1),DATE(YEAR(数据源!$C$6),MONTH(数据源!$C$6)+A28-1,DAY(数据源!$C$6)),IF(AND(数据源!$C$7="先息后本",数据源!$C$4=A28-1),DATE(YEAR(数据源!$C$6),MONTH(数据源!$C$6)+A28-1,DAY(数据源!$C$6)-1),IF(AND(OR(数据源!$C$7="等额本息",数据源!$C$7="等本等息"),数据源!$C$4&gt;A28-1),DATE(YEAR(数据源!$C$6),MONTH(数据源!$C$6)+A28,DAY(数据源!$C$6)-1),"")))</f>
        <v/>
      </c>
      <c r="C28" s="19" t="str">
        <f>IF(AND(数据源!$C$4&gt;A28-1,数据源!$C$7="先息后本"),ROUND(数据源!$C$2*数据源!$C$5,0),IF(AND(数据源!$C$4=A28-1,数据源!$C$7="先息后本"),ROUND(数据源!$C$2,0),IF(AND(数据源!$C$4&gt;=A28,数据源!$C$7="等本等息"),ROUND(数据源!$C$2*数据源!$C$5+数据源!$C$2/数据源!$C$4,0),IF(AND(数据源!$C$4&gt;=A28,数据源!$C$7="等额本息"),ROUND(数据源!$C$3/数据源!$C$4,0),""))))</f>
        <v/>
      </c>
      <c r="D28" s="23" t="str">
        <f t="shared" si="0"/>
        <v/>
      </c>
    </row>
    <row r="29" spans="1:4" s="3" customFormat="1" ht="15" customHeight="1" x14ac:dyDescent="0.15">
      <c r="A29" s="13">
        <v>22</v>
      </c>
      <c r="B29" s="15" t="str">
        <f>IF(AND(数据源!$C$7="先息后本",数据源!$C$4&gt;A29-1),DATE(YEAR(数据源!$C$6),MONTH(数据源!$C$6)+A29-1,DAY(数据源!$C$6)),IF(AND(数据源!$C$7="先息后本",数据源!$C$4=A29-1),DATE(YEAR(数据源!$C$6),MONTH(数据源!$C$6)+A29-1,DAY(数据源!$C$6)-1),IF(AND(OR(数据源!$C$7="等额本息",数据源!$C$7="等本等息"),数据源!$C$4&gt;A29-1),DATE(YEAR(数据源!$C$6),MONTH(数据源!$C$6)+A29,DAY(数据源!$C$6)-1),"")))</f>
        <v/>
      </c>
      <c r="C29" s="19" t="str">
        <f>IF(AND(数据源!$C$4&gt;A29-1,数据源!$C$7="先息后本"),ROUND(数据源!$C$2*数据源!$C$5,0),IF(AND(数据源!$C$4=A29-1,数据源!$C$7="先息后本"),ROUND(数据源!$C$2,0),IF(AND(数据源!$C$4&gt;=A29,数据源!$C$7="等本等息"),ROUND(数据源!$C$2*数据源!$C$5+数据源!$C$2/数据源!$C$4,0),IF(AND(数据源!$C$4&gt;=A29,数据源!$C$7="等额本息"),ROUND(数据源!$C$3/数据源!$C$4,0),""))))</f>
        <v/>
      </c>
      <c r="D29" s="23" t="str">
        <f t="shared" si="0"/>
        <v/>
      </c>
    </row>
    <row r="30" spans="1:4" s="3" customFormat="1" ht="15" customHeight="1" x14ac:dyDescent="0.15">
      <c r="A30" s="13">
        <v>23</v>
      </c>
      <c r="B30" s="15" t="str">
        <f>IF(AND(数据源!$C$7="先息后本",数据源!$C$4&gt;A30-1),DATE(YEAR(数据源!$C$6),MONTH(数据源!$C$6)+A30-1,DAY(数据源!$C$6)),IF(AND(数据源!$C$7="先息后本",数据源!$C$4=A30-1),DATE(YEAR(数据源!$C$6),MONTH(数据源!$C$6)+A30-1,DAY(数据源!$C$6)-1),IF(AND(OR(数据源!$C$7="等额本息",数据源!$C$7="等本等息"),数据源!$C$4&gt;A30-1),DATE(YEAR(数据源!$C$6),MONTH(数据源!$C$6)+A30,DAY(数据源!$C$6)-1),"")))</f>
        <v/>
      </c>
      <c r="C30" s="19" t="str">
        <f>IF(AND(数据源!$C$4&gt;A30-1,数据源!$C$7="先息后本"),ROUND(数据源!$C$2*数据源!$C$5,0),IF(AND(数据源!$C$4=A30-1,数据源!$C$7="先息后本"),ROUND(数据源!$C$2,0),IF(AND(数据源!$C$4&gt;=A30,数据源!$C$7="等本等息"),ROUND(数据源!$C$2*数据源!$C$5+数据源!$C$2/数据源!$C$4,0),IF(AND(数据源!$C$4&gt;=A30,数据源!$C$7="等额本息"),ROUND(数据源!$C$3/数据源!$C$4,0),""))))</f>
        <v/>
      </c>
      <c r="D30" s="23" t="str">
        <f t="shared" si="0"/>
        <v/>
      </c>
    </row>
    <row r="31" spans="1:4" s="3" customFormat="1" ht="15" customHeight="1" x14ac:dyDescent="0.15">
      <c r="A31" s="13">
        <v>24</v>
      </c>
      <c r="B31" s="15" t="str">
        <f>IF(AND(数据源!$C$7="先息后本",数据源!$C$4&gt;A31-1),DATE(YEAR(数据源!$C$6),MONTH(数据源!$C$6)+A31-1,DAY(数据源!$C$6)),IF(AND(数据源!$C$7="先息后本",数据源!$C$4=A31-1),DATE(YEAR(数据源!$C$6),MONTH(数据源!$C$6)+A31-1,DAY(数据源!$C$6)-1),IF(AND(OR(数据源!$C$7="等额本息",数据源!$C$7="等本等息"),数据源!$C$4&gt;A31-1),DATE(YEAR(数据源!$C$6),MONTH(数据源!$C$6)+A31,DAY(数据源!$C$6)-1),"")))</f>
        <v/>
      </c>
      <c r="C31" s="19" t="str">
        <f>IF(AND(数据源!$C$4&gt;A31-1,数据源!$C$7="先息后本"),ROUND(数据源!$C$2*数据源!$C$5,0),IF(AND(数据源!$C$4=A31-1,数据源!$C$7="先息后本"),ROUND(数据源!$C$2,0),IF(AND(数据源!$C$4&gt;=A31,数据源!$C$7="等本等息"),ROUND(数据源!$C$2*数据源!$C$5+数据源!$C$2/数据源!$C$4,0),IF(AND(数据源!$C$4&gt;=A31,数据源!$C$7="等额本息"),ROUND(数据源!$C$3/数据源!$C$4,0),""))))</f>
        <v/>
      </c>
      <c r="D31" s="23" t="str">
        <f t="shared" si="0"/>
        <v/>
      </c>
    </row>
    <row r="32" spans="1:4" s="3" customFormat="1" ht="15" customHeight="1" x14ac:dyDescent="0.15">
      <c r="A32" s="13">
        <v>25</v>
      </c>
      <c r="B32" s="15" t="str">
        <f>IF(AND(数据源!$C$7="先息后本",数据源!$C$4&gt;A32-1),DATE(YEAR(数据源!$C$6),MONTH(数据源!$C$6)+A32-1,DAY(数据源!$C$6)),IF(AND(数据源!$C$7="先息后本",数据源!$C$4=A32-1),DATE(YEAR(数据源!$C$6),MONTH(数据源!$C$6)+A32-1,DAY(数据源!$C$6)-1),IF(AND(OR(数据源!$C$7="等额本息",数据源!$C$7="等本等息"),数据源!$C$4&gt;A32-1),DATE(YEAR(数据源!$C$6),MONTH(数据源!$C$6)+A32,DAY(数据源!$C$6)-1),"")))</f>
        <v/>
      </c>
      <c r="C32" s="19" t="str">
        <f>IF(AND(数据源!$C$4&gt;A32-1,数据源!$C$7="先息后本"),ROUND(数据源!$C$2*数据源!$C$5,0),IF(AND(数据源!$C$4=A32-1,数据源!$C$7="先息后本"),ROUND(数据源!$C$2,0),IF(AND(数据源!$C$4&gt;=A32,数据源!$C$7="等本等息"),ROUND(数据源!$C$2*数据源!$C$5+数据源!$C$2/数据源!$C$4,0),IF(AND(数据源!$C$4&gt;=A32,数据源!$C$7="等额本息"),ROUND(数据源!$C$3/数据源!$C$4,0),""))))</f>
        <v/>
      </c>
      <c r="D32" s="23" t="str">
        <f t="shared" si="0"/>
        <v/>
      </c>
    </row>
    <row r="33" spans="1:4" s="3" customFormat="1" ht="15" customHeight="1" x14ac:dyDescent="0.15">
      <c r="A33" s="13">
        <v>26</v>
      </c>
      <c r="B33" s="15" t="str">
        <f>IF(AND(数据源!$C$7="先息后本",数据源!$C$4&gt;A33-1),DATE(YEAR(数据源!$C$6),MONTH(数据源!$C$6)+A33-1,DAY(数据源!$C$6)),IF(AND(数据源!$C$7="先息后本",数据源!$C$4=A33-1),DATE(YEAR(数据源!$C$6),MONTH(数据源!$C$6)+A33-1,DAY(数据源!$C$6)-1),IF(AND(OR(数据源!$C$7="等额本息",数据源!$C$7="等本等息"),数据源!$C$4&gt;A33-1),DATE(YEAR(数据源!$C$6),MONTH(数据源!$C$6)+A33,DAY(数据源!$C$6)-1),"")))</f>
        <v/>
      </c>
      <c r="C33" s="19" t="str">
        <f>IF(AND(数据源!$C$4&gt;A33-1,数据源!$C$7="先息后本"),ROUND(数据源!$C$2*数据源!$C$5,0),IF(AND(数据源!$C$4=A33-1,数据源!$C$7="先息后本"),ROUND(数据源!$C$2,0),IF(AND(数据源!$C$4&gt;=A33,数据源!$C$7="等本等息"),ROUND(数据源!$C$2*数据源!$C$5+数据源!$C$2/数据源!$C$4,0),IF(AND(数据源!$C$4&gt;=A33,数据源!$C$7="等额本息"),ROUND(数据源!$C$3/数据源!$C$4,0),""))))</f>
        <v/>
      </c>
      <c r="D33" s="23" t="str">
        <f t="shared" si="0"/>
        <v/>
      </c>
    </row>
    <row r="34" spans="1:4" s="3" customFormat="1" ht="15" customHeight="1" x14ac:dyDescent="0.15">
      <c r="A34" s="13">
        <v>27</v>
      </c>
      <c r="B34" s="15" t="str">
        <f>IF(AND(数据源!$C$7="先息后本",数据源!$C$4&gt;A34-1),DATE(YEAR(数据源!$C$6),MONTH(数据源!$C$6)+A34-1,DAY(数据源!$C$6)),IF(AND(数据源!$C$7="先息后本",数据源!$C$4=A34-1),DATE(YEAR(数据源!$C$6),MONTH(数据源!$C$6)+A34-1,DAY(数据源!$C$6)-1),IF(AND(OR(数据源!$C$7="等额本息",数据源!$C$7="等本等息"),数据源!$C$4&gt;A34-1),DATE(YEAR(数据源!$C$6),MONTH(数据源!$C$6)+A34,DAY(数据源!$C$6)-1),"")))</f>
        <v/>
      </c>
      <c r="C34" s="19" t="str">
        <f>IF(AND(数据源!$C$4&gt;A34-1,数据源!$C$7="先息后本"),ROUND(数据源!$C$2*数据源!$C$5,0),IF(AND(数据源!$C$4=A34-1,数据源!$C$7="先息后本"),ROUND(数据源!$C$2,0),IF(AND(数据源!$C$4&gt;=A34,数据源!$C$7="等本等息"),ROUND(数据源!$C$2*数据源!$C$5+数据源!$C$2/数据源!$C$4,0),IF(AND(数据源!$C$4&gt;=A34,数据源!$C$7="等额本息"),ROUND(数据源!$C$3/数据源!$C$4,0),""))))</f>
        <v/>
      </c>
      <c r="D34" s="23" t="str">
        <f t="shared" si="0"/>
        <v/>
      </c>
    </row>
    <row r="35" spans="1:4" s="3" customFormat="1" ht="15" customHeight="1" x14ac:dyDescent="0.15">
      <c r="A35" s="13">
        <v>28</v>
      </c>
      <c r="B35" s="15" t="str">
        <f>IF(AND(数据源!$C$7="先息后本",数据源!$C$4&gt;A35-1),DATE(YEAR(数据源!$C$6),MONTH(数据源!$C$6)+A35-1,DAY(数据源!$C$6)),IF(AND(数据源!$C$7="先息后本",数据源!$C$4=A35-1),DATE(YEAR(数据源!$C$6),MONTH(数据源!$C$6)+A35-1,DAY(数据源!$C$6)-1),IF(AND(OR(数据源!$C$7="等额本息",数据源!$C$7="等本等息"),数据源!$C$4&gt;A35-1),DATE(YEAR(数据源!$C$6),MONTH(数据源!$C$6)+A35,DAY(数据源!$C$6)-1),"")))</f>
        <v/>
      </c>
      <c r="C35" s="19" t="str">
        <f>IF(AND(数据源!$C$4&gt;A35-1,数据源!$C$7="先息后本"),ROUND(数据源!$C$2*数据源!$C$5,0),IF(AND(数据源!$C$4=A35-1,数据源!$C$7="先息后本"),ROUND(数据源!$C$2,0),IF(AND(数据源!$C$4&gt;=A35,数据源!$C$7="等本等息"),ROUND(数据源!$C$2*数据源!$C$5+数据源!$C$2/数据源!$C$4,0),IF(AND(数据源!$C$4&gt;=A35,数据源!$C$7="等额本息"),ROUND(数据源!$C$3/数据源!$C$4,0),""))))</f>
        <v/>
      </c>
      <c r="D35" s="23" t="str">
        <f t="shared" si="0"/>
        <v/>
      </c>
    </row>
    <row r="36" spans="1:4" s="3" customFormat="1" ht="15" customHeight="1" x14ac:dyDescent="0.15">
      <c r="A36" s="13">
        <v>29</v>
      </c>
      <c r="B36" s="15" t="str">
        <f>IF(AND(数据源!$C$7="先息后本",数据源!$C$4&gt;A36-1),DATE(YEAR(数据源!$C$6),MONTH(数据源!$C$6)+A36-1,DAY(数据源!$C$6)),IF(AND(数据源!$C$7="先息后本",数据源!$C$4=A36-1),DATE(YEAR(数据源!$C$6),MONTH(数据源!$C$6)+A36-1,DAY(数据源!$C$6)-1),IF(AND(OR(数据源!$C$7="等额本息",数据源!$C$7="等本等息"),数据源!$C$4&gt;A36-1),DATE(YEAR(数据源!$C$6),MONTH(数据源!$C$6)+A36,DAY(数据源!$C$6)-1),"")))</f>
        <v/>
      </c>
      <c r="C36" s="19" t="str">
        <f>IF(AND(数据源!$C$4&gt;A36-1,数据源!$C$7="先息后本"),ROUND(数据源!$C$2*数据源!$C$5,0),IF(AND(数据源!$C$4=A36-1,数据源!$C$7="先息后本"),ROUND(数据源!$C$2,0),IF(AND(数据源!$C$4&gt;=A36,数据源!$C$7="等本等息"),ROUND(数据源!$C$2*数据源!$C$5+数据源!$C$2/数据源!$C$4,0),IF(AND(数据源!$C$4&gt;=A36,数据源!$C$7="等额本息"),ROUND(数据源!$C$3/数据源!$C$4,0),""))))</f>
        <v/>
      </c>
      <c r="D36" s="23" t="str">
        <f t="shared" si="0"/>
        <v/>
      </c>
    </row>
    <row r="37" spans="1:4" s="3" customFormat="1" ht="15" customHeight="1" x14ac:dyDescent="0.15">
      <c r="A37" s="13">
        <v>30</v>
      </c>
      <c r="B37" s="15" t="str">
        <f>IF(AND(数据源!$C$7="先息后本",数据源!$C$4&gt;A37-1),DATE(YEAR(数据源!$C$6),MONTH(数据源!$C$6)+A37-1,DAY(数据源!$C$6)),IF(AND(数据源!$C$7="先息后本",数据源!$C$4=A37-1),DATE(YEAR(数据源!$C$6),MONTH(数据源!$C$6)+A37-1,DAY(数据源!$C$6)-1),IF(AND(OR(数据源!$C$7="等额本息",数据源!$C$7="等本等息"),数据源!$C$4&gt;A37-1),DATE(YEAR(数据源!$C$6),MONTH(数据源!$C$6)+A37,DAY(数据源!$C$6)-1),"")))</f>
        <v/>
      </c>
      <c r="C37" s="19" t="str">
        <f>IF(AND(数据源!$C$4&gt;A37-1,数据源!$C$7="先息后本"),ROUND(数据源!$C$2*数据源!$C$5,0),IF(AND(数据源!$C$4=A37-1,数据源!$C$7="先息后本"),ROUND(数据源!$C$2,0),IF(AND(数据源!$C$4&gt;=A37,数据源!$C$7="等本等息"),ROUND(数据源!$C$2*数据源!$C$5+数据源!$C$2/数据源!$C$4,0),IF(AND(数据源!$C$4&gt;=A37,数据源!$C$7="等额本息"),ROUND(数据源!$C$3/数据源!$C$4,0),""))))</f>
        <v/>
      </c>
      <c r="D37" s="23" t="str">
        <f t="shared" si="0"/>
        <v/>
      </c>
    </row>
    <row r="38" spans="1:4" s="3" customFormat="1" ht="15" customHeight="1" x14ac:dyDescent="0.15">
      <c r="A38" s="13">
        <v>31</v>
      </c>
      <c r="B38" s="15" t="str">
        <f>IF(AND(数据源!$C$7="先息后本",数据源!$C$4&gt;A38-1),DATE(YEAR(数据源!$C$6),MONTH(数据源!$C$6)+A38-1,DAY(数据源!$C$6)),IF(AND(数据源!$C$7="先息后本",数据源!$C$4=A38-1),DATE(YEAR(数据源!$C$6),MONTH(数据源!$C$6)+A38-1,DAY(数据源!$C$6)-1),IF(AND(OR(数据源!$C$7="等额本息",数据源!$C$7="等本等息"),数据源!$C$4&gt;A38-1),DATE(YEAR(数据源!$C$6),MONTH(数据源!$C$6)+A38,DAY(数据源!$C$6)-1),"")))</f>
        <v/>
      </c>
      <c r="C38" s="19" t="str">
        <f>IF(AND(数据源!$C$4&gt;A38-1,数据源!$C$7="先息后本"),ROUND(数据源!$C$2*数据源!$C$5,0),IF(AND(数据源!$C$4=A38-1,数据源!$C$7="先息后本"),ROUND(数据源!$C$2,0),IF(AND(数据源!$C$4&gt;=A38,数据源!$C$7="等本等息"),ROUND(数据源!$C$2*数据源!$C$5+数据源!$C$2/数据源!$C$4,0),IF(AND(数据源!$C$4&gt;=A38,数据源!$C$7="等额本息"),ROUND(数据源!$C$3/数据源!$C$4,0),""))))</f>
        <v/>
      </c>
      <c r="D38" s="23" t="str">
        <f t="shared" si="0"/>
        <v/>
      </c>
    </row>
    <row r="39" spans="1:4" s="3" customFormat="1" ht="15" customHeight="1" x14ac:dyDescent="0.15">
      <c r="A39" s="13">
        <v>32</v>
      </c>
      <c r="B39" s="15" t="str">
        <f>IF(AND(数据源!$C$7="先息后本",数据源!$C$4&gt;A39-1),DATE(YEAR(数据源!$C$6),MONTH(数据源!$C$6)+A39-1,DAY(数据源!$C$6)),IF(AND(数据源!$C$7="先息后本",数据源!$C$4=A39-1),DATE(YEAR(数据源!$C$6),MONTH(数据源!$C$6)+A39-1,DAY(数据源!$C$6)-1),IF(AND(OR(数据源!$C$7="等额本息",数据源!$C$7="等本等息"),数据源!$C$4&gt;A39-1),DATE(YEAR(数据源!$C$6),MONTH(数据源!$C$6)+A39,DAY(数据源!$C$6)-1),"")))</f>
        <v/>
      </c>
      <c r="C39" s="19" t="str">
        <f>IF(AND(数据源!$C$4&gt;A39-1,数据源!$C$7="先息后本"),ROUND(数据源!$C$2*数据源!$C$5,0),IF(AND(数据源!$C$4=A39-1,数据源!$C$7="先息后本"),ROUND(数据源!$C$2,0),IF(AND(数据源!$C$4&gt;=A39,数据源!$C$7="等本等息"),ROUND(数据源!$C$2*数据源!$C$5+数据源!$C$2/数据源!$C$4,0),IF(AND(数据源!$C$4&gt;=A39,数据源!$C$7="等额本息"),ROUND(数据源!$C$3/数据源!$C$4,0),""))))</f>
        <v/>
      </c>
      <c r="D39" s="23" t="str">
        <f t="shared" si="0"/>
        <v/>
      </c>
    </row>
    <row r="40" spans="1:4" s="3" customFormat="1" ht="15" customHeight="1" x14ac:dyDescent="0.15">
      <c r="A40" s="13">
        <v>33</v>
      </c>
      <c r="B40" s="15" t="str">
        <f>IF(AND(数据源!$C$7="先息后本",数据源!$C$4&gt;A40-1),DATE(YEAR(数据源!$C$6),MONTH(数据源!$C$6)+A40-1,DAY(数据源!$C$6)),IF(AND(数据源!$C$7="先息后本",数据源!$C$4=A40-1),DATE(YEAR(数据源!$C$6),MONTH(数据源!$C$6)+A40-1,DAY(数据源!$C$6)-1),IF(AND(OR(数据源!$C$7="等额本息",数据源!$C$7="等本等息"),数据源!$C$4&gt;A40-1),DATE(YEAR(数据源!$C$6),MONTH(数据源!$C$6)+A40,DAY(数据源!$C$6)-1),"")))</f>
        <v/>
      </c>
      <c r="C40" s="19" t="str">
        <f>IF(AND(数据源!$C$4&gt;A40-1,数据源!$C$7="先息后本"),ROUND(数据源!$C$2*数据源!$C$5,0),IF(AND(数据源!$C$4=A40-1,数据源!$C$7="先息后本"),ROUND(数据源!$C$2,0),IF(AND(数据源!$C$4&gt;=A40,数据源!$C$7="等本等息"),ROUND(数据源!$C$2*数据源!$C$5+数据源!$C$2/数据源!$C$4,0),IF(AND(数据源!$C$4&gt;=A40,数据源!$C$7="等额本息"),ROUND(数据源!$C$3/数据源!$C$4,0),""))))</f>
        <v/>
      </c>
      <c r="D40" s="23" t="str">
        <f t="shared" si="0"/>
        <v/>
      </c>
    </row>
    <row r="41" spans="1:4" s="3" customFormat="1" ht="15" customHeight="1" x14ac:dyDescent="0.15">
      <c r="A41" s="13">
        <v>34</v>
      </c>
      <c r="B41" s="15" t="str">
        <f>IF(AND(数据源!$C$7="先息后本",数据源!$C$4&gt;A41-1),DATE(YEAR(数据源!$C$6),MONTH(数据源!$C$6)+A41-1,DAY(数据源!$C$6)),IF(AND(数据源!$C$7="先息后本",数据源!$C$4=A41-1),DATE(YEAR(数据源!$C$6),MONTH(数据源!$C$6)+A41-1,DAY(数据源!$C$6)-1),IF(AND(OR(数据源!$C$7="等额本息",数据源!$C$7="等本等息"),数据源!$C$4&gt;A41-1),DATE(YEAR(数据源!$C$6),MONTH(数据源!$C$6)+A41,DAY(数据源!$C$6)-1),"")))</f>
        <v/>
      </c>
      <c r="C41" s="19" t="str">
        <f>IF(AND(数据源!$C$4&gt;A41-1,数据源!$C$7="先息后本"),ROUND(数据源!$C$2*数据源!$C$5,0),IF(AND(数据源!$C$4=A41-1,数据源!$C$7="先息后本"),ROUND(数据源!$C$2,0),IF(AND(数据源!$C$4&gt;=A41,数据源!$C$7="等本等息"),ROUND(数据源!$C$2*数据源!$C$5+数据源!$C$2/数据源!$C$4,0),IF(AND(数据源!$C$4&gt;=A41,数据源!$C$7="等额本息"),ROUND(数据源!$C$3/数据源!$C$4,0),""))))</f>
        <v/>
      </c>
      <c r="D41" s="23" t="str">
        <f t="shared" si="0"/>
        <v/>
      </c>
    </row>
    <row r="42" spans="1:4" s="3" customFormat="1" ht="15" customHeight="1" x14ac:dyDescent="0.15">
      <c r="A42" s="13">
        <v>35</v>
      </c>
      <c r="B42" s="15" t="str">
        <f>IF(AND(数据源!$C$7="先息后本",数据源!$C$4&gt;A42-1),DATE(YEAR(数据源!$C$6),MONTH(数据源!$C$6)+A42-1,DAY(数据源!$C$6)),IF(AND(数据源!$C$7="先息后本",数据源!$C$4=A42-1),DATE(YEAR(数据源!$C$6),MONTH(数据源!$C$6)+A42-1,DAY(数据源!$C$6)-1),IF(AND(OR(数据源!$C$7="等额本息",数据源!$C$7="等本等息"),数据源!$C$4&gt;A42-1),DATE(YEAR(数据源!$C$6),MONTH(数据源!$C$6)+A42,DAY(数据源!$C$6)-1),"")))</f>
        <v/>
      </c>
      <c r="C42" s="19" t="str">
        <f>IF(AND(数据源!$C$4&gt;A42-1,数据源!$C$7="先息后本"),ROUND(数据源!$C$2*数据源!$C$5,0),IF(AND(数据源!$C$4=A42-1,数据源!$C$7="先息后本"),ROUND(数据源!$C$2,0),IF(AND(数据源!$C$4&gt;=A42,数据源!$C$7="等本等息"),ROUND(数据源!$C$2*数据源!$C$5+数据源!$C$2/数据源!$C$4,0),IF(AND(数据源!$C$4&gt;=A42,数据源!$C$7="等额本息"),ROUND(数据源!$C$3/数据源!$C$4,0),""))))</f>
        <v/>
      </c>
      <c r="D42" s="23" t="str">
        <f t="shared" si="0"/>
        <v/>
      </c>
    </row>
    <row r="43" spans="1:4" s="3" customFormat="1" ht="15" customHeight="1" thickBot="1" x14ac:dyDescent="0.2">
      <c r="A43" s="13">
        <v>36</v>
      </c>
      <c r="B43" s="15" t="str">
        <f>IF(AND(数据源!$C$7="先息后本",数据源!$C$4&gt;A43-1),DATE(YEAR(数据源!$C$6),MONTH(数据源!$C$6)+A43-1,DAY(数据源!$C$6)),IF(AND(数据源!$C$7="先息后本",数据源!$C$4=A43-1),DATE(YEAR(数据源!$C$6),MONTH(数据源!$C$6)+A43-1,DAY(数据源!$C$6)-1),IF(AND(OR(数据源!$C$7="等额本息",数据源!$C$7="等本等息"),数据源!$C$4&gt;A43-1),DATE(YEAR(数据源!$C$6),MONTH(数据源!$C$6)+A43,DAY(数据源!$C$6)-1),"")))</f>
        <v/>
      </c>
      <c r="C43" s="19" t="str">
        <f>IF(AND(数据源!$C$4&gt;A43-1,数据源!$C$7="先息后本"),ROUND(数据源!$C$2*数据源!$C$5,0),IF(AND(数据源!$C$4=A43-1,数据源!$C$7="先息后本"),ROUND(数据源!$C$2,0),IF(AND(数据源!$C$4&gt;=A43,数据源!$C$7="等本等息"),ROUND(数据源!$C$2*数据源!$C$5+数据源!$C$2/数据源!$C$4,0),IF(AND(数据源!$C$4&gt;=A43,数据源!$C$7="等额本息"),ROUND(数据源!$C$3/数据源!$C$4,0),""))))</f>
        <v/>
      </c>
      <c r="D43" s="23" t="str">
        <f t="shared" si="0"/>
        <v/>
      </c>
    </row>
    <row r="44" spans="1:4" ht="17.45" customHeight="1" x14ac:dyDescent="0.15">
      <c r="A44" s="37" t="s">
        <v>8</v>
      </c>
      <c r="B44" s="37"/>
      <c r="C44" s="37"/>
      <c r="D44" s="37"/>
    </row>
    <row r="45" spans="1:4" ht="17.45" customHeight="1" x14ac:dyDescent="0.15">
      <c r="A45" s="38" t="s">
        <v>9</v>
      </c>
      <c r="B45" s="38"/>
      <c r="C45" s="38"/>
      <c r="D45" s="38"/>
    </row>
    <row r="46" spans="1:4" x14ac:dyDescent="0.15">
      <c r="A46" s="5"/>
      <c r="B46" s="16"/>
      <c r="C46" s="20" t="s">
        <v>7</v>
      </c>
      <c r="D46" s="24"/>
    </row>
  </sheetData>
  <mergeCells count="8">
    <mergeCell ref="A1:B1"/>
    <mergeCell ref="C1:D1"/>
    <mergeCell ref="A3:D3"/>
    <mergeCell ref="A44:D44"/>
    <mergeCell ref="A45:D45"/>
    <mergeCell ref="B4:D4"/>
    <mergeCell ref="B5:D5"/>
    <mergeCell ref="B6:D6"/>
  </mergeCells>
  <phoneticPr fontId="1" type="noConversion"/>
  <printOptions horizontalCentered="1" verticalCentered="1"/>
  <pageMargins left="0.70866141732283472" right="0.70866141732283472" top="0.31496062992125984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F462-66AA-4CC9-AB3B-FF4B8555013A}">
  <dimension ref="B2:C12"/>
  <sheetViews>
    <sheetView topLeftCell="B1" workbookViewId="0">
      <selection activeCell="C2" sqref="C2"/>
    </sheetView>
  </sheetViews>
  <sheetFormatPr defaultRowHeight="13.5" x14ac:dyDescent="0.15"/>
  <cols>
    <col min="2" max="2" width="20.625" customWidth="1"/>
    <col min="3" max="3" width="20.625" style="9" customWidth="1"/>
  </cols>
  <sheetData>
    <row r="2" spans="2:3" ht="20.100000000000001" customHeight="1" x14ac:dyDescent="0.15">
      <c r="B2" s="8" t="s">
        <v>11</v>
      </c>
      <c r="C2" s="10" t="str">
        <f>[1]!rpt_CreditLimit</f>
        <v>1000000</v>
      </c>
    </row>
    <row r="3" spans="2:3" ht="20.100000000000001" customHeight="1" x14ac:dyDescent="0.15">
      <c r="B3" s="8" t="s">
        <v>19</v>
      </c>
      <c r="C3" s="10">
        <f>ROUNDUP(IF(C7="等额本息",C2/(ABS(C5*100*C4-100)/100),C2),0)</f>
        <v>1195029</v>
      </c>
    </row>
    <row r="4" spans="2:3" ht="20.100000000000001" customHeight="1" x14ac:dyDescent="0.15">
      <c r="B4" s="8" t="s">
        <v>12</v>
      </c>
      <c r="C4" s="8">
        <f>[1]!rpt_ContractLength</f>
        <v>12</v>
      </c>
    </row>
    <row r="5" spans="2:3" ht="20.100000000000001" customHeight="1" x14ac:dyDescent="0.15">
      <c r="B5" s="8" t="s">
        <v>14</v>
      </c>
      <c r="C5" s="11">
        <f>[1]!rpt_InterestRate</f>
        <v>1.3599999999999999E-2</v>
      </c>
    </row>
    <row r="6" spans="2:3" ht="20.100000000000001" customHeight="1" x14ac:dyDescent="0.15">
      <c r="B6" s="8" t="s">
        <v>15</v>
      </c>
      <c r="C6" s="12">
        <f>[1]!rpt_LoanDate</f>
        <v>25569</v>
      </c>
    </row>
    <row r="7" spans="2:3" ht="20.100000000000001" customHeight="1" x14ac:dyDescent="0.15">
      <c r="B7" s="8" t="s">
        <v>13</v>
      </c>
      <c r="C7" s="8" t="str">
        <f>[1]!rpt_PaymentMethod</f>
        <v>等额本息</v>
      </c>
    </row>
    <row r="8" spans="2:3" ht="20.100000000000001" customHeight="1" x14ac:dyDescent="0.15">
      <c r="B8" s="25" t="s">
        <v>18</v>
      </c>
      <c r="C8" s="11">
        <f>IF(C7="等本等息",(C4*2/(C4+1))*C5*12,IF(C7="等额本息",24*(1-(100-C5*C4*100)/100)/((C4+1)*(100-C5*C4*100)/100),IF(C7="先息后本",C5*12,"")))</f>
        <v>0.36005294896308254</v>
      </c>
    </row>
    <row r="9" spans="2:3" x14ac:dyDescent="0.15">
      <c r="C9" s="27"/>
    </row>
    <row r="12" spans="2:3" x14ac:dyDescent="0.15">
      <c r="C12" s="26"/>
    </row>
  </sheetData>
  <phoneticPr fontId="1" type="noConversion"/>
  <conditionalFormatting sqref="C8">
    <cfRule type="cellIs" dxfId="0" priority="1" operator="greaterThan">
      <formula>0.36</formula>
    </cfRule>
  </conditionalFormatting>
  <dataValidations count="1">
    <dataValidation type="list" allowBlank="1" showInputMessage="1" showErrorMessage="1" sqref="C7" xr:uid="{EF3F11EB-427C-4CF8-9D73-C3DEA5F74BD3}">
      <formula1>"等额本息,先息后本,等本等息"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4ED0-4166-4109-A581-DBD5DCC628AB}">
  <dimension ref="A1:K10"/>
  <sheetViews>
    <sheetView workbookViewId="0">
      <selection activeCell="D38" sqref="D38"/>
    </sheetView>
  </sheetViews>
  <sheetFormatPr defaultRowHeight="13.5" x14ac:dyDescent="0.15"/>
  <cols>
    <col min="1" max="3" width="9" style="9"/>
    <col min="4" max="7" width="9" style="28"/>
  </cols>
  <sheetData>
    <row r="1" spans="1:11" x14ac:dyDescent="0.15">
      <c r="A1" s="43" t="s">
        <v>24</v>
      </c>
      <c r="B1" s="43" t="s">
        <v>20</v>
      </c>
      <c r="C1" s="43"/>
      <c r="D1" s="44" t="s">
        <v>21</v>
      </c>
      <c r="E1" s="44"/>
      <c r="F1" s="44"/>
      <c r="G1" s="44"/>
      <c r="H1" s="43" t="s">
        <v>22</v>
      </c>
      <c r="I1" s="43"/>
      <c r="J1" s="43" t="s">
        <v>23</v>
      </c>
      <c r="K1" s="43"/>
    </row>
    <row r="2" spans="1:11" x14ac:dyDescent="0.15">
      <c r="A2" s="45"/>
      <c r="B2" s="29">
        <v>1.3599999999999999E-2</v>
      </c>
      <c r="C2" s="29">
        <v>1.5800000000000002E-2</v>
      </c>
      <c r="D2" s="29">
        <v>0.01</v>
      </c>
      <c r="E2" s="29">
        <v>1.4999999999999999E-2</v>
      </c>
      <c r="F2" s="29">
        <v>1.6799999999999999E-2</v>
      </c>
      <c r="G2" s="29">
        <v>1.8800000000000001E-2</v>
      </c>
      <c r="H2" s="29">
        <v>0.02</v>
      </c>
      <c r="I2" s="29">
        <v>2.5000000000000001E-2</v>
      </c>
      <c r="J2" s="29">
        <v>0.02</v>
      </c>
      <c r="K2" s="29">
        <v>2.5000000000000001E-2</v>
      </c>
    </row>
    <row r="3" spans="1:11" x14ac:dyDescent="0.15">
      <c r="A3" s="30">
        <v>3</v>
      </c>
      <c r="B3" s="11">
        <f t="shared" ref="B3:B10" si="0">24*(1-(100-B$2*$A3*100)/100)/(($A3+1)*(100-B$2*$A3*100)/100)</f>
        <v>0.25521267723102553</v>
      </c>
      <c r="C3" s="11">
        <f t="shared" ref="C3:C10" si="1">24*(1-(100-C$2*$A3*100)/100)/(($A3+1)*(100-C$2*$A3*100)/100)</f>
        <v>0.29855133319336552</v>
      </c>
      <c r="D3" s="31">
        <f t="shared" ref="D3:G10" si="2">($A3*2/($A3+1))*D$2*12</f>
        <v>0.18</v>
      </c>
      <c r="E3" s="31">
        <f t="shared" ref="E3:G7" si="3">($A3*2/($A3+1))*E$2*12</f>
        <v>0.27</v>
      </c>
      <c r="F3" s="31">
        <f t="shared" si="3"/>
        <v>0.3024</v>
      </c>
      <c r="G3" s="31">
        <f t="shared" si="3"/>
        <v>0.33840000000000003</v>
      </c>
      <c r="H3" s="31">
        <f t="shared" ref="H3:I10" si="4">H$2*12</f>
        <v>0.24</v>
      </c>
      <c r="I3" s="31">
        <f t="shared" si="4"/>
        <v>0.30000000000000004</v>
      </c>
      <c r="J3" s="31">
        <f t="shared" ref="J3:K10" si="5">((J$2+1)^$A3-1)*12/$A3</f>
        <v>0.24483199999999972</v>
      </c>
      <c r="K3" s="31">
        <f t="shared" si="5"/>
        <v>0.30756249999999952</v>
      </c>
    </row>
    <row r="4" spans="1:11" x14ac:dyDescent="0.15">
      <c r="A4" s="30">
        <v>6</v>
      </c>
      <c r="B4" s="11">
        <f t="shared" si="0"/>
        <v>0.30462916874066703</v>
      </c>
      <c r="C4" s="11">
        <f t="shared" si="1"/>
        <v>0.3590682406413736</v>
      </c>
      <c r="D4" s="31">
        <f t="shared" si="2"/>
        <v>0.20571428571428574</v>
      </c>
      <c r="E4" s="31">
        <f t="shared" si="3"/>
        <v>0.3085714285714285</v>
      </c>
      <c r="F4" s="31">
        <f t="shared" si="3"/>
        <v>0.34559999999999996</v>
      </c>
      <c r="G4" s="31">
        <f t="shared" si="3"/>
        <v>0.38674285714285711</v>
      </c>
      <c r="H4" s="31">
        <f t="shared" si="4"/>
        <v>0.24</v>
      </c>
      <c r="I4" s="31">
        <f t="shared" si="4"/>
        <v>0.30000000000000004</v>
      </c>
      <c r="J4" s="31">
        <f t="shared" si="5"/>
        <v>0.25232483852800014</v>
      </c>
      <c r="K4" s="31">
        <f t="shared" si="5"/>
        <v>0.31938683642578036</v>
      </c>
    </row>
    <row r="5" spans="1:11" x14ac:dyDescent="0.15">
      <c r="A5" s="30">
        <v>9</v>
      </c>
      <c r="B5" s="11">
        <f t="shared" si="0"/>
        <v>0.33473108477666352</v>
      </c>
      <c r="C5" s="11">
        <f t="shared" si="1"/>
        <v>0.39785497785031476</v>
      </c>
      <c r="D5" s="31">
        <f t="shared" si="2"/>
        <v>0.21600000000000003</v>
      </c>
      <c r="E5" s="31">
        <f t="shared" si="3"/>
        <v>0.32400000000000001</v>
      </c>
      <c r="F5" s="31">
        <f t="shared" si="3"/>
        <v>0.36287999999999998</v>
      </c>
      <c r="G5" s="31">
        <f t="shared" si="3"/>
        <v>0.40608</v>
      </c>
      <c r="H5" s="31">
        <f t="shared" si="4"/>
        <v>0.24</v>
      </c>
      <c r="I5" s="31">
        <f t="shared" si="4"/>
        <v>0.30000000000000004</v>
      </c>
      <c r="J5" s="31">
        <f t="shared" si="5"/>
        <v>0.26012342482974776</v>
      </c>
      <c r="K5" s="31">
        <f t="shared" si="5"/>
        <v>0.33181729326355391</v>
      </c>
    </row>
    <row r="6" spans="1:11" x14ac:dyDescent="0.15">
      <c r="A6" s="30">
        <v>12</v>
      </c>
      <c r="B6" s="11">
        <f t="shared" si="0"/>
        <v>0.36005294896308254</v>
      </c>
      <c r="C6" s="11">
        <f t="shared" si="1"/>
        <v>0.43192345660262765</v>
      </c>
      <c r="D6" s="31">
        <f t="shared" si="2"/>
        <v>0.22153846153846157</v>
      </c>
      <c r="E6" s="31">
        <f t="shared" si="3"/>
        <v>0.3323076923076923</v>
      </c>
      <c r="F6" s="31">
        <f t="shared" si="3"/>
        <v>0.37218461538461539</v>
      </c>
      <c r="G6" s="31">
        <f t="shared" si="3"/>
        <v>0.41649230769230777</v>
      </c>
      <c r="H6" s="31">
        <f t="shared" si="4"/>
        <v>0.24</v>
      </c>
      <c r="I6" s="31">
        <f t="shared" si="4"/>
        <v>0.30000000000000004</v>
      </c>
      <c r="J6" s="31">
        <f t="shared" si="5"/>
        <v>0.26824179456254527</v>
      </c>
      <c r="K6" s="31">
        <f t="shared" si="5"/>
        <v>0.34488882424629752</v>
      </c>
    </row>
    <row r="7" spans="1:11" x14ac:dyDescent="0.15">
      <c r="A7" s="30">
        <v>15</v>
      </c>
      <c r="B7" s="11">
        <f t="shared" si="0"/>
        <v>0.38442211055276398</v>
      </c>
      <c r="C7" s="11">
        <f t="shared" si="1"/>
        <v>0.46592398427260812</v>
      </c>
      <c r="D7" s="31">
        <f t="shared" si="2"/>
        <v>0.22499999999999998</v>
      </c>
      <c r="E7" s="31">
        <f t="shared" si="3"/>
        <v>0.33749999999999997</v>
      </c>
      <c r="F7" s="31">
        <f t="shared" si="3"/>
        <v>0.378</v>
      </c>
      <c r="G7" s="31">
        <f t="shared" si="3"/>
        <v>0.42300000000000004</v>
      </c>
      <c r="H7" s="31">
        <f t="shared" si="4"/>
        <v>0.24</v>
      </c>
      <c r="I7" s="31">
        <f t="shared" si="4"/>
        <v>0.30000000000000004</v>
      </c>
      <c r="J7" s="31">
        <f t="shared" si="5"/>
        <v>0.27669467065930337</v>
      </c>
      <c r="K7" s="31">
        <f t="shared" si="5"/>
        <v>0.35863853319848837</v>
      </c>
    </row>
    <row r="8" spans="1:11" x14ac:dyDescent="0.15">
      <c r="A8" s="30">
        <v>18</v>
      </c>
      <c r="B8" s="11">
        <f t="shared" si="0"/>
        <v>0.4094558429973239</v>
      </c>
      <c r="C8" s="11">
        <f t="shared" si="1"/>
        <v>0.50201523932805736</v>
      </c>
      <c r="D8" s="31">
        <f t="shared" si="2"/>
        <v>0.22736842105263155</v>
      </c>
      <c r="E8" s="31">
        <f t="shared" si="2"/>
        <v>0.34105263157894733</v>
      </c>
      <c r="F8" s="31">
        <f t="shared" si="2"/>
        <v>0.38197894736842103</v>
      </c>
      <c r="G8" s="31">
        <f t="shared" si="2"/>
        <v>0.42745263157894742</v>
      </c>
      <c r="H8" s="31">
        <f t="shared" si="4"/>
        <v>0.24</v>
      </c>
      <c r="I8" s="31">
        <f t="shared" si="4"/>
        <v>0.30000000000000004</v>
      </c>
      <c r="J8" s="31">
        <f t="shared" si="5"/>
        <v>0.28549749838418181</v>
      </c>
      <c r="K8" s="31">
        <f t="shared" si="5"/>
        <v>0.373105811804336</v>
      </c>
    </row>
    <row r="9" spans="1:11" x14ac:dyDescent="0.15">
      <c r="A9" s="30">
        <v>24</v>
      </c>
      <c r="B9" s="11">
        <f t="shared" si="0"/>
        <v>0.46517814726840834</v>
      </c>
      <c r="C9" s="11">
        <f t="shared" si="1"/>
        <v>0.58639175257731957</v>
      </c>
      <c r="D9" s="31">
        <f t="shared" si="2"/>
        <v>0.23039999999999999</v>
      </c>
      <c r="E9" s="31">
        <f t="shared" si="2"/>
        <v>0.34560000000000002</v>
      </c>
      <c r="F9" s="31">
        <f t="shared" si="2"/>
        <v>0.38707199999999997</v>
      </c>
      <c r="G9" s="31">
        <f t="shared" si="2"/>
        <v>0.43315200000000004</v>
      </c>
      <c r="H9" s="31">
        <f t="shared" si="4"/>
        <v>0.24</v>
      </c>
      <c r="I9" s="31">
        <f t="shared" si="4"/>
        <v>0.30000000000000004</v>
      </c>
      <c r="J9" s="31">
        <f t="shared" si="5"/>
        <v>0.30421862473761252</v>
      </c>
      <c r="K9" s="31">
        <f t="shared" si="5"/>
        <v>0.40436297479129446</v>
      </c>
    </row>
    <row r="10" spans="1:11" x14ac:dyDescent="0.15">
      <c r="A10" s="30">
        <v>36</v>
      </c>
      <c r="B10" s="11">
        <f t="shared" si="0"/>
        <v>0.62221469118020856</v>
      </c>
      <c r="C10" s="11">
        <f t="shared" si="1"/>
        <v>0.85563856992428455</v>
      </c>
      <c r="D10" s="31">
        <f t="shared" si="2"/>
        <v>0.23351351351351354</v>
      </c>
      <c r="E10" s="31">
        <f t="shared" si="2"/>
        <v>0.35027027027027025</v>
      </c>
      <c r="F10" s="31">
        <f t="shared" si="2"/>
        <v>0.39230270270270273</v>
      </c>
      <c r="G10" s="31">
        <f t="shared" si="2"/>
        <v>0.43900540540540545</v>
      </c>
      <c r="H10" s="31">
        <f t="shared" si="4"/>
        <v>0.24</v>
      </c>
      <c r="I10" s="31">
        <f t="shared" si="4"/>
        <v>0.30000000000000004</v>
      </c>
      <c r="J10" s="31">
        <f t="shared" si="5"/>
        <v>0.34662911457190121</v>
      </c>
      <c r="K10" s="31">
        <f t="shared" si="5"/>
        <v>0.4775117719059655</v>
      </c>
    </row>
  </sheetData>
  <mergeCells count="5">
    <mergeCell ref="J1:K1"/>
    <mergeCell ref="B1:C1"/>
    <mergeCell ref="H1:I1"/>
    <mergeCell ref="D1:G1"/>
    <mergeCell ref="A1:A2"/>
  </mergeCells>
  <phoneticPr fontId="1" type="noConversion"/>
  <conditionalFormatting sqref="B3:K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6 c d 2 5 f - 0 e 7 5 - 4 4 a d - 9 a 8 e - 3 1 9 0 9 9 9 8 0 7 2 d "   x m l n s = " h t t p : / / s c h e m a s . m i c r o s o f t . c o m / D a t a M a s h u p " > A A A A A B c D A A B Q S w M E F A A C A A g A 5 l y I S 8 j L T / e n A A A A + A A A A B I A H A B D b 2 5 m a W c v U G F j a 2 F n Z S 5 4 b W w g o h g A K K A U A A A A A A A A A A A A A A A A A A A A A A A A A A A A h Y + 9 D o I w G E V f h X S n f 4 o h 5 K M M r G J M T I x r A x U a o R h a h P h q D j 6 S r y C J o m 6 O 9 + Q M 5 z 5 u d 0 j G p v Y u q r O 6 N T F i m C J P m b w t t C l j 1 L u j H 6 J E w F b m J 1 k q b 5 K N j U Z b x K h y 7 h w R M g w D H h a 4 7 U r C K W X k k K 1 3 e a U a i T 6 y / i / 7 2 l g n T a 6 Q g P 0 r R n A c M L w M w w D z F Q M y Y 8 i 0 + S p 8 K s Y U y A + E t K 9 d 3 y l x r f x 0 A 2 S e Q N 4 v x B N Q S w M E F A A C A A g A 5 l y I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c i E s o i k e 4 D g A A A B E A A A A T A B w A R m 9 y b X V s Y X M v U 2 V j d G l v b j E u b S C i G A A o o B Q A A A A A A A A A A A A A A A A A A A A A A A A A A A A r T k 0 u y c z P U w i G 0 I b W A F B L A Q I t A B Q A A g A I A O Z c i E v I y 0 / 3 p w A A A P g A A A A S A A A A A A A A A A A A A A A A A A A A A A B D b 2 5 m a W c v U G F j a 2 F n Z S 5 4 b W x Q S w E C L Q A U A A I A C A D m X I h L D 8 r p q 6 Q A A A D p A A A A E w A A A A A A A A A A A A A A A A D z A A A A W 0 N v b n R l b n R f V H l w Z X N d L n h t b F B L A Q I t A B Q A A g A I A O Z c i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c P x u i z w y T 4 S / G g 1 G i T p h A A A A A A I A A A A A A B B m A A A A A Q A A I A A A A B G U h 2 z 6 1 y y y u u n R T p v i 5 h 1 I 3 w v P K u / Q F / 3 8 J f c l b W 6 5 A A A A A A 6 A A A A A A g A A I A A A A A B g S L 0 O 8 z u x v d 2 2 G J o N x w K l G C k e X 1 v N P S P h D r y + 6 q g g U A A A A B w A l + 5 5 X 3 0 K R A d Q F X v p F i V f 8 W s r Q r d n V p 3 f c 0 x Z i X n 1 Q M x w c S w s V X z 3 9 z v w 9 B r + w L l I k s z Q + C j 8 D s s K B T p L Q V q o A 0 L b Z 4 i / P + / W N r 9 R y C Q 6 Q A A A A I 9 Z S e k G h v 3 T 9 z V z F k P P 7 R X x a C I N C F P C t 9 X 3 X m P 1 e y 8 f F B T 6 8 Q 6 6 e y O a F z 9 g a V W l v q 3 8 g o Q q f D U X 9 T A N L R 9 e 7 l Q = < / D a t a M a s h u p > 
</file>

<file path=customXml/itemProps1.xml><?xml version="1.0" encoding="utf-8"?>
<ds:datastoreItem xmlns:ds="http://schemas.openxmlformats.org/officeDocument/2006/customXml" ds:itemID="{FFB2C64A-2303-4A33-BBE5-40455EC20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明细表</vt:lpstr>
      <vt:lpstr>数据源</vt:lpstr>
      <vt:lpstr>利率模型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2017-11-14T07:48:59Z</cp:lastPrinted>
  <dcterms:created xsi:type="dcterms:W3CDTF">2015-12-07T05:40:35Z</dcterms:created>
  <dcterms:modified xsi:type="dcterms:W3CDTF">2017-12-28T05:11:48Z</dcterms:modified>
</cp:coreProperties>
</file>