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edb566f355294ad9/Documents/Semester 2/Business Analytics/"/>
    </mc:Choice>
  </mc:AlternateContent>
  <xr:revisionPtr revIDLastSave="152" documentId="8_{5CA1114B-A501-4B7B-876C-ADF9F9ED8F65}" xr6:coauthVersionLast="47" xr6:coauthVersionMax="47" xr10:uidLastSave="{3AC94F63-ECE0-4C38-81E0-55CFA852DC1E}"/>
  <bookViews>
    <workbookView xWindow="-90" yWindow="0" windowWidth="12980" windowHeight="15370" activeTab="1" xr2:uid="{00000000-000D-0000-FFFF-FFFF00000000}"/>
  </bookViews>
  <sheets>
    <sheet name="Directions" sheetId="3" r:id="rId1"/>
    <sheet name="Data" sheetId="2" r:id="rId2"/>
    <sheet name="Sheet1" sheetId="1" state="hidden" r:id="rId3"/>
  </sheets>
  <definedNames>
    <definedName name="_xlnm._FilterDatabase" localSheetId="1" hidden="1">Data!$A$1:$E$49</definedName>
    <definedName name="_xlnm._FilterDatabase" localSheetId="2" hidden="1">Sheet1!$A$1:$K$49</definedName>
    <definedName name="genre">Data!$C$2:$C$49</definedName>
    <definedName name="money">Data!$E$2:$E$49</definedName>
    <definedName name="rating">Data!$D$2:$D$49</definedName>
    <definedName name="release">Data!$B$2:$B$49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7" i="2" l="1"/>
  <c r="AB9" i="2"/>
  <c r="V7" i="2"/>
  <c r="V9" i="2" l="1"/>
  <c r="V11" i="2"/>
  <c r="Y8" i="2"/>
  <c r="AA1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2" i="2"/>
  <c r="Y10" i="2"/>
  <c r="AA10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2" i="2"/>
  <c r="L3" i="2"/>
  <c r="N3" i="2" s="1"/>
  <c r="L4" i="2"/>
  <c r="N4" i="2" s="1"/>
  <c r="L5" i="2"/>
  <c r="N5" i="2" s="1"/>
  <c r="L6" i="2"/>
  <c r="N6" i="2" s="1"/>
  <c r="L7" i="2"/>
  <c r="N7" i="2" s="1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28" i="2"/>
  <c r="N28" i="2" s="1"/>
  <c r="L29" i="2"/>
  <c r="N29" i="2" s="1"/>
  <c r="L30" i="2"/>
  <c r="N30" i="2" s="1"/>
  <c r="L31" i="2"/>
  <c r="N31" i="2" s="1"/>
  <c r="L32" i="2"/>
  <c r="N32" i="2" s="1"/>
  <c r="L33" i="2"/>
  <c r="N33" i="2" s="1"/>
  <c r="L34" i="2"/>
  <c r="N34" i="2" s="1"/>
  <c r="L35" i="2"/>
  <c r="N35" i="2" s="1"/>
  <c r="L36" i="2"/>
  <c r="N36" i="2" s="1"/>
  <c r="L37" i="2"/>
  <c r="N37" i="2" s="1"/>
  <c r="L38" i="2"/>
  <c r="N38" i="2" s="1"/>
  <c r="L39" i="2"/>
  <c r="N39" i="2" s="1"/>
  <c r="L40" i="2"/>
  <c r="N40" i="2" s="1"/>
  <c r="L41" i="2"/>
  <c r="N41" i="2" s="1"/>
  <c r="L42" i="2"/>
  <c r="N42" i="2" s="1"/>
  <c r="L43" i="2"/>
  <c r="N43" i="2" s="1"/>
  <c r="L44" i="2"/>
  <c r="N44" i="2" s="1"/>
  <c r="L45" i="2"/>
  <c r="N45" i="2" s="1"/>
  <c r="L46" i="2"/>
  <c r="N46" i="2" s="1"/>
  <c r="L47" i="2"/>
  <c r="N47" i="2" s="1"/>
  <c r="L48" i="2"/>
  <c r="N48" i="2" s="1"/>
  <c r="L49" i="2"/>
  <c r="N49" i="2" s="1"/>
  <c r="L2" i="2"/>
  <c r="N2" i="2" s="1"/>
  <c r="AA9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" i="2"/>
  <c r="I3" i="2"/>
  <c r="K3" i="2" s="1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26" i="2"/>
  <c r="K26" i="2" s="1"/>
  <c r="I27" i="2"/>
  <c r="K27" i="2" s="1"/>
  <c r="I28" i="2"/>
  <c r="K28" i="2" s="1"/>
  <c r="I29" i="2"/>
  <c r="K29" i="2" s="1"/>
  <c r="I30" i="2"/>
  <c r="K30" i="2" s="1"/>
  <c r="I31" i="2"/>
  <c r="K31" i="2" s="1"/>
  <c r="I32" i="2"/>
  <c r="K32" i="2" s="1"/>
  <c r="I33" i="2"/>
  <c r="K33" i="2" s="1"/>
  <c r="I34" i="2"/>
  <c r="K34" i="2" s="1"/>
  <c r="I35" i="2"/>
  <c r="K35" i="2" s="1"/>
  <c r="I36" i="2"/>
  <c r="K36" i="2" s="1"/>
  <c r="I37" i="2"/>
  <c r="K37" i="2" s="1"/>
  <c r="I38" i="2"/>
  <c r="K38" i="2" s="1"/>
  <c r="I39" i="2"/>
  <c r="K39" i="2" s="1"/>
  <c r="I40" i="2"/>
  <c r="K40" i="2" s="1"/>
  <c r="I41" i="2"/>
  <c r="K41" i="2" s="1"/>
  <c r="I42" i="2"/>
  <c r="K42" i="2" s="1"/>
  <c r="I43" i="2"/>
  <c r="K43" i="2" s="1"/>
  <c r="I44" i="2"/>
  <c r="K44" i="2" s="1"/>
  <c r="I45" i="2"/>
  <c r="K45" i="2" s="1"/>
  <c r="I46" i="2"/>
  <c r="K46" i="2" s="1"/>
  <c r="I47" i="2"/>
  <c r="K47" i="2" s="1"/>
  <c r="I48" i="2"/>
  <c r="K48" i="2" s="1"/>
  <c r="I49" i="2"/>
  <c r="K49" i="2" s="1"/>
  <c r="I2" i="2"/>
  <c r="K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2" i="2"/>
  <c r="H2" i="2" s="1"/>
  <c r="Z11" i="2"/>
  <c r="Z10" i="2"/>
  <c r="Z9" i="2"/>
  <c r="Z8" i="2"/>
  <c r="Z7" i="2"/>
  <c r="Y9" i="2"/>
  <c r="Y11" i="2"/>
  <c r="Y7" i="2"/>
  <c r="U3" i="2"/>
  <c r="Y20" i="2" s="1"/>
  <c r="Y16" i="2"/>
  <c r="AB11" i="2" l="1"/>
  <c r="V10" i="2"/>
  <c r="AB10" i="2" s="1"/>
  <c r="K17" i="2"/>
  <c r="AA8" i="2" s="1"/>
  <c r="V8" i="2" s="1"/>
  <c r="AB8" i="2" s="1"/>
  <c r="AA7" i="2"/>
  <c r="N5" i="1"/>
  <c r="J3" i="1"/>
  <c r="N4" i="1" s="1"/>
  <c r="Q11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I3" i="1"/>
  <c r="I4" i="1"/>
  <c r="I5" i="1"/>
  <c r="I6" i="1"/>
  <c r="I7" i="1"/>
  <c r="I8" i="1"/>
  <c r="K8" i="1" s="1"/>
  <c r="I9" i="1"/>
  <c r="K9" i="1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N3" i="1" s="1"/>
  <c r="P11" i="1" s="1"/>
  <c r="K49" i="1" l="1"/>
  <c r="K45" i="1"/>
  <c r="K41" i="1"/>
  <c r="K37" i="1"/>
  <c r="K33" i="1"/>
  <c r="K29" i="1"/>
  <c r="K25" i="1"/>
  <c r="K21" i="1"/>
  <c r="K17" i="1"/>
  <c r="K13" i="1"/>
  <c r="K5" i="1"/>
  <c r="K48" i="1"/>
  <c r="K44" i="1"/>
  <c r="K40" i="1"/>
  <c r="K36" i="1"/>
  <c r="K32" i="1"/>
  <c r="K28" i="1"/>
  <c r="K24" i="1"/>
  <c r="K20" i="1"/>
  <c r="K16" i="1"/>
  <c r="K12" i="1"/>
  <c r="K4" i="1"/>
  <c r="K47" i="1"/>
  <c r="K43" i="1"/>
  <c r="K39" i="1"/>
  <c r="K35" i="1"/>
  <c r="K31" i="1"/>
  <c r="K27" i="1"/>
  <c r="K23" i="1"/>
  <c r="K19" i="1"/>
  <c r="K15" i="1"/>
  <c r="K11" i="1"/>
  <c r="K7" i="1"/>
  <c r="K3" i="1"/>
  <c r="K2" i="1"/>
  <c r="R11" i="1" s="1"/>
  <c r="M11" i="1" s="1"/>
  <c r="S11" i="1" s="1"/>
  <c r="K46" i="1"/>
  <c r="K42" i="1"/>
  <c r="K38" i="1"/>
  <c r="K34" i="1"/>
  <c r="K30" i="1"/>
  <c r="K26" i="1"/>
  <c r="K22" i="1"/>
  <c r="K18" i="1"/>
  <c r="K14" i="1"/>
  <c r="K10" i="1"/>
  <c r="K6" i="1"/>
</calcChain>
</file>

<file path=xl/sharedStrings.xml><?xml version="1.0" encoding="utf-8"?>
<sst xmlns="http://schemas.openxmlformats.org/spreadsheetml/2006/main" count="220" uniqueCount="106">
  <si>
    <t>Shakes the Clown</t>
  </si>
  <si>
    <t>Coneheads</t>
  </si>
  <si>
    <t>Airheads</t>
  </si>
  <si>
    <t>Mixed Nuts</t>
  </si>
  <si>
    <t>Billy Madison</t>
  </si>
  <si>
    <t>Bulletproof</t>
  </si>
  <si>
    <t>Happy Gilmore</t>
  </si>
  <si>
    <t>Dirty Work</t>
  </si>
  <si>
    <t>The Waterboy</t>
  </si>
  <si>
    <t>The Wedding Singer</t>
  </si>
  <si>
    <t>Big Daddy</t>
  </si>
  <si>
    <t>Little Nicky</t>
  </si>
  <si>
    <t>Joe Dirt</t>
  </si>
  <si>
    <t>The Animal</t>
  </si>
  <si>
    <t>Eight Crazy Nights</t>
  </si>
  <si>
    <t>Mr. Deeds</t>
  </si>
  <si>
    <t>Punch-Drunk Love</t>
  </si>
  <si>
    <t>The Hot Chick</t>
  </si>
  <si>
    <t>The Master of Disguise</t>
  </si>
  <si>
    <t>Anger Management</t>
  </si>
  <si>
    <t>Dickie Roberts: Former Child Star</t>
  </si>
  <si>
    <t>50 First Dates</t>
  </si>
  <si>
    <t>Spanglish</t>
  </si>
  <si>
    <t>Deuce Bigalow: European Gigolo</t>
  </si>
  <si>
    <t>The Longest Yard</t>
  </si>
  <si>
    <t>Click</t>
  </si>
  <si>
    <t>Grandma's Boy</t>
  </si>
  <si>
    <t>The Benchwarmers</t>
  </si>
  <si>
    <t>I Now Pronounce You Chuck &amp; Larry</t>
  </si>
  <si>
    <t>Reign Over Me</t>
  </si>
  <si>
    <t>Bedtime Stories</t>
  </si>
  <si>
    <t>Strange Wilderness</t>
  </si>
  <si>
    <t>The House Bunny</t>
  </si>
  <si>
    <t>You Don't Mess With the Zohan</t>
  </si>
  <si>
    <t>Funny People</t>
  </si>
  <si>
    <t>Paul Blart: Mall Cop</t>
  </si>
  <si>
    <t>Grown Ups</t>
  </si>
  <si>
    <t>Jack and Jill</t>
  </si>
  <si>
    <t>Just Go with It</t>
  </si>
  <si>
    <t>Zookeeper</t>
  </si>
  <si>
    <t>Here Comes the Boom</t>
  </si>
  <si>
    <t>Hotel Transylvania</t>
  </si>
  <si>
    <t>That's My Boy</t>
  </si>
  <si>
    <t>Grown Ups 2</t>
  </si>
  <si>
    <t>Blended</t>
  </si>
  <si>
    <t>Men, Women &amp; Children</t>
  </si>
  <si>
    <t>Top Five</t>
  </si>
  <si>
    <t>Paul Blart: Mall Cop 2</t>
  </si>
  <si>
    <t>Title</t>
  </si>
  <si>
    <t>Rating</t>
  </si>
  <si>
    <t>Box Office (2015 Milliond of Dollars)</t>
  </si>
  <si>
    <t>Greater Than &gt; 30</t>
  </si>
  <si>
    <t>Greater Than &gt; $100M</t>
  </si>
  <si>
    <t>Both?</t>
  </si>
  <si>
    <t>Rating &gt;30</t>
  </si>
  <si>
    <t>Grossing Box office sales &gt; $100M</t>
  </si>
  <si>
    <t>Total Entries</t>
  </si>
  <si>
    <t xml:space="preserve">*Adam Sandler Movies </t>
  </si>
  <si>
    <t>Box Office (2015 Millions of Dollars)</t>
  </si>
  <si>
    <t>102-109 Business Analytics</t>
  </si>
  <si>
    <t xml:space="preserve">Using the data provided concerning Adam Sandler movies, complete an Association analysis. </t>
  </si>
  <si>
    <t>Association Rules (40 points)</t>
  </si>
  <si>
    <t>Antecedent (A)</t>
  </si>
  <si>
    <t xml:space="preserve">Consequent (C) </t>
  </si>
  <si>
    <t>Support for A</t>
  </si>
  <si>
    <t>Support for C</t>
  </si>
  <si>
    <t>Support for A &amp; C</t>
  </si>
  <si>
    <t>Lift Ratio</t>
  </si>
  <si>
    <t>Association Rule</t>
  </si>
  <si>
    <t>Note: Fill in all yellow cells</t>
  </si>
  <si>
    <t>Confidence (%)</t>
  </si>
  <si>
    <t>Box Office &gt;$100M</t>
  </si>
  <si>
    <t>Box Office &gt; $100M</t>
  </si>
  <si>
    <t xml:space="preserve">This analysis should include multiple Confidence and Lift Ratios. </t>
  </si>
  <si>
    <t>*The Higher the rating the better the movie according to professional critics.</t>
  </si>
  <si>
    <t>Genre</t>
  </si>
  <si>
    <t>Comedy</t>
  </si>
  <si>
    <t>Action</t>
  </si>
  <si>
    <t>Adventure</t>
  </si>
  <si>
    <t>Drama</t>
  </si>
  <si>
    <t>Animation</t>
  </si>
  <si>
    <t>Release Year</t>
  </si>
  <si>
    <r>
      <t>You must determine at least</t>
    </r>
    <r>
      <rPr>
        <b/>
        <u/>
        <sz val="11"/>
        <color theme="1"/>
        <rFont val="Calibri"/>
        <family val="2"/>
        <scheme val="minor"/>
      </rPr>
      <t xml:space="preserve"> 5 iterations </t>
    </r>
    <r>
      <rPr>
        <b/>
        <sz val="11"/>
        <color theme="1"/>
        <rFont val="Calibri"/>
        <family val="2"/>
        <scheme val="minor"/>
      </rPr>
      <t>of association rules and accurately fill in all Yellow Cells.</t>
    </r>
  </si>
  <si>
    <r>
      <rPr>
        <b/>
        <sz val="11"/>
        <color theme="1"/>
        <rFont val="Calibri"/>
        <family val="2"/>
        <scheme val="minor"/>
      </rPr>
      <t>Lift Ratio</t>
    </r>
    <r>
      <rPr>
        <sz val="11"/>
        <color theme="1"/>
        <rFont val="Calibri"/>
        <family val="2"/>
        <scheme val="minor"/>
      </rPr>
      <t xml:space="preserve"> = The effeciency of this happening. Refers to </t>
    </r>
    <r>
      <rPr>
        <b/>
        <sz val="11"/>
        <color theme="1"/>
        <rFont val="Calibri"/>
        <family val="2"/>
        <scheme val="minor"/>
      </rPr>
      <t>Consequence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Confidence</t>
    </r>
  </si>
  <si>
    <r>
      <rPr>
        <b/>
        <sz val="11"/>
        <color theme="1"/>
        <rFont val="Calibri"/>
        <family val="2"/>
        <scheme val="minor"/>
      </rPr>
      <t>Confidence %</t>
    </r>
    <r>
      <rPr>
        <sz val="11"/>
        <color theme="1"/>
        <rFont val="Calibri"/>
        <family val="2"/>
        <scheme val="minor"/>
      </rPr>
      <t xml:space="preserve"> = Looks at </t>
    </r>
    <r>
      <rPr>
        <b/>
        <sz val="11"/>
        <color theme="1"/>
        <rFont val="Calibri"/>
        <family val="2"/>
        <scheme val="minor"/>
      </rPr>
      <t>association (A)</t>
    </r>
    <r>
      <rPr>
        <sz val="11"/>
        <color theme="1"/>
        <rFont val="Calibri"/>
        <family val="2"/>
        <scheme val="minor"/>
      </rPr>
      <t>. How confident are we that both A and C happen over time.</t>
    </r>
  </si>
  <si>
    <t>36% likelihood if the rating is &gt; 30 the box office earned over 100M.</t>
  </si>
  <si>
    <t>= Support of A and C / Support of A</t>
  </si>
  <si>
    <t>Formula</t>
  </si>
  <si>
    <t>Total # of Movies</t>
  </si>
  <si>
    <t xml:space="preserve">= Confidence% / (Support of C / Total Number of Movies) </t>
  </si>
  <si>
    <t>Make sure you validate your data (check formulas fro accuracy)</t>
  </si>
  <si>
    <t>Recommend which association rule has the strongest confidence and lift ratio.</t>
  </si>
  <si>
    <t>Submit final Excel file to this assignment.</t>
  </si>
  <si>
    <t>(Review Chapter 4 Association Rules 4.2 through the end of the chapter of your textbook for further understanding)</t>
  </si>
  <si>
    <t>Genre = Comedy</t>
  </si>
  <si>
    <t>Rating&lt;30</t>
  </si>
  <si>
    <t>Genre=Action</t>
  </si>
  <si>
    <t>Released&lt;2000</t>
  </si>
  <si>
    <t>Box Office &lt;$100M</t>
  </si>
  <si>
    <t>Genre = Action</t>
  </si>
  <si>
    <t>Rating&gt;40</t>
  </si>
  <si>
    <t>Released&gt;=2000</t>
  </si>
  <si>
    <t>Box Office &gt;100</t>
  </si>
  <si>
    <t>Box Office &lt;100</t>
  </si>
  <si>
    <t>Relased&gt;=2000</t>
  </si>
  <si>
    <t>Genre=Comedy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</si>
</sst>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164" fontId="0" fillId="0" borderId="0" xfId="0" applyNumberFormat="1"/>
    <xf numFmtId="9" fontId="0" fillId="0" borderId="0" xfId="1" applyFont="1"/>
    <xf numFmtId="0" fontId="5" fillId="0" borderId="0" xfId="0" quotePrefix="1" applyFont="1"/>
    <xf numFmtId="0" fontId="3" fillId="0" borderId="0" xfId="0" quotePrefix="1" applyFont="1" applyAlignment="1">
      <alignment horizontal="center"/>
    </xf>
    <xf numFmtId="9" fontId="0" fillId="4" borderId="1" xfId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1066800</xdr:colOff>
      <xdr:row>21</xdr:row>
      <xdr:rowOff>9525</xdr:rowOff>
    </xdr:from>
    <xdr:to>
      <xdr:col>23</xdr:col>
      <xdr:colOff>495300</xdr:colOff>
      <xdr:row>26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648575" y="4029075"/>
          <a:ext cx="3619500" cy="942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7030A0"/>
              </a:solidFill>
            </a:rPr>
            <a:t>Note:</a:t>
          </a:r>
          <a:r>
            <a:rPr lang="en-US" sz="1100" baseline="0">
              <a:solidFill>
                <a:srgbClr val="7030A0"/>
              </a:solidFill>
            </a:rPr>
            <a:t> Recommend which Association Rule has the strongest confidence and lift ratio below.</a:t>
          </a:r>
        </a:p>
        <a:p>
          <a:r>
            <a:rPr lang="en-US" sz="1100" baseline="0">
              <a:solidFill>
                <a:srgbClr val="7030A0"/>
              </a:solidFill>
            </a:rPr>
            <a:t>The strongest ratio I found was that if the movie was released before 2000 it appears to have a very high confidence that it will be a comedy. 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zoomScale="170" zoomScaleNormal="170" workbookViewId="0">
      <selection activeCell="C17" sqref="C17"/>
    </sheetView>
  </sheetViews>
  <sheetFormatPr defaultColWidth="9.1796875" defaultRowHeight="14.5" x14ac:dyDescent="0.35"/>
  <cols>
    <col min="1" max="16384" width="9.1796875" style="4"/>
  </cols>
  <sheetData>
    <row r="1" spans="1:1" x14ac:dyDescent="0.35">
      <c r="A1" s="5" t="s">
        <v>59</v>
      </c>
    </row>
    <row r="2" spans="1:1" x14ac:dyDescent="0.35">
      <c r="A2" s="5" t="s">
        <v>61</v>
      </c>
    </row>
    <row r="4" spans="1:1" x14ac:dyDescent="0.35">
      <c r="A4" s="5" t="s">
        <v>60</v>
      </c>
    </row>
    <row r="5" spans="1:1" x14ac:dyDescent="0.35">
      <c r="A5" s="5" t="s">
        <v>73</v>
      </c>
    </row>
    <row r="6" spans="1:1" x14ac:dyDescent="0.35">
      <c r="A6" s="5" t="s">
        <v>82</v>
      </c>
    </row>
    <row r="7" spans="1:1" x14ac:dyDescent="0.35">
      <c r="A7" s="5" t="s">
        <v>90</v>
      </c>
    </row>
    <row r="8" spans="1:1" x14ac:dyDescent="0.35">
      <c r="A8" s="5" t="s">
        <v>91</v>
      </c>
    </row>
    <row r="9" spans="1:1" x14ac:dyDescent="0.35">
      <c r="A9" s="4" t="s">
        <v>92</v>
      </c>
    </row>
    <row r="10" spans="1:1" x14ac:dyDescent="0.35">
      <c r="A10" s="4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9"/>
  <sheetViews>
    <sheetView tabSelected="1" topLeftCell="U1" workbookViewId="0">
      <selection activeCell="AB7" sqref="AB7"/>
    </sheetView>
  </sheetViews>
  <sheetFormatPr defaultRowHeight="14.5" x14ac:dyDescent="0.35"/>
  <cols>
    <col min="1" max="1" width="30.81640625" bestFit="1" customWidth="1"/>
    <col min="2" max="2" width="12.453125" style="3" bestFit="1" customWidth="1"/>
    <col min="3" max="4" width="11.1796875" style="3" bestFit="1" customWidth="1"/>
    <col min="5" max="5" width="37.81640625" style="3" bestFit="1" customWidth="1"/>
    <col min="6" max="6" width="12.54296875" style="3" customWidth="1"/>
    <col min="7" max="7" width="13.81640625" style="3" bestFit="1" customWidth="1"/>
    <col min="8" max="9" width="12.54296875" style="3" customWidth="1"/>
    <col min="10" max="10" width="13.81640625" style="3" bestFit="1" customWidth="1"/>
    <col min="11" max="11" width="12.54296875" style="3" customWidth="1"/>
    <col min="12" max="12" width="13.36328125" style="3" bestFit="1" customWidth="1"/>
    <col min="13" max="16" width="12.54296875" style="3" customWidth="1"/>
    <col min="17" max="17" width="13.36328125" style="3" bestFit="1" customWidth="1"/>
    <col min="18" max="18" width="12.54296875" style="3" customWidth="1"/>
    <col min="19" max="19" width="12" style="3" customWidth="1"/>
    <col min="20" max="20" width="16.1796875" bestFit="1" customWidth="1"/>
    <col min="21" max="21" width="17.26953125" customWidth="1"/>
    <col min="22" max="23" width="14.7265625" bestFit="1" customWidth="1"/>
    <col min="24" max="24" width="17.54296875" bestFit="1" customWidth="1"/>
    <col min="25" max="25" width="12.7265625" bestFit="1" customWidth="1"/>
    <col min="26" max="26" width="12.54296875" bestFit="1" customWidth="1"/>
    <col min="27" max="27" width="16.453125" bestFit="1" customWidth="1"/>
    <col min="28" max="28" width="9.36328125" bestFit="1" customWidth="1"/>
  </cols>
  <sheetData>
    <row r="1" spans="1:28" x14ac:dyDescent="0.35">
      <c r="A1" s="1" t="s">
        <v>48</v>
      </c>
      <c r="B1" s="2" t="s">
        <v>81</v>
      </c>
      <c r="C1" s="2" t="s">
        <v>75</v>
      </c>
      <c r="D1" s="2" t="s">
        <v>49</v>
      </c>
      <c r="E1" s="2" t="s">
        <v>58</v>
      </c>
      <c r="F1" s="2" t="s">
        <v>76</v>
      </c>
      <c r="G1" s="2" t="s">
        <v>102</v>
      </c>
      <c r="H1" s="2" t="s">
        <v>53</v>
      </c>
      <c r="I1" s="2" t="s">
        <v>95</v>
      </c>
      <c r="J1" s="2" t="s">
        <v>103</v>
      </c>
      <c r="K1" s="2" t="s">
        <v>53</v>
      </c>
      <c r="L1" s="2" t="s">
        <v>104</v>
      </c>
      <c r="M1" s="2" t="s">
        <v>96</v>
      </c>
      <c r="N1" s="2" t="s">
        <v>53</v>
      </c>
      <c r="O1" s="2" t="s">
        <v>100</v>
      </c>
      <c r="P1" s="2" t="s">
        <v>53</v>
      </c>
      <c r="Q1" s="2" t="s">
        <v>97</v>
      </c>
      <c r="R1" s="2" t="s">
        <v>53</v>
      </c>
      <c r="S1" s="2"/>
      <c r="U1" s="1" t="s">
        <v>57</v>
      </c>
    </row>
    <row r="2" spans="1:28" x14ac:dyDescent="0.35">
      <c r="A2" t="s">
        <v>0</v>
      </c>
      <c r="B2" s="3">
        <v>1991</v>
      </c>
      <c r="C2" s="3" t="s">
        <v>76</v>
      </c>
      <c r="D2" s="3">
        <v>37</v>
      </c>
      <c r="E2" s="3">
        <v>0.2</v>
      </c>
      <c r="F2" s="3">
        <f>COUNTIF(A2:E2,F$1)</f>
        <v>1</v>
      </c>
      <c r="G2" s="3">
        <f>COUNTIF(E2,"&gt;100")</f>
        <v>0</v>
      </c>
      <c r="H2" s="3">
        <f>F2+G2</f>
        <v>1</v>
      </c>
      <c r="I2" s="3">
        <f>COUNTIF(D2,"&lt;30")</f>
        <v>0</v>
      </c>
      <c r="J2" s="3">
        <f>COUNTIF(E2,"&lt;100")</f>
        <v>1</v>
      </c>
      <c r="K2" s="3">
        <f>I2+J2</f>
        <v>1</v>
      </c>
      <c r="L2" s="3">
        <f>COUNTIF(B2,"&gt;=2000")</f>
        <v>0</v>
      </c>
      <c r="M2" s="3">
        <f>COUNTIF(C2,"Action")</f>
        <v>0</v>
      </c>
      <c r="N2" s="3">
        <f>L2+M2</f>
        <v>0</v>
      </c>
      <c r="O2" s="3">
        <f>COUNTIF(D2,"&gt;40")</f>
        <v>0</v>
      </c>
      <c r="P2" s="3">
        <f>O2+F2</f>
        <v>1</v>
      </c>
      <c r="Q2" s="3">
        <f>COUNTIF(B2,"&lt;2000")</f>
        <v>1</v>
      </c>
      <c r="R2" s="3">
        <f>Q2+F2</f>
        <v>2</v>
      </c>
      <c r="U2" s="1" t="s">
        <v>74</v>
      </c>
    </row>
    <row r="3" spans="1:28" x14ac:dyDescent="0.35">
      <c r="A3" t="s">
        <v>1</v>
      </c>
      <c r="B3" s="3">
        <v>1993</v>
      </c>
      <c r="C3" s="3" t="s">
        <v>76</v>
      </c>
      <c r="D3" s="3">
        <v>34</v>
      </c>
      <c r="E3" s="3">
        <v>35.1</v>
      </c>
      <c r="F3" s="3">
        <f t="shared" ref="F3:F49" si="0">COUNTIF(A3:E3,F$1)</f>
        <v>1</v>
      </c>
      <c r="G3" s="3">
        <f t="shared" ref="G3:G49" si="1">COUNTIF(E3,"&gt;100")</f>
        <v>0</v>
      </c>
      <c r="H3" s="3">
        <f t="shared" ref="H3:H49" si="2">F3+G3</f>
        <v>1</v>
      </c>
      <c r="I3" s="3">
        <f t="shared" ref="I3:I49" si="3">COUNTIF(D3,"&lt;30")</f>
        <v>0</v>
      </c>
      <c r="J3" s="3">
        <f t="shared" ref="J3:J49" si="4">COUNTIF(E3,"&lt;100")</f>
        <v>1</v>
      </c>
      <c r="K3" s="3">
        <f t="shared" ref="K3:K49" si="5">I3+J3</f>
        <v>1</v>
      </c>
      <c r="L3" s="3">
        <f t="shared" ref="L3:L49" si="6">COUNTIF(B3,"&gt;=2000")</f>
        <v>0</v>
      </c>
      <c r="M3" s="3">
        <f t="shared" ref="M3:M49" si="7">COUNTIF(C3,"Action")</f>
        <v>0</v>
      </c>
      <c r="N3" s="3">
        <f t="shared" ref="N3:N49" si="8">L3+M3</f>
        <v>0</v>
      </c>
      <c r="O3" s="3">
        <f t="shared" ref="O3:O49" si="9">COUNTIF(D3,"&gt;40")</f>
        <v>0</v>
      </c>
      <c r="P3" s="3">
        <f t="shared" ref="P3:P49" si="10">O3+F3</f>
        <v>1</v>
      </c>
      <c r="Q3" s="3">
        <f t="shared" ref="Q3:Q49" si="11">COUNTIF(B3,"&lt;2000")</f>
        <v>1</v>
      </c>
      <c r="R3" s="3">
        <f t="shared" ref="R3:R49" si="12">Q3+F3</f>
        <v>2</v>
      </c>
      <c r="T3" s="14" t="s">
        <v>88</v>
      </c>
      <c r="U3" s="18">
        <f>COUNTA(C2:C49)</f>
        <v>48</v>
      </c>
    </row>
    <row r="4" spans="1:28" x14ac:dyDescent="0.35">
      <c r="A4" t="s">
        <v>2</v>
      </c>
      <c r="B4" s="3">
        <v>1994</v>
      </c>
      <c r="C4" s="3" t="s">
        <v>76</v>
      </c>
      <c r="D4" s="3">
        <v>21</v>
      </c>
      <c r="E4" s="3">
        <v>9.3000000000000007</v>
      </c>
      <c r="F4" s="3">
        <f t="shared" si="0"/>
        <v>1</v>
      </c>
      <c r="G4" s="3">
        <f t="shared" si="1"/>
        <v>0</v>
      </c>
      <c r="H4" s="3">
        <f t="shared" si="2"/>
        <v>1</v>
      </c>
      <c r="I4" s="3">
        <f t="shared" si="3"/>
        <v>1</v>
      </c>
      <c r="J4" s="3">
        <f t="shared" si="4"/>
        <v>1</v>
      </c>
      <c r="K4" s="3">
        <f t="shared" si="5"/>
        <v>2</v>
      </c>
      <c r="L4" s="3">
        <f t="shared" si="6"/>
        <v>0</v>
      </c>
      <c r="M4" s="3">
        <f t="shared" si="7"/>
        <v>0</v>
      </c>
      <c r="N4" s="3">
        <f t="shared" si="8"/>
        <v>0</v>
      </c>
      <c r="O4" s="3">
        <f t="shared" si="9"/>
        <v>0</v>
      </c>
      <c r="P4" s="3">
        <f t="shared" si="10"/>
        <v>1</v>
      </c>
      <c r="Q4" s="3">
        <f t="shared" si="11"/>
        <v>1</v>
      </c>
      <c r="R4" s="3">
        <f t="shared" si="12"/>
        <v>2</v>
      </c>
    </row>
    <row r="5" spans="1:28" x14ac:dyDescent="0.35">
      <c r="A5" t="s">
        <v>3</v>
      </c>
      <c r="B5" s="3">
        <v>1994</v>
      </c>
      <c r="C5" s="3" t="s">
        <v>76</v>
      </c>
      <c r="D5" s="3">
        <v>7</v>
      </c>
      <c r="E5" s="3">
        <v>11</v>
      </c>
      <c r="F5" s="3">
        <f t="shared" si="0"/>
        <v>1</v>
      </c>
      <c r="G5" s="3">
        <f t="shared" si="1"/>
        <v>0</v>
      </c>
      <c r="H5" s="3">
        <f t="shared" si="2"/>
        <v>1</v>
      </c>
      <c r="I5" s="3">
        <f t="shared" si="3"/>
        <v>1</v>
      </c>
      <c r="J5" s="3">
        <f t="shared" si="4"/>
        <v>1</v>
      </c>
      <c r="K5" s="3">
        <f t="shared" si="5"/>
        <v>2</v>
      </c>
      <c r="L5" s="3">
        <f t="shared" si="6"/>
        <v>0</v>
      </c>
      <c r="M5" s="3">
        <f t="shared" si="7"/>
        <v>0</v>
      </c>
      <c r="N5" s="3">
        <f t="shared" si="8"/>
        <v>0</v>
      </c>
      <c r="O5" s="3">
        <f t="shared" si="9"/>
        <v>0</v>
      </c>
      <c r="P5" s="3">
        <f t="shared" si="10"/>
        <v>1</v>
      </c>
      <c r="Q5" s="3">
        <f t="shared" si="11"/>
        <v>1</v>
      </c>
      <c r="R5" s="3">
        <f t="shared" si="12"/>
        <v>2</v>
      </c>
      <c r="U5" s="6" t="s">
        <v>68</v>
      </c>
      <c r="V5" s="6" t="s">
        <v>70</v>
      </c>
      <c r="W5" s="6" t="s">
        <v>62</v>
      </c>
      <c r="X5" s="6" t="s">
        <v>63</v>
      </c>
      <c r="Y5" s="6" t="s">
        <v>64</v>
      </c>
      <c r="Z5" s="6" t="s">
        <v>65</v>
      </c>
      <c r="AA5" s="6" t="s">
        <v>66</v>
      </c>
      <c r="AB5" s="6" t="s">
        <v>67</v>
      </c>
    </row>
    <row r="6" spans="1:28" x14ac:dyDescent="0.35">
      <c r="A6" t="s">
        <v>4</v>
      </c>
      <c r="B6" s="3">
        <v>1995</v>
      </c>
      <c r="C6" s="3" t="s">
        <v>76</v>
      </c>
      <c r="D6" s="3">
        <v>46</v>
      </c>
      <c r="E6" s="3">
        <v>40</v>
      </c>
      <c r="F6" s="3">
        <f t="shared" si="0"/>
        <v>1</v>
      </c>
      <c r="G6" s="3">
        <f t="shared" si="1"/>
        <v>0</v>
      </c>
      <c r="H6" s="3">
        <f t="shared" si="2"/>
        <v>1</v>
      </c>
      <c r="I6" s="3">
        <f t="shared" si="3"/>
        <v>0</v>
      </c>
      <c r="J6" s="3">
        <f t="shared" si="4"/>
        <v>1</v>
      </c>
      <c r="K6" s="3">
        <f t="shared" si="5"/>
        <v>1</v>
      </c>
      <c r="L6" s="3">
        <f t="shared" si="6"/>
        <v>0</v>
      </c>
      <c r="M6" s="3">
        <f t="shared" si="7"/>
        <v>0</v>
      </c>
      <c r="N6" s="3">
        <f t="shared" si="8"/>
        <v>0</v>
      </c>
      <c r="O6" s="3">
        <f t="shared" si="9"/>
        <v>1</v>
      </c>
      <c r="P6" s="3">
        <f t="shared" si="10"/>
        <v>2</v>
      </c>
      <c r="Q6" s="3">
        <f t="shared" si="11"/>
        <v>1</v>
      </c>
      <c r="R6" s="3">
        <f t="shared" si="12"/>
        <v>2</v>
      </c>
      <c r="U6" s="8">
        <v>1</v>
      </c>
      <c r="V6" s="9">
        <v>0.45</v>
      </c>
      <c r="W6" s="7" t="s">
        <v>54</v>
      </c>
      <c r="X6" s="7" t="s">
        <v>71</v>
      </c>
      <c r="Y6" s="7">
        <v>22</v>
      </c>
      <c r="Z6" s="7">
        <v>16</v>
      </c>
      <c r="AA6" s="7">
        <v>10</v>
      </c>
      <c r="AB6" s="10">
        <v>1.35</v>
      </c>
    </row>
    <row r="7" spans="1:28" x14ac:dyDescent="0.35">
      <c r="A7" t="s">
        <v>5</v>
      </c>
      <c r="B7" s="3">
        <v>1996</v>
      </c>
      <c r="C7" s="3" t="s">
        <v>77</v>
      </c>
      <c r="D7" s="3">
        <v>8</v>
      </c>
      <c r="E7" s="3">
        <v>32.799999999999997</v>
      </c>
      <c r="F7" s="3">
        <f t="shared" si="0"/>
        <v>0</v>
      </c>
      <c r="G7" s="3">
        <f t="shared" si="1"/>
        <v>0</v>
      </c>
      <c r="H7" s="3">
        <f t="shared" si="2"/>
        <v>0</v>
      </c>
      <c r="I7" s="3">
        <f t="shared" si="3"/>
        <v>1</v>
      </c>
      <c r="J7" s="3">
        <f t="shared" si="4"/>
        <v>1</v>
      </c>
      <c r="K7" s="3">
        <f t="shared" si="5"/>
        <v>2</v>
      </c>
      <c r="L7" s="3">
        <f t="shared" si="6"/>
        <v>0</v>
      </c>
      <c r="M7" s="3">
        <f t="shared" si="7"/>
        <v>1</v>
      </c>
      <c r="N7" s="3">
        <f t="shared" si="8"/>
        <v>1</v>
      </c>
      <c r="O7" s="3">
        <f t="shared" si="9"/>
        <v>0</v>
      </c>
      <c r="P7" s="3">
        <f t="shared" si="10"/>
        <v>0</v>
      </c>
      <c r="Q7" s="3">
        <f t="shared" si="11"/>
        <v>1</v>
      </c>
      <c r="R7" s="3">
        <f t="shared" si="12"/>
        <v>1</v>
      </c>
      <c r="U7" s="8">
        <v>2</v>
      </c>
      <c r="V7" s="19">
        <f>AA7/Y7</f>
        <v>0.34210526315789475</v>
      </c>
      <c r="W7" s="20" t="s">
        <v>94</v>
      </c>
      <c r="X7" s="20" t="s">
        <v>71</v>
      </c>
      <c r="Y7" s="20">
        <f>COUNTIF(genre,"comedy")</f>
        <v>38</v>
      </c>
      <c r="Z7" s="20">
        <f>COUNTIF(money,"&gt;100")</f>
        <v>16</v>
      </c>
      <c r="AA7" s="20">
        <f>COUNTIF(H:H,2)</f>
        <v>13</v>
      </c>
      <c r="AB7" s="21">
        <f>V7/(Z7/$U$3)</f>
        <v>1.0263157894736843</v>
      </c>
    </row>
    <row r="8" spans="1:28" x14ac:dyDescent="0.35">
      <c r="A8" t="s">
        <v>6</v>
      </c>
      <c r="B8" s="3">
        <v>1996</v>
      </c>
      <c r="C8" s="3" t="s">
        <v>76</v>
      </c>
      <c r="D8" s="3">
        <v>60</v>
      </c>
      <c r="E8" s="3">
        <v>59</v>
      </c>
      <c r="F8" s="3">
        <f t="shared" si="0"/>
        <v>1</v>
      </c>
      <c r="G8" s="3">
        <f t="shared" si="1"/>
        <v>0</v>
      </c>
      <c r="H8" s="3">
        <f t="shared" si="2"/>
        <v>1</v>
      </c>
      <c r="I8" s="3">
        <f t="shared" si="3"/>
        <v>0</v>
      </c>
      <c r="J8" s="3">
        <f t="shared" si="4"/>
        <v>1</v>
      </c>
      <c r="K8" s="3">
        <f t="shared" si="5"/>
        <v>1</v>
      </c>
      <c r="L8" s="3">
        <f t="shared" si="6"/>
        <v>0</v>
      </c>
      <c r="M8" s="3">
        <f t="shared" si="7"/>
        <v>0</v>
      </c>
      <c r="N8" s="3">
        <f t="shared" si="8"/>
        <v>0</v>
      </c>
      <c r="O8" s="3">
        <f t="shared" si="9"/>
        <v>1</v>
      </c>
      <c r="P8" s="3">
        <f t="shared" si="10"/>
        <v>2</v>
      </c>
      <c r="Q8" s="3">
        <f t="shared" si="11"/>
        <v>1</v>
      </c>
      <c r="R8" s="3">
        <f t="shared" si="12"/>
        <v>2</v>
      </c>
      <c r="U8" s="8">
        <v>3</v>
      </c>
      <c r="V8" s="19">
        <f>AA8/Y8</f>
        <v>0.76</v>
      </c>
      <c r="W8" s="20" t="s">
        <v>95</v>
      </c>
      <c r="X8" s="20" t="s">
        <v>98</v>
      </c>
      <c r="Y8" s="20">
        <f>COUNTIF(rating,"&lt;30")</f>
        <v>25</v>
      </c>
      <c r="Z8" s="20">
        <f>COUNTIF(money,"&lt;100")</f>
        <v>32</v>
      </c>
      <c r="AA8" s="20">
        <f>COUNTIF(K:K,2)</f>
        <v>19</v>
      </c>
      <c r="AB8" s="21">
        <f t="shared" ref="AB8:AB11" si="13">V8/(Z8/$U$3)</f>
        <v>1.1400000000000001</v>
      </c>
    </row>
    <row r="9" spans="1:28" x14ac:dyDescent="0.35">
      <c r="A9" t="s">
        <v>7</v>
      </c>
      <c r="B9" s="3">
        <v>1998</v>
      </c>
      <c r="C9" s="3" t="s">
        <v>76</v>
      </c>
      <c r="D9" s="3">
        <v>17</v>
      </c>
      <c r="E9" s="3">
        <v>14.7</v>
      </c>
      <c r="F9" s="3">
        <f t="shared" si="0"/>
        <v>1</v>
      </c>
      <c r="G9" s="3">
        <f t="shared" si="1"/>
        <v>0</v>
      </c>
      <c r="H9" s="3">
        <f t="shared" si="2"/>
        <v>1</v>
      </c>
      <c r="I9" s="3">
        <f t="shared" si="3"/>
        <v>1</v>
      </c>
      <c r="J9" s="3">
        <f t="shared" si="4"/>
        <v>1</v>
      </c>
      <c r="K9" s="3">
        <f t="shared" si="5"/>
        <v>2</v>
      </c>
      <c r="L9" s="3">
        <f t="shared" si="6"/>
        <v>0</v>
      </c>
      <c r="M9" s="3">
        <f t="shared" si="7"/>
        <v>0</v>
      </c>
      <c r="N9" s="3">
        <f t="shared" si="8"/>
        <v>0</v>
      </c>
      <c r="O9" s="3">
        <f t="shared" si="9"/>
        <v>0</v>
      </c>
      <c r="P9" s="3">
        <f t="shared" si="10"/>
        <v>1</v>
      </c>
      <c r="Q9" s="3">
        <f t="shared" si="11"/>
        <v>1</v>
      </c>
      <c r="R9" s="3">
        <f t="shared" si="12"/>
        <v>2</v>
      </c>
      <c r="U9" s="8">
        <v>4</v>
      </c>
      <c r="V9" s="19">
        <f>AA9/Y9</f>
        <v>0.10810810810810811</v>
      </c>
      <c r="W9" s="20" t="s">
        <v>101</v>
      </c>
      <c r="X9" s="20" t="s">
        <v>99</v>
      </c>
      <c r="Y9" s="20">
        <f>COUNTIF(release,"&gt;=2000")</f>
        <v>37</v>
      </c>
      <c r="Z9" s="20">
        <f>COUNTIF(genre,"Action")</f>
        <v>5</v>
      </c>
      <c r="AA9" s="20">
        <f>COUNTIF(N:N,2)</f>
        <v>4</v>
      </c>
      <c r="AB9" s="21">
        <f>V9/(Z9/$U$3)</f>
        <v>1.0378378378378379</v>
      </c>
    </row>
    <row r="10" spans="1:28" x14ac:dyDescent="0.35">
      <c r="A10" t="s">
        <v>8</v>
      </c>
      <c r="B10" s="3">
        <v>1998</v>
      </c>
      <c r="C10" s="3" t="s">
        <v>76</v>
      </c>
      <c r="D10" s="3">
        <v>35</v>
      </c>
      <c r="E10" s="3">
        <v>236.43</v>
      </c>
      <c r="F10" s="3">
        <f t="shared" si="0"/>
        <v>1</v>
      </c>
      <c r="G10" s="3">
        <f t="shared" si="1"/>
        <v>1</v>
      </c>
      <c r="H10" s="3">
        <f t="shared" si="2"/>
        <v>2</v>
      </c>
      <c r="I10" s="3">
        <f t="shared" si="3"/>
        <v>0</v>
      </c>
      <c r="J10" s="3">
        <f t="shared" si="4"/>
        <v>0</v>
      </c>
      <c r="K10" s="3">
        <f t="shared" si="5"/>
        <v>0</v>
      </c>
      <c r="L10" s="3">
        <f t="shared" si="6"/>
        <v>0</v>
      </c>
      <c r="M10" s="3">
        <f t="shared" si="7"/>
        <v>0</v>
      </c>
      <c r="N10" s="3">
        <f t="shared" si="8"/>
        <v>0</v>
      </c>
      <c r="O10" s="3">
        <f t="shared" si="9"/>
        <v>0</v>
      </c>
      <c r="P10" s="3">
        <f t="shared" si="10"/>
        <v>1</v>
      </c>
      <c r="Q10" s="3">
        <f t="shared" si="11"/>
        <v>1</v>
      </c>
      <c r="R10" s="3">
        <f t="shared" si="12"/>
        <v>2</v>
      </c>
      <c r="U10" s="8">
        <v>5</v>
      </c>
      <c r="V10" s="19">
        <f t="shared" ref="V10" si="14">AA10/Y10</f>
        <v>0.26315789473684209</v>
      </c>
      <c r="W10" s="20" t="s">
        <v>105</v>
      </c>
      <c r="X10" s="20" t="s">
        <v>100</v>
      </c>
      <c r="Y10" s="20">
        <f>COUNTIF(genre,"Comedy")</f>
        <v>38</v>
      </c>
      <c r="Z10" s="20">
        <f>COUNTIF(rating,"&gt;40")</f>
        <v>12</v>
      </c>
      <c r="AA10" s="20">
        <f>COUNTIF(P:P,2)</f>
        <v>10</v>
      </c>
      <c r="AB10" s="21">
        <f t="shared" si="13"/>
        <v>1.0526315789473684</v>
      </c>
    </row>
    <row r="11" spans="1:28" x14ac:dyDescent="0.35">
      <c r="A11" t="s">
        <v>9</v>
      </c>
      <c r="B11" s="3">
        <v>1998</v>
      </c>
      <c r="C11" s="3" t="s">
        <v>76</v>
      </c>
      <c r="D11" s="3">
        <v>67</v>
      </c>
      <c r="E11" s="3">
        <v>117.5</v>
      </c>
      <c r="F11" s="3">
        <f t="shared" si="0"/>
        <v>1</v>
      </c>
      <c r="G11" s="3">
        <f t="shared" si="1"/>
        <v>1</v>
      </c>
      <c r="H11" s="3">
        <f t="shared" si="2"/>
        <v>2</v>
      </c>
      <c r="I11" s="3">
        <f t="shared" si="3"/>
        <v>0</v>
      </c>
      <c r="J11" s="3">
        <f t="shared" si="4"/>
        <v>0</v>
      </c>
      <c r="K11" s="3">
        <f t="shared" si="5"/>
        <v>0</v>
      </c>
      <c r="L11" s="3">
        <f t="shared" si="6"/>
        <v>0</v>
      </c>
      <c r="M11" s="3">
        <f t="shared" si="7"/>
        <v>0</v>
      </c>
      <c r="N11" s="3">
        <f t="shared" si="8"/>
        <v>0</v>
      </c>
      <c r="O11" s="3">
        <f t="shared" si="9"/>
        <v>1</v>
      </c>
      <c r="P11" s="3">
        <f t="shared" si="10"/>
        <v>2</v>
      </c>
      <c r="Q11" s="3">
        <f t="shared" si="11"/>
        <v>1</v>
      </c>
      <c r="R11" s="3">
        <f t="shared" si="12"/>
        <v>2</v>
      </c>
      <c r="U11" s="8">
        <v>6</v>
      </c>
      <c r="V11" s="19">
        <f>AA11/Y11</f>
        <v>0.90909090909090906</v>
      </c>
      <c r="W11" s="20" t="s">
        <v>97</v>
      </c>
      <c r="X11" s="20" t="s">
        <v>94</v>
      </c>
      <c r="Y11" s="20">
        <f>COUNTIF(release,"&lt;2000")</f>
        <v>11</v>
      </c>
      <c r="Z11" s="20">
        <f>COUNTIF(genre,"Comedy")</f>
        <v>38</v>
      </c>
      <c r="AA11" s="20">
        <f>COUNTIF(R:R,2)</f>
        <v>10</v>
      </c>
      <c r="AB11" s="21">
        <f t="shared" si="13"/>
        <v>1.1483253588516746</v>
      </c>
    </row>
    <row r="12" spans="1:28" x14ac:dyDescent="0.35">
      <c r="A12" t="s">
        <v>10</v>
      </c>
      <c r="B12" s="3">
        <v>1999</v>
      </c>
      <c r="C12" s="3" t="s">
        <v>76</v>
      </c>
      <c r="D12" s="3">
        <v>40</v>
      </c>
      <c r="E12" s="3">
        <v>234</v>
      </c>
      <c r="F12" s="3">
        <f t="shared" si="0"/>
        <v>1</v>
      </c>
      <c r="G12" s="3">
        <f t="shared" si="1"/>
        <v>1</v>
      </c>
      <c r="H12" s="3">
        <f t="shared" si="2"/>
        <v>2</v>
      </c>
      <c r="I12" s="3">
        <f t="shared" si="3"/>
        <v>0</v>
      </c>
      <c r="J12" s="3">
        <f t="shared" si="4"/>
        <v>0</v>
      </c>
      <c r="K12" s="3">
        <f t="shared" si="5"/>
        <v>0</v>
      </c>
      <c r="L12" s="3">
        <f t="shared" si="6"/>
        <v>0</v>
      </c>
      <c r="M12" s="3">
        <f t="shared" si="7"/>
        <v>0</v>
      </c>
      <c r="N12" s="3">
        <f t="shared" si="8"/>
        <v>0</v>
      </c>
      <c r="O12" s="3">
        <f t="shared" si="9"/>
        <v>0</v>
      </c>
      <c r="P12" s="3">
        <f t="shared" si="10"/>
        <v>1</v>
      </c>
      <c r="Q12" s="3">
        <f t="shared" si="11"/>
        <v>1</v>
      </c>
      <c r="R12" s="3">
        <f t="shared" si="12"/>
        <v>2</v>
      </c>
      <c r="U12" t="s">
        <v>69</v>
      </c>
    </row>
    <row r="13" spans="1:28" x14ac:dyDescent="0.35">
      <c r="A13" t="s">
        <v>11</v>
      </c>
      <c r="B13" s="3">
        <v>2000</v>
      </c>
      <c r="C13" s="3" t="s">
        <v>76</v>
      </c>
      <c r="D13" s="3">
        <v>22</v>
      </c>
      <c r="E13" s="3">
        <v>54.7</v>
      </c>
      <c r="F13" s="3">
        <f t="shared" si="0"/>
        <v>1</v>
      </c>
      <c r="G13" s="3">
        <f t="shared" si="1"/>
        <v>0</v>
      </c>
      <c r="H13" s="3">
        <f t="shared" si="2"/>
        <v>1</v>
      </c>
      <c r="I13" s="3">
        <f t="shared" si="3"/>
        <v>1</v>
      </c>
      <c r="J13" s="3">
        <f t="shared" si="4"/>
        <v>1</v>
      </c>
      <c r="K13" s="3">
        <f t="shared" si="5"/>
        <v>2</v>
      </c>
      <c r="L13" s="3">
        <f t="shared" si="6"/>
        <v>1</v>
      </c>
      <c r="M13" s="3">
        <f t="shared" si="7"/>
        <v>0</v>
      </c>
      <c r="N13" s="3">
        <f t="shared" si="8"/>
        <v>1</v>
      </c>
      <c r="O13" s="3">
        <f t="shared" si="9"/>
        <v>0</v>
      </c>
      <c r="P13" s="3">
        <f t="shared" si="10"/>
        <v>1</v>
      </c>
      <c r="Q13" s="3">
        <f t="shared" si="11"/>
        <v>0</v>
      </c>
      <c r="R13" s="3">
        <f t="shared" si="12"/>
        <v>1</v>
      </c>
    </row>
    <row r="14" spans="1:28" x14ac:dyDescent="0.35">
      <c r="A14" t="s">
        <v>12</v>
      </c>
      <c r="B14" s="3">
        <v>2001</v>
      </c>
      <c r="C14" s="3" t="s">
        <v>78</v>
      </c>
      <c r="D14" s="3">
        <v>11</v>
      </c>
      <c r="E14" s="3">
        <v>36.5</v>
      </c>
      <c r="F14" s="3">
        <f t="shared" si="0"/>
        <v>0</v>
      </c>
      <c r="G14" s="3">
        <f t="shared" si="1"/>
        <v>0</v>
      </c>
      <c r="H14" s="3">
        <f t="shared" si="2"/>
        <v>0</v>
      </c>
      <c r="I14" s="3">
        <f t="shared" si="3"/>
        <v>1</v>
      </c>
      <c r="J14" s="3">
        <f t="shared" si="4"/>
        <v>1</v>
      </c>
      <c r="K14" s="3">
        <f t="shared" si="5"/>
        <v>2</v>
      </c>
      <c r="L14" s="3">
        <f t="shared" si="6"/>
        <v>1</v>
      </c>
      <c r="M14" s="3">
        <f t="shared" si="7"/>
        <v>0</v>
      </c>
      <c r="N14" s="3">
        <f t="shared" si="8"/>
        <v>1</v>
      </c>
      <c r="O14" s="3">
        <f t="shared" si="9"/>
        <v>0</v>
      </c>
      <c r="P14" s="3">
        <f t="shared" si="10"/>
        <v>0</v>
      </c>
      <c r="Q14" s="3">
        <f t="shared" si="11"/>
        <v>0</v>
      </c>
      <c r="R14" s="3">
        <f t="shared" si="12"/>
        <v>0</v>
      </c>
    </row>
    <row r="15" spans="1:28" x14ac:dyDescent="0.35">
      <c r="A15" t="s">
        <v>13</v>
      </c>
      <c r="B15" s="3">
        <v>2001</v>
      </c>
      <c r="C15" s="3" t="s">
        <v>76</v>
      </c>
      <c r="D15" s="3">
        <v>30</v>
      </c>
      <c r="E15" s="3">
        <v>77.849999999999994</v>
      </c>
      <c r="F15" s="3">
        <f t="shared" si="0"/>
        <v>1</v>
      </c>
      <c r="G15" s="3">
        <f t="shared" si="1"/>
        <v>0</v>
      </c>
      <c r="H15" s="3">
        <f t="shared" si="2"/>
        <v>1</v>
      </c>
      <c r="I15" s="3">
        <f t="shared" si="3"/>
        <v>0</v>
      </c>
      <c r="J15" s="3">
        <f t="shared" si="4"/>
        <v>1</v>
      </c>
      <c r="K15" s="3">
        <f t="shared" si="5"/>
        <v>1</v>
      </c>
      <c r="L15" s="3">
        <f t="shared" si="6"/>
        <v>1</v>
      </c>
      <c r="M15" s="3">
        <f t="shared" si="7"/>
        <v>0</v>
      </c>
      <c r="N15" s="3">
        <f t="shared" si="8"/>
        <v>1</v>
      </c>
      <c r="O15" s="3">
        <f t="shared" si="9"/>
        <v>0</v>
      </c>
      <c r="P15" s="3">
        <f t="shared" si="10"/>
        <v>1</v>
      </c>
      <c r="Q15" s="3">
        <f t="shared" si="11"/>
        <v>0</v>
      </c>
      <c r="R15" s="3">
        <f t="shared" si="12"/>
        <v>1</v>
      </c>
      <c r="U15" t="s">
        <v>84</v>
      </c>
    </row>
    <row r="16" spans="1:28" ht="15.5" x14ac:dyDescent="0.35">
      <c r="A16" t="s">
        <v>14</v>
      </c>
      <c r="B16" s="3">
        <v>2002</v>
      </c>
      <c r="C16" s="3" t="s">
        <v>76</v>
      </c>
      <c r="D16" s="3">
        <v>12</v>
      </c>
      <c r="E16" s="3">
        <v>31.3</v>
      </c>
      <c r="F16" s="3">
        <f t="shared" si="0"/>
        <v>1</v>
      </c>
      <c r="G16" s="3">
        <f t="shared" si="1"/>
        <v>0</v>
      </c>
      <c r="H16" s="3">
        <f t="shared" si="2"/>
        <v>1</v>
      </c>
      <c r="I16" s="3">
        <f t="shared" si="3"/>
        <v>1</v>
      </c>
      <c r="J16" s="3">
        <f t="shared" si="4"/>
        <v>1</v>
      </c>
      <c r="K16" s="3">
        <f t="shared" si="5"/>
        <v>2</v>
      </c>
      <c r="L16" s="3">
        <f t="shared" si="6"/>
        <v>1</v>
      </c>
      <c r="M16" s="3">
        <f t="shared" si="7"/>
        <v>0</v>
      </c>
      <c r="N16" s="3">
        <f t="shared" si="8"/>
        <v>1</v>
      </c>
      <c r="O16" s="3">
        <f t="shared" si="9"/>
        <v>0</v>
      </c>
      <c r="P16" s="3">
        <f t="shared" si="10"/>
        <v>1</v>
      </c>
      <c r="Q16" s="3">
        <f t="shared" si="11"/>
        <v>0</v>
      </c>
      <c r="R16" s="3">
        <f t="shared" si="12"/>
        <v>1</v>
      </c>
      <c r="T16" s="14" t="s">
        <v>87</v>
      </c>
      <c r="U16" s="17" t="s">
        <v>86</v>
      </c>
      <c r="Y16" s="16">
        <f>AA6/Y6</f>
        <v>0.45454545454545453</v>
      </c>
    </row>
    <row r="17" spans="1:25" x14ac:dyDescent="0.35">
      <c r="A17" t="s">
        <v>15</v>
      </c>
      <c r="B17" s="3">
        <v>2002</v>
      </c>
      <c r="C17" s="3" t="s">
        <v>76</v>
      </c>
      <c r="D17" s="3">
        <v>22</v>
      </c>
      <c r="E17" s="3">
        <v>167.5</v>
      </c>
      <c r="F17" s="3">
        <f t="shared" si="0"/>
        <v>1</v>
      </c>
      <c r="G17" s="3">
        <f t="shared" si="1"/>
        <v>1</v>
      </c>
      <c r="H17" s="3">
        <f t="shared" si="2"/>
        <v>2</v>
      </c>
      <c r="I17" s="3">
        <f t="shared" si="3"/>
        <v>1</v>
      </c>
      <c r="J17" s="3">
        <f t="shared" si="4"/>
        <v>0</v>
      </c>
      <c r="K17" s="3">
        <f t="shared" si="5"/>
        <v>1</v>
      </c>
      <c r="L17" s="3">
        <f t="shared" si="6"/>
        <v>1</v>
      </c>
      <c r="M17" s="3">
        <f t="shared" si="7"/>
        <v>0</v>
      </c>
      <c r="N17" s="3">
        <f t="shared" si="8"/>
        <v>1</v>
      </c>
      <c r="O17" s="3">
        <f t="shared" si="9"/>
        <v>0</v>
      </c>
      <c r="P17" s="3">
        <f t="shared" si="10"/>
        <v>1</v>
      </c>
      <c r="Q17" s="3">
        <f t="shared" si="11"/>
        <v>0</v>
      </c>
      <c r="R17" s="3">
        <f t="shared" si="12"/>
        <v>1</v>
      </c>
    </row>
    <row r="18" spans="1:25" x14ac:dyDescent="0.35">
      <c r="A18" t="s">
        <v>16</v>
      </c>
      <c r="B18" s="3">
        <v>2002</v>
      </c>
      <c r="C18" s="3" t="s">
        <v>76</v>
      </c>
      <c r="D18" s="3">
        <v>79</v>
      </c>
      <c r="E18" s="3">
        <v>23.66</v>
      </c>
      <c r="F18" s="3">
        <f t="shared" si="0"/>
        <v>1</v>
      </c>
      <c r="G18" s="3">
        <f t="shared" si="1"/>
        <v>0</v>
      </c>
      <c r="H18" s="3">
        <f t="shared" si="2"/>
        <v>1</v>
      </c>
      <c r="I18" s="3">
        <f t="shared" si="3"/>
        <v>0</v>
      </c>
      <c r="J18" s="3">
        <f t="shared" si="4"/>
        <v>1</v>
      </c>
      <c r="K18" s="3">
        <f t="shared" si="5"/>
        <v>1</v>
      </c>
      <c r="L18" s="3">
        <f t="shared" si="6"/>
        <v>1</v>
      </c>
      <c r="M18" s="3">
        <f t="shared" si="7"/>
        <v>0</v>
      </c>
      <c r="N18" s="3">
        <f t="shared" si="8"/>
        <v>1</v>
      </c>
      <c r="O18" s="3">
        <f t="shared" si="9"/>
        <v>1</v>
      </c>
      <c r="P18" s="3">
        <f t="shared" si="10"/>
        <v>2</v>
      </c>
      <c r="Q18" s="3">
        <f t="shared" si="11"/>
        <v>0</v>
      </c>
      <c r="R18" s="3">
        <f t="shared" si="12"/>
        <v>1</v>
      </c>
      <c r="U18" t="s">
        <v>83</v>
      </c>
    </row>
    <row r="19" spans="1:25" x14ac:dyDescent="0.35">
      <c r="A19" t="s">
        <v>17</v>
      </c>
      <c r="B19" s="3">
        <v>2002</v>
      </c>
      <c r="C19" s="3" t="s">
        <v>76</v>
      </c>
      <c r="D19" s="3">
        <v>21</v>
      </c>
      <c r="E19" s="3">
        <v>46.5</v>
      </c>
      <c r="F19" s="3">
        <f t="shared" si="0"/>
        <v>1</v>
      </c>
      <c r="G19" s="3">
        <f t="shared" si="1"/>
        <v>0</v>
      </c>
      <c r="H19" s="3">
        <f t="shared" si="2"/>
        <v>1</v>
      </c>
      <c r="I19" s="3">
        <f t="shared" si="3"/>
        <v>1</v>
      </c>
      <c r="J19" s="3">
        <f t="shared" si="4"/>
        <v>1</v>
      </c>
      <c r="K19" s="3">
        <f t="shared" si="5"/>
        <v>2</v>
      </c>
      <c r="L19" s="3">
        <f t="shared" si="6"/>
        <v>1</v>
      </c>
      <c r="M19" s="3">
        <f t="shared" si="7"/>
        <v>0</v>
      </c>
      <c r="N19" s="3">
        <f t="shared" si="8"/>
        <v>1</v>
      </c>
      <c r="O19" s="3">
        <f t="shared" si="9"/>
        <v>0</v>
      </c>
      <c r="P19" s="3">
        <f t="shared" si="10"/>
        <v>1</v>
      </c>
      <c r="Q19" s="3">
        <f t="shared" si="11"/>
        <v>0</v>
      </c>
      <c r="R19" s="3">
        <f t="shared" si="12"/>
        <v>1</v>
      </c>
      <c r="U19" t="s">
        <v>85</v>
      </c>
    </row>
    <row r="20" spans="1:25" ht="15.5" x14ac:dyDescent="0.35">
      <c r="A20" t="s">
        <v>18</v>
      </c>
      <c r="B20" s="3">
        <v>2002</v>
      </c>
      <c r="C20" s="3" t="s">
        <v>78</v>
      </c>
      <c r="D20" s="3">
        <v>1</v>
      </c>
      <c r="E20" s="3">
        <v>53.5</v>
      </c>
      <c r="F20" s="3">
        <f t="shared" si="0"/>
        <v>0</v>
      </c>
      <c r="G20" s="3">
        <f t="shared" si="1"/>
        <v>0</v>
      </c>
      <c r="H20" s="3">
        <f t="shared" si="2"/>
        <v>0</v>
      </c>
      <c r="I20" s="3">
        <f t="shared" si="3"/>
        <v>1</v>
      </c>
      <c r="J20" s="3">
        <f t="shared" si="4"/>
        <v>1</v>
      </c>
      <c r="K20" s="3">
        <f t="shared" si="5"/>
        <v>2</v>
      </c>
      <c r="L20" s="3">
        <f t="shared" si="6"/>
        <v>1</v>
      </c>
      <c r="M20" s="3">
        <f t="shared" si="7"/>
        <v>0</v>
      </c>
      <c r="N20" s="3">
        <f t="shared" si="8"/>
        <v>1</v>
      </c>
      <c r="O20" s="3">
        <f t="shared" si="9"/>
        <v>0</v>
      </c>
      <c r="P20" s="3">
        <f t="shared" si="10"/>
        <v>0</v>
      </c>
      <c r="Q20" s="3">
        <f t="shared" si="11"/>
        <v>0</v>
      </c>
      <c r="R20" s="3">
        <f t="shared" si="12"/>
        <v>0</v>
      </c>
      <c r="T20" s="14" t="s">
        <v>87</v>
      </c>
      <c r="U20" s="17" t="s">
        <v>89</v>
      </c>
      <c r="Y20" s="15">
        <f>V6/(Z6/$U$3)</f>
        <v>1.35</v>
      </c>
    </row>
    <row r="21" spans="1:25" x14ac:dyDescent="0.35">
      <c r="A21" t="s">
        <v>19</v>
      </c>
      <c r="B21" s="3">
        <v>2003</v>
      </c>
      <c r="C21" s="3" t="s">
        <v>76</v>
      </c>
      <c r="D21" s="3">
        <v>43</v>
      </c>
      <c r="E21" s="3">
        <v>175.9</v>
      </c>
      <c r="F21" s="3">
        <f t="shared" si="0"/>
        <v>1</v>
      </c>
      <c r="G21" s="3">
        <f t="shared" si="1"/>
        <v>1</v>
      </c>
      <c r="H21" s="3">
        <f t="shared" si="2"/>
        <v>2</v>
      </c>
      <c r="I21" s="3">
        <f t="shared" si="3"/>
        <v>0</v>
      </c>
      <c r="J21" s="3">
        <f t="shared" si="4"/>
        <v>0</v>
      </c>
      <c r="K21" s="3">
        <f t="shared" si="5"/>
        <v>0</v>
      </c>
      <c r="L21" s="3">
        <f t="shared" si="6"/>
        <v>1</v>
      </c>
      <c r="M21" s="3">
        <f t="shared" si="7"/>
        <v>0</v>
      </c>
      <c r="N21" s="3">
        <f t="shared" si="8"/>
        <v>1</v>
      </c>
      <c r="O21" s="3">
        <f t="shared" si="9"/>
        <v>1</v>
      </c>
      <c r="P21" s="3">
        <f t="shared" si="10"/>
        <v>2</v>
      </c>
      <c r="Q21" s="3">
        <f t="shared" si="11"/>
        <v>0</v>
      </c>
      <c r="R21" s="3">
        <f t="shared" si="12"/>
        <v>1</v>
      </c>
    </row>
    <row r="22" spans="1:25" x14ac:dyDescent="0.35">
      <c r="A22" t="s">
        <v>20</v>
      </c>
      <c r="B22" s="3">
        <v>2003</v>
      </c>
      <c r="C22" s="3" t="s">
        <v>76</v>
      </c>
      <c r="D22" s="3">
        <v>23</v>
      </c>
      <c r="E22" s="3">
        <v>29.4</v>
      </c>
      <c r="F22" s="3">
        <f t="shared" si="0"/>
        <v>1</v>
      </c>
      <c r="G22" s="3">
        <f t="shared" si="1"/>
        <v>0</v>
      </c>
      <c r="H22" s="3">
        <f t="shared" si="2"/>
        <v>1</v>
      </c>
      <c r="I22" s="3">
        <f t="shared" si="3"/>
        <v>1</v>
      </c>
      <c r="J22" s="3">
        <f t="shared" si="4"/>
        <v>1</v>
      </c>
      <c r="K22" s="3">
        <f t="shared" si="5"/>
        <v>2</v>
      </c>
      <c r="L22" s="3">
        <f t="shared" si="6"/>
        <v>1</v>
      </c>
      <c r="M22" s="3">
        <f t="shared" si="7"/>
        <v>0</v>
      </c>
      <c r="N22" s="3">
        <f t="shared" si="8"/>
        <v>1</v>
      </c>
      <c r="O22" s="3">
        <f t="shared" si="9"/>
        <v>0</v>
      </c>
      <c r="P22" s="3">
        <f t="shared" si="10"/>
        <v>1</v>
      </c>
      <c r="Q22" s="3">
        <f t="shared" si="11"/>
        <v>0</v>
      </c>
      <c r="R22" s="3">
        <f t="shared" si="12"/>
        <v>1</v>
      </c>
    </row>
    <row r="23" spans="1:25" x14ac:dyDescent="0.35">
      <c r="A23" t="s">
        <v>21</v>
      </c>
      <c r="B23" s="3">
        <v>2004</v>
      </c>
      <c r="C23" s="3" t="s">
        <v>76</v>
      </c>
      <c r="D23" s="3">
        <v>44</v>
      </c>
      <c r="E23" s="3">
        <v>152.69999999999999</v>
      </c>
      <c r="F23" s="3">
        <f t="shared" si="0"/>
        <v>1</v>
      </c>
      <c r="G23" s="3">
        <f t="shared" si="1"/>
        <v>1</v>
      </c>
      <c r="H23" s="3">
        <f t="shared" si="2"/>
        <v>2</v>
      </c>
      <c r="I23" s="3">
        <f t="shared" si="3"/>
        <v>0</v>
      </c>
      <c r="J23" s="3">
        <f t="shared" si="4"/>
        <v>0</v>
      </c>
      <c r="K23" s="3">
        <f t="shared" si="5"/>
        <v>0</v>
      </c>
      <c r="L23" s="3">
        <f t="shared" si="6"/>
        <v>1</v>
      </c>
      <c r="M23" s="3">
        <f t="shared" si="7"/>
        <v>0</v>
      </c>
      <c r="N23" s="3">
        <f t="shared" si="8"/>
        <v>1</v>
      </c>
      <c r="O23" s="3">
        <f t="shared" si="9"/>
        <v>1</v>
      </c>
      <c r="P23" s="3">
        <f t="shared" si="10"/>
        <v>2</v>
      </c>
      <c r="Q23" s="3">
        <f t="shared" si="11"/>
        <v>0</v>
      </c>
      <c r="R23" s="3">
        <f t="shared" si="12"/>
        <v>1</v>
      </c>
    </row>
    <row r="24" spans="1:25" x14ac:dyDescent="0.35">
      <c r="A24" t="s">
        <v>22</v>
      </c>
      <c r="B24" s="3">
        <v>2004</v>
      </c>
      <c r="C24" s="3" t="s">
        <v>76</v>
      </c>
      <c r="D24" s="3">
        <v>53</v>
      </c>
      <c r="E24" s="3">
        <v>54</v>
      </c>
      <c r="F24" s="3">
        <f t="shared" si="0"/>
        <v>1</v>
      </c>
      <c r="G24" s="3">
        <f t="shared" si="1"/>
        <v>0</v>
      </c>
      <c r="H24" s="3">
        <f t="shared" si="2"/>
        <v>1</v>
      </c>
      <c r="I24" s="3">
        <f t="shared" si="3"/>
        <v>0</v>
      </c>
      <c r="J24" s="3">
        <f t="shared" si="4"/>
        <v>1</v>
      </c>
      <c r="K24" s="3">
        <f t="shared" si="5"/>
        <v>1</v>
      </c>
      <c r="L24" s="3">
        <f t="shared" si="6"/>
        <v>1</v>
      </c>
      <c r="M24" s="3">
        <f t="shared" si="7"/>
        <v>0</v>
      </c>
      <c r="N24" s="3">
        <f t="shared" si="8"/>
        <v>1</v>
      </c>
      <c r="O24" s="3">
        <f t="shared" si="9"/>
        <v>1</v>
      </c>
      <c r="P24" s="3">
        <f t="shared" si="10"/>
        <v>2</v>
      </c>
      <c r="Q24" s="3">
        <f t="shared" si="11"/>
        <v>0</v>
      </c>
      <c r="R24" s="3">
        <f t="shared" si="12"/>
        <v>1</v>
      </c>
    </row>
    <row r="25" spans="1:25" x14ac:dyDescent="0.35">
      <c r="A25" t="s">
        <v>23</v>
      </c>
      <c r="B25" s="3">
        <v>2005</v>
      </c>
      <c r="C25" s="3" t="s">
        <v>76</v>
      </c>
      <c r="D25" s="3">
        <v>9</v>
      </c>
      <c r="E25" s="3">
        <v>27.4</v>
      </c>
      <c r="F25" s="3">
        <f t="shared" si="0"/>
        <v>1</v>
      </c>
      <c r="G25" s="3">
        <f t="shared" si="1"/>
        <v>0</v>
      </c>
      <c r="H25" s="3">
        <f t="shared" si="2"/>
        <v>1</v>
      </c>
      <c r="I25" s="3">
        <f t="shared" si="3"/>
        <v>1</v>
      </c>
      <c r="J25" s="3">
        <f t="shared" si="4"/>
        <v>1</v>
      </c>
      <c r="K25" s="3">
        <f t="shared" si="5"/>
        <v>2</v>
      </c>
      <c r="L25" s="3">
        <f t="shared" si="6"/>
        <v>1</v>
      </c>
      <c r="M25" s="3">
        <f t="shared" si="7"/>
        <v>0</v>
      </c>
      <c r="N25" s="3">
        <f t="shared" si="8"/>
        <v>1</v>
      </c>
      <c r="O25" s="3">
        <f t="shared" si="9"/>
        <v>0</v>
      </c>
      <c r="P25" s="3">
        <f t="shared" si="10"/>
        <v>1</v>
      </c>
      <c r="Q25" s="3">
        <f t="shared" si="11"/>
        <v>0</v>
      </c>
      <c r="R25" s="3">
        <f t="shared" si="12"/>
        <v>1</v>
      </c>
    </row>
    <row r="26" spans="1:25" x14ac:dyDescent="0.35">
      <c r="A26" t="s">
        <v>24</v>
      </c>
      <c r="B26" s="3">
        <v>2005</v>
      </c>
      <c r="C26" s="3" t="s">
        <v>76</v>
      </c>
      <c r="D26" s="3">
        <v>31</v>
      </c>
      <c r="E26" s="3">
        <v>193.2</v>
      </c>
      <c r="F26" s="3">
        <f t="shared" si="0"/>
        <v>1</v>
      </c>
      <c r="G26" s="3">
        <f t="shared" si="1"/>
        <v>1</v>
      </c>
      <c r="H26" s="3">
        <f t="shared" si="2"/>
        <v>2</v>
      </c>
      <c r="I26" s="3">
        <f t="shared" si="3"/>
        <v>0</v>
      </c>
      <c r="J26" s="3">
        <f t="shared" si="4"/>
        <v>0</v>
      </c>
      <c r="K26" s="3">
        <f t="shared" si="5"/>
        <v>0</v>
      </c>
      <c r="L26" s="3">
        <f t="shared" si="6"/>
        <v>1</v>
      </c>
      <c r="M26" s="3">
        <f t="shared" si="7"/>
        <v>0</v>
      </c>
      <c r="N26" s="3">
        <f t="shared" si="8"/>
        <v>1</v>
      </c>
      <c r="O26" s="3">
        <f t="shared" si="9"/>
        <v>0</v>
      </c>
      <c r="P26" s="3">
        <f t="shared" si="10"/>
        <v>1</v>
      </c>
      <c r="Q26" s="3">
        <f t="shared" si="11"/>
        <v>0</v>
      </c>
      <c r="R26" s="3">
        <f t="shared" si="12"/>
        <v>1</v>
      </c>
    </row>
    <row r="27" spans="1:25" x14ac:dyDescent="0.35">
      <c r="A27" t="s">
        <v>25</v>
      </c>
      <c r="B27" s="3">
        <v>2006</v>
      </c>
      <c r="C27" s="3" t="s">
        <v>76</v>
      </c>
      <c r="D27" s="3">
        <v>32</v>
      </c>
      <c r="E27" s="3">
        <v>162.6</v>
      </c>
      <c r="F27" s="3">
        <f t="shared" si="0"/>
        <v>1</v>
      </c>
      <c r="G27" s="3">
        <f t="shared" si="1"/>
        <v>1</v>
      </c>
      <c r="H27" s="3">
        <f t="shared" si="2"/>
        <v>2</v>
      </c>
      <c r="I27" s="3">
        <f t="shared" si="3"/>
        <v>0</v>
      </c>
      <c r="J27" s="3">
        <f t="shared" si="4"/>
        <v>0</v>
      </c>
      <c r="K27" s="3">
        <f t="shared" si="5"/>
        <v>0</v>
      </c>
      <c r="L27" s="3">
        <f t="shared" si="6"/>
        <v>1</v>
      </c>
      <c r="M27" s="3">
        <f t="shared" si="7"/>
        <v>0</v>
      </c>
      <c r="N27" s="3">
        <f t="shared" si="8"/>
        <v>1</v>
      </c>
      <c r="O27" s="3">
        <f t="shared" si="9"/>
        <v>0</v>
      </c>
      <c r="P27" s="3">
        <f t="shared" si="10"/>
        <v>1</v>
      </c>
      <c r="Q27" s="3">
        <f t="shared" si="11"/>
        <v>0</v>
      </c>
      <c r="R27" s="3">
        <f t="shared" si="12"/>
        <v>1</v>
      </c>
    </row>
    <row r="28" spans="1:25" x14ac:dyDescent="0.35">
      <c r="A28" t="s">
        <v>26</v>
      </c>
      <c r="B28" s="3">
        <v>2006</v>
      </c>
      <c r="C28" s="3" t="s">
        <v>76</v>
      </c>
      <c r="D28" s="3">
        <v>18</v>
      </c>
      <c r="E28" s="3">
        <v>7</v>
      </c>
      <c r="F28" s="3">
        <f t="shared" si="0"/>
        <v>1</v>
      </c>
      <c r="G28" s="3">
        <f t="shared" si="1"/>
        <v>0</v>
      </c>
      <c r="H28" s="3">
        <f t="shared" si="2"/>
        <v>1</v>
      </c>
      <c r="I28" s="3">
        <f t="shared" si="3"/>
        <v>1</v>
      </c>
      <c r="J28" s="3">
        <f t="shared" si="4"/>
        <v>1</v>
      </c>
      <c r="K28" s="3">
        <f t="shared" si="5"/>
        <v>2</v>
      </c>
      <c r="L28" s="3">
        <f t="shared" si="6"/>
        <v>1</v>
      </c>
      <c r="M28" s="3">
        <f t="shared" si="7"/>
        <v>0</v>
      </c>
      <c r="N28" s="3">
        <f t="shared" si="8"/>
        <v>1</v>
      </c>
      <c r="O28" s="3">
        <f t="shared" si="9"/>
        <v>0</v>
      </c>
      <c r="P28" s="3">
        <f t="shared" si="10"/>
        <v>1</v>
      </c>
      <c r="Q28" s="3">
        <f t="shared" si="11"/>
        <v>0</v>
      </c>
      <c r="R28" s="3">
        <f t="shared" si="12"/>
        <v>1</v>
      </c>
    </row>
    <row r="29" spans="1:25" x14ac:dyDescent="0.35">
      <c r="A29" t="s">
        <v>27</v>
      </c>
      <c r="B29" s="3">
        <v>2006</v>
      </c>
      <c r="C29" s="3" t="s">
        <v>76</v>
      </c>
      <c r="D29" s="3">
        <v>11</v>
      </c>
      <c r="E29" s="3">
        <v>68.3</v>
      </c>
      <c r="F29" s="3">
        <f t="shared" si="0"/>
        <v>1</v>
      </c>
      <c r="G29" s="3">
        <f t="shared" si="1"/>
        <v>0</v>
      </c>
      <c r="H29" s="3">
        <f t="shared" si="2"/>
        <v>1</v>
      </c>
      <c r="I29" s="3">
        <f t="shared" si="3"/>
        <v>1</v>
      </c>
      <c r="J29" s="3">
        <f t="shared" si="4"/>
        <v>1</v>
      </c>
      <c r="K29" s="3">
        <f t="shared" si="5"/>
        <v>2</v>
      </c>
      <c r="L29" s="3">
        <f t="shared" si="6"/>
        <v>1</v>
      </c>
      <c r="M29" s="3">
        <f t="shared" si="7"/>
        <v>0</v>
      </c>
      <c r="N29" s="3">
        <f t="shared" si="8"/>
        <v>1</v>
      </c>
      <c r="O29" s="3">
        <f t="shared" si="9"/>
        <v>0</v>
      </c>
      <c r="P29" s="3">
        <f t="shared" si="10"/>
        <v>1</v>
      </c>
      <c r="Q29" s="3">
        <f t="shared" si="11"/>
        <v>0</v>
      </c>
      <c r="R29" s="3">
        <f t="shared" si="12"/>
        <v>1</v>
      </c>
    </row>
    <row r="30" spans="1:25" x14ac:dyDescent="0.35">
      <c r="A30" t="s">
        <v>28</v>
      </c>
      <c r="B30" s="3">
        <v>2007</v>
      </c>
      <c r="C30" s="3" t="s">
        <v>76</v>
      </c>
      <c r="D30" s="3">
        <v>14</v>
      </c>
      <c r="E30" s="3">
        <v>138.19999999999999</v>
      </c>
      <c r="F30" s="3">
        <f t="shared" si="0"/>
        <v>1</v>
      </c>
      <c r="G30" s="3">
        <f t="shared" si="1"/>
        <v>1</v>
      </c>
      <c r="H30" s="3">
        <f t="shared" si="2"/>
        <v>2</v>
      </c>
      <c r="I30" s="3">
        <f t="shared" si="3"/>
        <v>1</v>
      </c>
      <c r="J30" s="3">
        <f t="shared" si="4"/>
        <v>0</v>
      </c>
      <c r="K30" s="3">
        <f t="shared" si="5"/>
        <v>1</v>
      </c>
      <c r="L30" s="3">
        <f t="shared" si="6"/>
        <v>1</v>
      </c>
      <c r="M30" s="3">
        <f t="shared" si="7"/>
        <v>0</v>
      </c>
      <c r="N30" s="3">
        <f t="shared" si="8"/>
        <v>1</v>
      </c>
      <c r="O30" s="3">
        <f t="shared" si="9"/>
        <v>0</v>
      </c>
      <c r="P30" s="3">
        <f t="shared" si="10"/>
        <v>1</v>
      </c>
      <c r="Q30" s="3">
        <f t="shared" si="11"/>
        <v>0</v>
      </c>
      <c r="R30" s="3">
        <f t="shared" si="12"/>
        <v>1</v>
      </c>
    </row>
    <row r="31" spans="1:25" x14ac:dyDescent="0.35">
      <c r="A31" t="s">
        <v>29</v>
      </c>
      <c r="B31" s="3">
        <v>2007</v>
      </c>
      <c r="C31" s="3" t="s">
        <v>79</v>
      </c>
      <c r="D31" s="3">
        <v>64</v>
      </c>
      <c r="E31" s="3">
        <v>22.6</v>
      </c>
      <c r="F31" s="3">
        <f t="shared" si="0"/>
        <v>0</v>
      </c>
      <c r="G31" s="3">
        <f t="shared" si="1"/>
        <v>0</v>
      </c>
      <c r="H31" s="3">
        <f t="shared" si="2"/>
        <v>0</v>
      </c>
      <c r="I31" s="3">
        <f t="shared" si="3"/>
        <v>0</v>
      </c>
      <c r="J31" s="3">
        <f t="shared" si="4"/>
        <v>1</v>
      </c>
      <c r="K31" s="3">
        <f t="shared" si="5"/>
        <v>1</v>
      </c>
      <c r="L31" s="3">
        <f t="shared" si="6"/>
        <v>1</v>
      </c>
      <c r="M31" s="3">
        <f t="shared" si="7"/>
        <v>0</v>
      </c>
      <c r="N31" s="3">
        <f t="shared" si="8"/>
        <v>1</v>
      </c>
      <c r="O31" s="3">
        <f t="shared" si="9"/>
        <v>1</v>
      </c>
      <c r="P31" s="3">
        <f t="shared" si="10"/>
        <v>1</v>
      </c>
      <c r="Q31" s="3">
        <f t="shared" si="11"/>
        <v>0</v>
      </c>
      <c r="R31" s="3">
        <f t="shared" si="12"/>
        <v>0</v>
      </c>
    </row>
    <row r="32" spans="1:25" x14ac:dyDescent="0.35">
      <c r="A32" t="s">
        <v>30</v>
      </c>
      <c r="B32" s="3">
        <v>2008</v>
      </c>
      <c r="C32" s="3" t="s">
        <v>76</v>
      </c>
      <c r="D32" s="3">
        <v>25</v>
      </c>
      <c r="E32" s="3">
        <v>122</v>
      </c>
      <c r="F32" s="3">
        <f t="shared" si="0"/>
        <v>1</v>
      </c>
      <c r="G32" s="3">
        <f t="shared" si="1"/>
        <v>1</v>
      </c>
      <c r="H32" s="3">
        <f t="shared" si="2"/>
        <v>2</v>
      </c>
      <c r="I32" s="3">
        <f t="shared" si="3"/>
        <v>1</v>
      </c>
      <c r="J32" s="3">
        <f t="shared" si="4"/>
        <v>0</v>
      </c>
      <c r="K32" s="3">
        <f t="shared" si="5"/>
        <v>1</v>
      </c>
      <c r="L32" s="3">
        <f t="shared" si="6"/>
        <v>1</v>
      </c>
      <c r="M32" s="3">
        <f t="shared" si="7"/>
        <v>0</v>
      </c>
      <c r="N32" s="3">
        <f t="shared" si="8"/>
        <v>1</v>
      </c>
      <c r="O32" s="3">
        <f t="shared" si="9"/>
        <v>0</v>
      </c>
      <c r="P32" s="3">
        <f t="shared" si="10"/>
        <v>1</v>
      </c>
      <c r="Q32" s="3">
        <f t="shared" si="11"/>
        <v>0</v>
      </c>
      <c r="R32" s="3">
        <f t="shared" si="12"/>
        <v>1</v>
      </c>
    </row>
    <row r="33" spans="1:18" x14ac:dyDescent="0.35">
      <c r="A33" t="s">
        <v>31</v>
      </c>
      <c r="B33" s="3">
        <v>2008</v>
      </c>
      <c r="C33" s="3" t="s">
        <v>78</v>
      </c>
      <c r="D33" s="3">
        <v>2</v>
      </c>
      <c r="E33" s="3">
        <v>7.2</v>
      </c>
      <c r="F33" s="3">
        <f t="shared" si="0"/>
        <v>0</v>
      </c>
      <c r="G33" s="3">
        <f t="shared" si="1"/>
        <v>0</v>
      </c>
      <c r="H33" s="3">
        <f t="shared" si="2"/>
        <v>0</v>
      </c>
      <c r="I33" s="3">
        <f t="shared" si="3"/>
        <v>1</v>
      </c>
      <c r="J33" s="3">
        <f t="shared" si="4"/>
        <v>1</v>
      </c>
      <c r="K33" s="3">
        <f t="shared" si="5"/>
        <v>2</v>
      </c>
      <c r="L33" s="3">
        <f t="shared" si="6"/>
        <v>1</v>
      </c>
      <c r="M33" s="3">
        <f t="shared" si="7"/>
        <v>0</v>
      </c>
      <c r="N33" s="3">
        <f t="shared" si="8"/>
        <v>1</v>
      </c>
      <c r="O33" s="3">
        <f t="shared" si="9"/>
        <v>0</v>
      </c>
      <c r="P33" s="3">
        <f t="shared" si="10"/>
        <v>0</v>
      </c>
      <c r="Q33" s="3">
        <f t="shared" si="11"/>
        <v>0</v>
      </c>
      <c r="R33" s="3">
        <f t="shared" si="12"/>
        <v>0</v>
      </c>
    </row>
    <row r="34" spans="1:18" x14ac:dyDescent="0.35">
      <c r="A34" t="s">
        <v>32</v>
      </c>
      <c r="B34" s="3">
        <v>2008</v>
      </c>
      <c r="C34" s="3" t="s">
        <v>76</v>
      </c>
      <c r="D34" s="3">
        <v>42</v>
      </c>
      <c r="E34" s="3">
        <v>53.4</v>
      </c>
      <c r="F34" s="3">
        <f t="shared" si="0"/>
        <v>1</v>
      </c>
      <c r="G34" s="3">
        <f t="shared" si="1"/>
        <v>0</v>
      </c>
      <c r="H34" s="3">
        <f t="shared" si="2"/>
        <v>1</v>
      </c>
      <c r="I34" s="3">
        <f t="shared" si="3"/>
        <v>0</v>
      </c>
      <c r="J34" s="3">
        <f t="shared" si="4"/>
        <v>1</v>
      </c>
      <c r="K34" s="3">
        <f t="shared" si="5"/>
        <v>1</v>
      </c>
      <c r="L34" s="3">
        <f t="shared" si="6"/>
        <v>1</v>
      </c>
      <c r="M34" s="3">
        <f t="shared" si="7"/>
        <v>0</v>
      </c>
      <c r="N34" s="3">
        <f t="shared" si="8"/>
        <v>1</v>
      </c>
      <c r="O34" s="3">
        <f t="shared" si="9"/>
        <v>1</v>
      </c>
      <c r="P34" s="3">
        <f t="shared" si="10"/>
        <v>2</v>
      </c>
      <c r="Q34" s="3">
        <f t="shared" si="11"/>
        <v>0</v>
      </c>
      <c r="R34" s="3">
        <f t="shared" si="12"/>
        <v>1</v>
      </c>
    </row>
    <row r="35" spans="1:18" x14ac:dyDescent="0.35">
      <c r="A35" t="s">
        <v>33</v>
      </c>
      <c r="B35" s="3">
        <v>2008</v>
      </c>
      <c r="C35" s="3" t="s">
        <v>77</v>
      </c>
      <c r="D35" s="3">
        <v>38</v>
      </c>
      <c r="E35" s="3">
        <v>110.9</v>
      </c>
      <c r="F35" s="3">
        <f t="shared" si="0"/>
        <v>0</v>
      </c>
      <c r="G35" s="3">
        <f t="shared" si="1"/>
        <v>1</v>
      </c>
      <c r="H35" s="3">
        <f t="shared" si="2"/>
        <v>1</v>
      </c>
      <c r="I35" s="3">
        <f t="shared" si="3"/>
        <v>0</v>
      </c>
      <c r="J35" s="3">
        <f t="shared" si="4"/>
        <v>0</v>
      </c>
      <c r="K35" s="3">
        <f t="shared" si="5"/>
        <v>0</v>
      </c>
      <c r="L35" s="3">
        <f t="shared" si="6"/>
        <v>1</v>
      </c>
      <c r="M35" s="3">
        <f t="shared" si="7"/>
        <v>1</v>
      </c>
      <c r="N35" s="3">
        <f t="shared" si="8"/>
        <v>2</v>
      </c>
      <c r="O35" s="3">
        <f t="shared" si="9"/>
        <v>0</v>
      </c>
      <c r="P35" s="3">
        <f t="shared" si="10"/>
        <v>0</v>
      </c>
      <c r="Q35" s="3">
        <f t="shared" si="11"/>
        <v>0</v>
      </c>
      <c r="R35" s="3">
        <f t="shared" si="12"/>
        <v>0</v>
      </c>
    </row>
    <row r="36" spans="1:18" x14ac:dyDescent="0.35">
      <c r="A36" t="s">
        <v>34</v>
      </c>
      <c r="B36" s="3">
        <v>2009</v>
      </c>
      <c r="C36" s="3" t="s">
        <v>76</v>
      </c>
      <c r="D36" s="3">
        <v>68</v>
      </c>
      <c r="E36" s="3">
        <v>57.69</v>
      </c>
      <c r="F36" s="3">
        <f t="shared" si="0"/>
        <v>1</v>
      </c>
      <c r="G36" s="3">
        <f t="shared" si="1"/>
        <v>0</v>
      </c>
      <c r="H36" s="3">
        <f t="shared" si="2"/>
        <v>1</v>
      </c>
      <c r="I36" s="3">
        <f t="shared" si="3"/>
        <v>0</v>
      </c>
      <c r="J36" s="3">
        <f t="shared" si="4"/>
        <v>1</v>
      </c>
      <c r="K36" s="3">
        <f t="shared" si="5"/>
        <v>1</v>
      </c>
      <c r="L36" s="3">
        <f t="shared" si="6"/>
        <v>1</v>
      </c>
      <c r="M36" s="3">
        <f t="shared" si="7"/>
        <v>0</v>
      </c>
      <c r="N36" s="3">
        <f t="shared" si="8"/>
        <v>1</v>
      </c>
      <c r="O36" s="3">
        <f t="shared" si="9"/>
        <v>1</v>
      </c>
      <c r="P36" s="3">
        <f t="shared" si="10"/>
        <v>2</v>
      </c>
      <c r="Q36" s="3">
        <f t="shared" si="11"/>
        <v>0</v>
      </c>
      <c r="R36" s="3">
        <f t="shared" si="12"/>
        <v>1</v>
      </c>
    </row>
    <row r="37" spans="1:18" x14ac:dyDescent="0.35">
      <c r="A37" t="s">
        <v>35</v>
      </c>
      <c r="B37" s="3">
        <v>2009</v>
      </c>
      <c r="C37" s="3" t="s">
        <v>77</v>
      </c>
      <c r="D37" s="3">
        <v>33</v>
      </c>
      <c r="E37" s="3">
        <v>162.69999999999999</v>
      </c>
      <c r="F37" s="3">
        <f t="shared" si="0"/>
        <v>0</v>
      </c>
      <c r="G37" s="3">
        <f t="shared" si="1"/>
        <v>1</v>
      </c>
      <c r="H37" s="3">
        <f t="shared" si="2"/>
        <v>1</v>
      </c>
      <c r="I37" s="3">
        <f t="shared" si="3"/>
        <v>0</v>
      </c>
      <c r="J37" s="3">
        <f t="shared" si="4"/>
        <v>0</v>
      </c>
      <c r="K37" s="3">
        <f t="shared" si="5"/>
        <v>0</v>
      </c>
      <c r="L37" s="3">
        <f t="shared" si="6"/>
        <v>1</v>
      </c>
      <c r="M37" s="3">
        <f t="shared" si="7"/>
        <v>1</v>
      </c>
      <c r="N37" s="3">
        <f t="shared" si="8"/>
        <v>2</v>
      </c>
      <c r="O37" s="3">
        <f t="shared" si="9"/>
        <v>0</v>
      </c>
      <c r="P37" s="3">
        <f t="shared" si="10"/>
        <v>0</v>
      </c>
      <c r="Q37" s="3">
        <f t="shared" si="11"/>
        <v>0</v>
      </c>
      <c r="R37" s="3">
        <f t="shared" si="12"/>
        <v>0</v>
      </c>
    </row>
    <row r="38" spans="1:18" x14ac:dyDescent="0.35">
      <c r="A38" t="s">
        <v>36</v>
      </c>
      <c r="B38" s="3">
        <v>2010</v>
      </c>
      <c r="C38" s="3" t="s">
        <v>76</v>
      </c>
      <c r="D38" s="3">
        <v>10</v>
      </c>
      <c r="E38" s="3">
        <v>177.29</v>
      </c>
      <c r="F38" s="3">
        <f t="shared" si="0"/>
        <v>1</v>
      </c>
      <c r="G38" s="3">
        <f t="shared" si="1"/>
        <v>1</v>
      </c>
      <c r="H38" s="3">
        <f t="shared" si="2"/>
        <v>2</v>
      </c>
      <c r="I38" s="3">
        <f t="shared" si="3"/>
        <v>1</v>
      </c>
      <c r="J38" s="3">
        <f t="shared" si="4"/>
        <v>0</v>
      </c>
      <c r="K38" s="3">
        <f t="shared" si="5"/>
        <v>1</v>
      </c>
      <c r="L38" s="3">
        <f t="shared" si="6"/>
        <v>1</v>
      </c>
      <c r="M38" s="3">
        <f t="shared" si="7"/>
        <v>0</v>
      </c>
      <c r="N38" s="3">
        <f t="shared" si="8"/>
        <v>1</v>
      </c>
      <c r="O38" s="3">
        <f t="shared" si="9"/>
        <v>0</v>
      </c>
      <c r="P38" s="3">
        <f t="shared" si="10"/>
        <v>1</v>
      </c>
      <c r="Q38" s="3">
        <f t="shared" si="11"/>
        <v>0</v>
      </c>
      <c r="R38" s="3">
        <f t="shared" si="12"/>
        <v>1</v>
      </c>
    </row>
    <row r="39" spans="1:18" x14ac:dyDescent="0.35">
      <c r="A39" t="s">
        <v>37</v>
      </c>
      <c r="B39" s="3">
        <v>2011</v>
      </c>
      <c r="C39" s="3" t="s">
        <v>76</v>
      </c>
      <c r="D39" s="3">
        <v>3</v>
      </c>
      <c r="E39" s="3">
        <v>78.7</v>
      </c>
      <c r="F39" s="3">
        <f t="shared" si="0"/>
        <v>1</v>
      </c>
      <c r="G39" s="3">
        <f t="shared" si="1"/>
        <v>0</v>
      </c>
      <c r="H39" s="3">
        <f t="shared" si="2"/>
        <v>1</v>
      </c>
      <c r="I39" s="3">
        <f t="shared" si="3"/>
        <v>1</v>
      </c>
      <c r="J39" s="3">
        <f t="shared" si="4"/>
        <v>1</v>
      </c>
      <c r="K39" s="3">
        <f t="shared" si="5"/>
        <v>2</v>
      </c>
      <c r="L39" s="3">
        <f t="shared" si="6"/>
        <v>1</v>
      </c>
      <c r="M39" s="3">
        <f t="shared" si="7"/>
        <v>0</v>
      </c>
      <c r="N39" s="3">
        <f t="shared" si="8"/>
        <v>1</v>
      </c>
      <c r="O39" s="3">
        <f t="shared" si="9"/>
        <v>0</v>
      </c>
      <c r="P39" s="3">
        <f t="shared" si="10"/>
        <v>1</v>
      </c>
      <c r="Q39" s="3">
        <f t="shared" si="11"/>
        <v>0</v>
      </c>
      <c r="R39" s="3">
        <f t="shared" si="12"/>
        <v>1</v>
      </c>
    </row>
    <row r="40" spans="1:18" x14ac:dyDescent="0.35">
      <c r="A40" t="s">
        <v>38</v>
      </c>
      <c r="B40" s="3">
        <v>2011</v>
      </c>
      <c r="C40" s="3" t="s">
        <v>76</v>
      </c>
      <c r="D40" s="3">
        <v>19</v>
      </c>
      <c r="E40" s="3">
        <v>109.3</v>
      </c>
      <c r="F40" s="3">
        <f t="shared" si="0"/>
        <v>1</v>
      </c>
      <c r="G40" s="3">
        <f t="shared" si="1"/>
        <v>1</v>
      </c>
      <c r="H40" s="3">
        <f t="shared" si="2"/>
        <v>2</v>
      </c>
      <c r="I40" s="3">
        <f t="shared" si="3"/>
        <v>1</v>
      </c>
      <c r="J40" s="3">
        <f t="shared" si="4"/>
        <v>0</v>
      </c>
      <c r="K40" s="3">
        <f t="shared" si="5"/>
        <v>1</v>
      </c>
      <c r="L40" s="3">
        <f t="shared" si="6"/>
        <v>1</v>
      </c>
      <c r="M40" s="3">
        <f t="shared" si="7"/>
        <v>0</v>
      </c>
      <c r="N40" s="3">
        <f t="shared" si="8"/>
        <v>1</v>
      </c>
      <c r="O40" s="3">
        <f t="shared" si="9"/>
        <v>0</v>
      </c>
      <c r="P40" s="3">
        <f t="shared" si="10"/>
        <v>1</v>
      </c>
      <c r="Q40" s="3">
        <f t="shared" si="11"/>
        <v>0</v>
      </c>
      <c r="R40" s="3">
        <f t="shared" si="12"/>
        <v>1</v>
      </c>
    </row>
    <row r="41" spans="1:18" x14ac:dyDescent="0.35">
      <c r="A41" t="s">
        <v>39</v>
      </c>
      <c r="B41" s="3">
        <v>2011</v>
      </c>
      <c r="C41" s="3" t="s">
        <v>76</v>
      </c>
      <c r="D41" s="3">
        <v>14</v>
      </c>
      <c r="E41" s="3">
        <v>85.3</v>
      </c>
      <c r="F41" s="3">
        <f t="shared" si="0"/>
        <v>1</v>
      </c>
      <c r="G41" s="3">
        <f t="shared" si="1"/>
        <v>0</v>
      </c>
      <c r="H41" s="3">
        <f t="shared" si="2"/>
        <v>1</v>
      </c>
      <c r="I41" s="3">
        <f t="shared" si="3"/>
        <v>1</v>
      </c>
      <c r="J41" s="3">
        <f t="shared" si="4"/>
        <v>1</v>
      </c>
      <c r="K41" s="3">
        <f t="shared" si="5"/>
        <v>2</v>
      </c>
      <c r="L41" s="3">
        <f t="shared" si="6"/>
        <v>1</v>
      </c>
      <c r="M41" s="3">
        <f t="shared" si="7"/>
        <v>0</v>
      </c>
      <c r="N41" s="3">
        <f t="shared" si="8"/>
        <v>1</v>
      </c>
      <c r="O41" s="3">
        <f t="shared" si="9"/>
        <v>0</v>
      </c>
      <c r="P41" s="3">
        <f t="shared" si="10"/>
        <v>1</v>
      </c>
      <c r="Q41" s="3">
        <f t="shared" si="11"/>
        <v>0</v>
      </c>
      <c r="R41" s="3">
        <f t="shared" si="12"/>
        <v>1</v>
      </c>
    </row>
    <row r="42" spans="1:18" x14ac:dyDescent="0.35">
      <c r="A42" t="s">
        <v>40</v>
      </c>
      <c r="B42" s="3">
        <v>2012</v>
      </c>
      <c r="C42" s="3" t="s">
        <v>77</v>
      </c>
      <c r="D42" s="3">
        <v>38</v>
      </c>
      <c r="E42" s="3">
        <v>47.1</v>
      </c>
      <c r="F42" s="3">
        <f t="shared" si="0"/>
        <v>0</v>
      </c>
      <c r="G42" s="3">
        <f t="shared" si="1"/>
        <v>0</v>
      </c>
      <c r="H42" s="3">
        <f t="shared" si="2"/>
        <v>0</v>
      </c>
      <c r="I42" s="3">
        <f t="shared" si="3"/>
        <v>0</v>
      </c>
      <c r="J42" s="3">
        <f t="shared" si="4"/>
        <v>1</v>
      </c>
      <c r="K42" s="3">
        <f t="shared" si="5"/>
        <v>1</v>
      </c>
      <c r="L42" s="3">
        <f t="shared" si="6"/>
        <v>1</v>
      </c>
      <c r="M42" s="3">
        <f t="shared" si="7"/>
        <v>1</v>
      </c>
      <c r="N42" s="3">
        <f t="shared" si="8"/>
        <v>2</v>
      </c>
      <c r="O42" s="3">
        <f t="shared" si="9"/>
        <v>0</v>
      </c>
      <c r="P42" s="3">
        <f t="shared" si="10"/>
        <v>0</v>
      </c>
      <c r="Q42" s="3">
        <f t="shared" si="11"/>
        <v>0</v>
      </c>
      <c r="R42" s="3">
        <f t="shared" si="12"/>
        <v>0</v>
      </c>
    </row>
    <row r="43" spans="1:18" x14ac:dyDescent="0.35">
      <c r="A43" t="s">
        <v>41</v>
      </c>
      <c r="B43" s="3">
        <v>2012</v>
      </c>
      <c r="C43" s="3" t="s">
        <v>80</v>
      </c>
      <c r="D43" s="3">
        <v>45</v>
      </c>
      <c r="E43" s="3">
        <v>154.19999999999999</v>
      </c>
      <c r="F43" s="3">
        <f t="shared" si="0"/>
        <v>0</v>
      </c>
      <c r="G43" s="3">
        <f t="shared" si="1"/>
        <v>1</v>
      </c>
      <c r="H43" s="3">
        <f t="shared" si="2"/>
        <v>1</v>
      </c>
      <c r="I43" s="3">
        <f t="shared" si="3"/>
        <v>0</v>
      </c>
      <c r="J43" s="3">
        <f t="shared" si="4"/>
        <v>0</v>
      </c>
      <c r="K43" s="3">
        <f t="shared" si="5"/>
        <v>0</v>
      </c>
      <c r="L43" s="3">
        <f t="shared" si="6"/>
        <v>1</v>
      </c>
      <c r="M43" s="3">
        <f t="shared" si="7"/>
        <v>0</v>
      </c>
      <c r="N43" s="3">
        <f t="shared" si="8"/>
        <v>1</v>
      </c>
      <c r="O43" s="3">
        <f t="shared" si="9"/>
        <v>1</v>
      </c>
      <c r="P43" s="3">
        <f t="shared" si="10"/>
        <v>1</v>
      </c>
      <c r="Q43" s="3">
        <f t="shared" si="11"/>
        <v>0</v>
      </c>
      <c r="R43" s="3">
        <f t="shared" si="12"/>
        <v>0</v>
      </c>
    </row>
    <row r="44" spans="1:18" x14ac:dyDescent="0.35">
      <c r="A44" t="s">
        <v>42</v>
      </c>
      <c r="B44" s="3">
        <v>2012</v>
      </c>
      <c r="C44" s="3" t="s">
        <v>76</v>
      </c>
      <c r="D44" s="3">
        <v>20</v>
      </c>
      <c r="E44" s="3">
        <v>38.4</v>
      </c>
      <c r="F44" s="3">
        <f t="shared" si="0"/>
        <v>1</v>
      </c>
      <c r="G44" s="3">
        <f t="shared" si="1"/>
        <v>0</v>
      </c>
      <c r="H44" s="3">
        <f t="shared" si="2"/>
        <v>1</v>
      </c>
      <c r="I44" s="3">
        <f t="shared" si="3"/>
        <v>1</v>
      </c>
      <c r="J44" s="3">
        <f t="shared" si="4"/>
        <v>1</v>
      </c>
      <c r="K44" s="3">
        <f t="shared" si="5"/>
        <v>2</v>
      </c>
      <c r="L44" s="3">
        <f t="shared" si="6"/>
        <v>1</v>
      </c>
      <c r="M44" s="3">
        <f t="shared" si="7"/>
        <v>0</v>
      </c>
      <c r="N44" s="3">
        <f t="shared" si="8"/>
        <v>1</v>
      </c>
      <c r="O44" s="3">
        <f t="shared" si="9"/>
        <v>0</v>
      </c>
      <c r="P44" s="3">
        <f t="shared" si="10"/>
        <v>1</v>
      </c>
      <c r="Q44" s="3">
        <f t="shared" si="11"/>
        <v>0</v>
      </c>
      <c r="R44" s="3">
        <f t="shared" si="12"/>
        <v>1</v>
      </c>
    </row>
    <row r="45" spans="1:18" x14ac:dyDescent="0.35">
      <c r="A45" t="s">
        <v>43</v>
      </c>
      <c r="B45" s="3">
        <v>2013</v>
      </c>
      <c r="C45" s="3" t="s">
        <v>76</v>
      </c>
      <c r="D45" s="3">
        <v>7</v>
      </c>
      <c r="E45" s="3">
        <v>136.9</v>
      </c>
      <c r="F45" s="3">
        <f t="shared" si="0"/>
        <v>1</v>
      </c>
      <c r="G45" s="3">
        <f t="shared" si="1"/>
        <v>1</v>
      </c>
      <c r="H45" s="3">
        <f t="shared" si="2"/>
        <v>2</v>
      </c>
      <c r="I45" s="3">
        <f t="shared" si="3"/>
        <v>1</v>
      </c>
      <c r="J45" s="3">
        <f t="shared" si="4"/>
        <v>0</v>
      </c>
      <c r="K45" s="3">
        <f t="shared" si="5"/>
        <v>1</v>
      </c>
      <c r="L45" s="3">
        <f t="shared" si="6"/>
        <v>1</v>
      </c>
      <c r="M45" s="3">
        <f t="shared" si="7"/>
        <v>0</v>
      </c>
      <c r="N45" s="3">
        <f t="shared" si="8"/>
        <v>1</v>
      </c>
      <c r="O45" s="3">
        <f t="shared" si="9"/>
        <v>0</v>
      </c>
      <c r="P45" s="3">
        <f t="shared" si="10"/>
        <v>1</v>
      </c>
      <c r="Q45" s="3">
        <f t="shared" si="11"/>
        <v>0</v>
      </c>
      <c r="R45" s="3">
        <f t="shared" si="12"/>
        <v>1</v>
      </c>
    </row>
    <row r="46" spans="1:18" x14ac:dyDescent="0.35">
      <c r="A46" t="s">
        <v>44</v>
      </c>
      <c r="B46" s="3">
        <v>2014</v>
      </c>
      <c r="C46" s="3" t="s">
        <v>76</v>
      </c>
      <c r="D46" s="3">
        <v>14</v>
      </c>
      <c r="E46" s="3">
        <v>46.7</v>
      </c>
      <c r="F46" s="3">
        <f t="shared" si="0"/>
        <v>1</v>
      </c>
      <c r="G46" s="3">
        <f t="shared" si="1"/>
        <v>0</v>
      </c>
      <c r="H46" s="3">
        <f t="shared" si="2"/>
        <v>1</v>
      </c>
      <c r="I46" s="3">
        <f t="shared" si="3"/>
        <v>1</v>
      </c>
      <c r="J46" s="3">
        <f t="shared" si="4"/>
        <v>1</v>
      </c>
      <c r="K46" s="3">
        <f t="shared" si="5"/>
        <v>2</v>
      </c>
      <c r="L46" s="3">
        <f t="shared" si="6"/>
        <v>1</v>
      </c>
      <c r="M46" s="3">
        <f t="shared" si="7"/>
        <v>0</v>
      </c>
      <c r="N46" s="3">
        <f t="shared" si="8"/>
        <v>1</v>
      </c>
      <c r="O46" s="3">
        <f t="shared" si="9"/>
        <v>0</v>
      </c>
      <c r="P46" s="3">
        <f t="shared" si="10"/>
        <v>1</v>
      </c>
      <c r="Q46" s="3">
        <f t="shared" si="11"/>
        <v>0</v>
      </c>
      <c r="R46" s="3">
        <f t="shared" si="12"/>
        <v>1</v>
      </c>
    </row>
    <row r="47" spans="1:18" x14ac:dyDescent="0.35">
      <c r="A47" t="s">
        <v>45</v>
      </c>
      <c r="B47" s="3">
        <v>2014</v>
      </c>
      <c r="C47" s="3" t="s">
        <v>76</v>
      </c>
      <c r="D47" s="3">
        <v>31</v>
      </c>
      <c r="E47" s="3">
        <v>0.72</v>
      </c>
      <c r="F47" s="3">
        <f t="shared" si="0"/>
        <v>1</v>
      </c>
      <c r="G47" s="3">
        <f t="shared" si="1"/>
        <v>0</v>
      </c>
      <c r="H47" s="3">
        <f t="shared" si="2"/>
        <v>1</v>
      </c>
      <c r="I47" s="3">
        <f t="shared" si="3"/>
        <v>0</v>
      </c>
      <c r="J47" s="3">
        <f t="shared" si="4"/>
        <v>1</v>
      </c>
      <c r="K47" s="3">
        <f t="shared" si="5"/>
        <v>1</v>
      </c>
      <c r="L47" s="3">
        <f t="shared" si="6"/>
        <v>1</v>
      </c>
      <c r="M47" s="3">
        <f t="shared" si="7"/>
        <v>0</v>
      </c>
      <c r="N47" s="3">
        <f t="shared" si="8"/>
        <v>1</v>
      </c>
      <c r="O47" s="3">
        <f t="shared" si="9"/>
        <v>0</v>
      </c>
      <c r="P47" s="3">
        <f t="shared" si="10"/>
        <v>1</v>
      </c>
      <c r="Q47" s="3">
        <f t="shared" si="11"/>
        <v>0</v>
      </c>
      <c r="R47" s="3">
        <f t="shared" si="12"/>
        <v>1</v>
      </c>
    </row>
    <row r="48" spans="1:18" x14ac:dyDescent="0.35">
      <c r="A48" t="s">
        <v>46</v>
      </c>
      <c r="B48" s="3">
        <v>2014</v>
      </c>
      <c r="C48" s="3" t="s">
        <v>76</v>
      </c>
      <c r="D48" s="3">
        <v>88</v>
      </c>
      <c r="E48" s="3">
        <v>25.5</v>
      </c>
      <c r="F48" s="3">
        <f t="shared" si="0"/>
        <v>1</v>
      </c>
      <c r="G48" s="3">
        <f t="shared" si="1"/>
        <v>0</v>
      </c>
      <c r="H48" s="3">
        <f t="shared" si="2"/>
        <v>1</v>
      </c>
      <c r="I48" s="3">
        <f t="shared" si="3"/>
        <v>0</v>
      </c>
      <c r="J48" s="3">
        <f t="shared" si="4"/>
        <v>1</v>
      </c>
      <c r="K48" s="3">
        <f t="shared" si="5"/>
        <v>1</v>
      </c>
      <c r="L48" s="3">
        <f t="shared" si="6"/>
        <v>1</v>
      </c>
      <c r="M48" s="3">
        <f t="shared" si="7"/>
        <v>0</v>
      </c>
      <c r="N48" s="3">
        <f t="shared" si="8"/>
        <v>1</v>
      </c>
      <c r="O48" s="3">
        <f t="shared" si="9"/>
        <v>1</v>
      </c>
      <c r="P48" s="3">
        <f t="shared" si="10"/>
        <v>2</v>
      </c>
      <c r="Q48" s="3">
        <f t="shared" si="11"/>
        <v>0</v>
      </c>
      <c r="R48" s="3">
        <f t="shared" si="12"/>
        <v>1</v>
      </c>
    </row>
    <row r="49" spans="1:18" x14ac:dyDescent="0.35">
      <c r="A49" t="s">
        <v>47</v>
      </c>
      <c r="B49" s="3">
        <v>2015</v>
      </c>
      <c r="C49" s="3" t="s">
        <v>77</v>
      </c>
      <c r="D49" s="3">
        <v>6</v>
      </c>
      <c r="E49" s="3">
        <v>43.2</v>
      </c>
      <c r="F49" s="3">
        <f t="shared" si="0"/>
        <v>0</v>
      </c>
      <c r="G49" s="3">
        <f t="shared" si="1"/>
        <v>0</v>
      </c>
      <c r="H49" s="3">
        <f t="shared" si="2"/>
        <v>0</v>
      </c>
      <c r="I49" s="3">
        <f t="shared" si="3"/>
        <v>1</v>
      </c>
      <c r="J49" s="3">
        <f t="shared" si="4"/>
        <v>1</v>
      </c>
      <c r="K49" s="3">
        <f t="shared" si="5"/>
        <v>2</v>
      </c>
      <c r="L49" s="3">
        <f t="shared" si="6"/>
        <v>1</v>
      </c>
      <c r="M49" s="3">
        <f t="shared" si="7"/>
        <v>1</v>
      </c>
      <c r="N49" s="3">
        <f t="shared" si="8"/>
        <v>2</v>
      </c>
      <c r="O49" s="3">
        <f t="shared" si="9"/>
        <v>0</v>
      </c>
      <c r="P49" s="3">
        <f t="shared" si="10"/>
        <v>0</v>
      </c>
      <c r="Q49" s="3">
        <f t="shared" si="11"/>
        <v>0</v>
      </c>
      <c r="R49" s="3">
        <f t="shared" si="12"/>
        <v>0</v>
      </c>
    </row>
  </sheetData>
  <autoFilter ref="A1:E49" xr:uid="{00000000-0009-0000-0000-000001000000}"/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9"/>
  <sheetViews>
    <sheetView workbookViewId="0">
      <selection activeCell="I1" sqref="I1:S1048576"/>
    </sheetView>
  </sheetViews>
  <sheetFormatPr defaultRowHeight="14.5" x14ac:dyDescent="0.35"/>
  <cols>
    <col min="1" max="1" width="30.81640625" bestFit="1" customWidth="1"/>
    <col min="3" max="3" width="35.81640625" bestFit="1" customWidth="1"/>
    <col min="4" max="8" width="35.81640625" customWidth="1"/>
    <col min="9" max="9" width="16.54296875" style="3" hidden="1" customWidth="1"/>
    <col min="10" max="10" width="20.54296875" hidden="1" customWidth="1"/>
    <col min="11" max="12" width="9.1796875" hidden="1" customWidth="1"/>
    <col min="13" max="13" width="31" hidden="1" customWidth="1"/>
    <col min="14" max="14" width="14.7265625" hidden="1" customWidth="1"/>
    <col min="15" max="15" width="31" hidden="1" customWidth="1"/>
    <col min="16" max="16" width="12.7265625" hidden="1" customWidth="1"/>
    <col min="17" max="17" width="12.54296875" hidden="1" customWidth="1"/>
    <col min="18" max="18" width="16.453125" hidden="1" customWidth="1"/>
    <col min="19" max="19" width="12" hidden="1" customWidth="1"/>
    <col min="20" max="20" width="8.81640625" bestFit="1" customWidth="1"/>
  </cols>
  <sheetData>
    <row r="1" spans="1:19" x14ac:dyDescent="0.35">
      <c r="A1" s="1" t="s">
        <v>48</v>
      </c>
      <c r="B1" s="1" t="s">
        <v>49</v>
      </c>
      <c r="C1" s="1" t="s">
        <v>50</v>
      </c>
      <c r="D1" s="1"/>
      <c r="E1" s="1"/>
      <c r="F1" s="1"/>
      <c r="G1" s="1"/>
      <c r="H1" s="1"/>
      <c r="I1" s="2" t="s">
        <v>51</v>
      </c>
      <c r="J1" s="1" t="s">
        <v>52</v>
      </c>
      <c r="K1" s="1" t="s">
        <v>53</v>
      </c>
    </row>
    <row r="2" spans="1:19" x14ac:dyDescent="0.35">
      <c r="A2" t="s">
        <v>0</v>
      </c>
      <c r="B2">
        <v>37</v>
      </c>
      <c r="C2">
        <v>0.2</v>
      </c>
      <c r="I2" s="3">
        <f>IF(B2&gt;30,1,0)</f>
        <v>1</v>
      </c>
      <c r="J2" s="3">
        <f>IF(C2&gt;100,1,0)</f>
        <v>0</v>
      </c>
      <c r="K2" s="3">
        <f>J2+I2</f>
        <v>1</v>
      </c>
    </row>
    <row r="3" spans="1:19" x14ac:dyDescent="0.35">
      <c r="A3" t="s">
        <v>1</v>
      </c>
      <c r="B3">
        <v>34</v>
      </c>
      <c r="C3">
        <v>35.1</v>
      </c>
      <c r="I3" s="3">
        <f t="shared" ref="I3:I49" si="0">IF(B3&gt;30,1,0)</f>
        <v>1</v>
      </c>
      <c r="J3" s="3">
        <f t="shared" ref="J3:J49" si="1">IF(C3&gt;100,1,0)</f>
        <v>0</v>
      </c>
      <c r="K3" s="3">
        <f t="shared" ref="K3:K49" si="2">J3+I3</f>
        <v>1</v>
      </c>
      <c r="M3" t="s">
        <v>54</v>
      </c>
      <c r="N3">
        <f>COUNTIF(I:I,1)</f>
        <v>22</v>
      </c>
    </row>
    <row r="4" spans="1:19" x14ac:dyDescent="0.35">
      <c r="A4" t="s">
        <v>2</v>
      </c>
      <c r="B4">
        <v>21</v>
      </c>
      <c r="C4">
        <v>9.3000000000000007</v>
      </c>
      <c r="I4" s="3">
        <f t="shared" si="0"/>
        <v>0</v>
      </c>
      <c r="J4" s="3">
        <f t="shared" si="1"/>
        <v>0</v>
      </c>
      <c r="K4" s="3">
        <f t="shared" si="2"/>
        <v>0</v>
      </c>
      <c r="M4" t="s">
        <v>55</v>
      </c>
      <c r="N4">
        <f>COUNTIF(J:J,1)</f>
        <v>16</v>
      </c>
    </row>
    <row r="5" spans="1:19" x14ac:dyDescent="0.35">
      <c r="A5" t="s">
        <v>3</v>
      </c>
      <c r="B5">
        <v>7</v>
      </c>
      <c r="C5">
        <v>11</v>
      </c>
      <c r="I5" s="3">
        <f t="shared" si="0"/>
        <v>0</v>
      </c>
      <c r="J5" s="3">
        <f t="shared" si="1"/>
        <v>0</v>
      </c>
      <c r="K5" s="3">
        <f t="shared" si="2"/>
        <v>0</v>
      </c>
      <c r="M5" t="s">
        <v>56</v>
      </c>
      <c r="N5">
        <f>COUNTIF(A2:A49,"*")</f>
        <v>48</v>
      </c>
    </row>
    <row r="6" spans="1:19" x14ac:dyDescent="0.35">
      <c r="A6" t="s">
        <v>4</v>
      </c>
      <c r="B6">
        <v>46</v>
      </c>
      <c r="C6">
        <v>40</v>
      </c>
      <c r="I6" s="3">
        <f t="shared" si="0"/>
        <v>1</v>
      </c>
      <c r="J6" s="3">
        <f t="shared" si="1"/>
        <v>0</v>
      </c>
      <c r="K6" s="3">
        <f t="shared" si="2"/>
        <v>1</v>
      </c>
    </row>
    <row r="7" spans="1:19" x14ac:dyDescent="0.35">
      <c r="A7" t="s">
        <v>5</v>
      </c>
      <c r="B7">
        <v>8</v>
      </c>
      <c r="C7">
        <v>32.799999999999997</v>
      </c>
      <c r="I7" s="3">
        <f t="shared" si="0"/>
        <v>0</v>
      </c>
      <c r="J7" s="3">
        <f t="shared" si="1"/>
        <v>0</v>
      </c>
      <c r="K7" s="3">
        <f t="shared" si="2"/>
        <v>0</v>
      </c>
    </row>
    <row r="8" spans="1:19" x14ac:dyDescent="0.35">
      <c r="A8" t="s">
        <v>6</v>
      </c>
      <c r="B8">
        <v>60</v>
      </c>
      <c r="C8">
        <v>59</v>
      </c>
      <c r="I8" s="3">
        <f t="shared" si="0"/>
        <v>1</v>
      </c>
      <c r="J8" s="3">
        <f t="shared" si="1"/>
        <v>0</v>
      </c>
      <c r="K8" s="3">
        <f t="shared" si="2"/>
        <v>1</v>
      </c>
    </row>
    <row r="9" spans="1:19" x14ac:dyDescent="0.35">
      <c r="A9" t="s">
        <v>7</v>
      </c>
      <c r="B9">
        <v>17</v>
      </c>
      <c r="C9">
        <v>14.7</v>
      </c>
      <c r="I9" s="3">
        <f t="shared" si="0"/>
        <v>0</v>
      </c>
      <c r="J9" s="3">
        <f t="shared" si="1"/>
        <v>0</v>
      </c>
      <c r="K9" s="3">
        <f t="shared" si="2"/>
        <v>0</v>
      </c>
    </row>
    <row r="10" spans="1:19" x14ac:dyDescent="0.35">
      <c r="A10" t="s">
        <v>8</v>
      </c>
      <c r="B10">
        <v>35</v>
      </c>
      <c r="C10">
        <v>236.43</v>
      </c>
      <c r="I10" s="3">
        <f t="shared" si="0"/>
        <v>1</v>
      </c>
      <c r="J10" s="3">
        <f t="shared" si="1"/>
        <v>1</v>
      </c>
      <c r="K10" s="3">
        <f t="shared" si="2"/>
        <v>2</v>
      </c>
      <c r="M10" s="6" t="s">
        <v>70</v>
      </c>
      <c r="N10" s="6" t="s">
        <v>62</v>
      </c>
      <c r="O10" s="6" t="s">
        <v>63</v>
      </c>
      <c r="P10" s="6" t="s">
        <v>64</v>
      </c>
      <c r="Q10" s="6" t="s">
        <v>65</v>
      </c>
      <c r="R10" s="6" t="s">
        <v>66</v>
      </c>
      <c r="S10" s="6" t="s">
        <v>67</v>
      </c>
    </row>
    <row r="11" spans="1:19" x14ac:dyDescent="0.35">
      <c r="A11" t="s">
        <v>9</v>
      </c>
      <c r="B11">
        <v>67</v>
      </c>
      <c r="C11">
        <v>117.5</v>
      </c>
      <c r="I11" s="3">
        <f t="shared" si="0"/>
        <v>1</v>
      </c>
      <c r="J11" s="3">
        <f t="shared" si="1"/>
        <v>1</v>
      </c>
      <c r="K11" s="3">
        <f t="shared" si="2"/>
        <v>2</v>
      </c>
      <c r="M11" s="11">
        <f>R11/P11</f>
        <v>0.45454545454545453</v>
      </c>
      <c r="N11" s="13" t="s">
        <v>54</v>
      </c>
      <c r="O11" s="13" t="s">
        <v>72</v>
      </c>
      <c r="P11" s="13">
        <f>N3</f>
        <v>22</v>
      </c>
      <c r="Q11" s="13">
        <f>N4</f>
        <v>16</v>
      </c>
      <c r="R11" s="13">
        <f>COUNTIF(K:K,2)</f>
        <v>10</v>
      </c>
      <c r="S11" s="12">
        <f>M11/(Q11/N5)</f>
        <v>1.3636363636363638</v>
      </c>
    </row>
    <row r="12" spans="1:19" x14ac:dyDescent="0.35">
      <c r="A12" t="s">
        <v>10</v>
      </c>
      <c r="B12">
        <v>40</v>
      </c>
      <c r="C12">
        <v>234</v>
      </c>
      <c r="I12" s="3">
        <f t="shared" si="0"/>
        <v>1</v>
      </c>
      <c r="J12" s="3">
        <f t="shared" si="1"/>
        <v>1</v>
      </c>
      <c r="K12" s="3">
        <f t="shared" si="2"/>
        <v>2</v>
      </c>
    </row>
    <row r="13" spans="1:19" x14ac:dyDescent="0.35">
      <c r="A13" t="s">
        <v>11</v>
      </c>
      <c r="B13">
        <v>22</v>
      </c>
      <c r="C13">
        <v>54.7</v>
      </c>
      <c r="I13" s="3">
        <f t="shared" si="0"/>
        <v>0</v>
      </c>
      <c r="J13" s="3">
        <f t="shared" si="1"/>
        <v>0</v>
      </c>
      <c r="K13" s="3">
        <f t="shared" si="2"/>
        <v>0</v>
      </c>
    </row>
    <row r="14" spans="1:19" x14ac:dyDescent="0.35">
      <c r="A14" t="s">
        <v>12</v>
      </c>
      <c r="B14">
        <v>11</v>
      </c>
      <c r="C14">
        <v>36.5</v>
      </c>
      <c r="I14" s="3">
        <f t="shared" si="0"/>
        <v>0</v>
      </c>
      <c r="J14" s="3">
        <f t="shared" si="1"/>
        <v>0</v>
      </c>
      <c r="K14" s="3">
        <f t="shared" si="2"/>
        <v>0</v>
      </c>
    </row>
    <row r="15" spans="1:19" x14ac:dyDescent="0.35">
      <c r="A15" t="s">
        <v>13</v>
      </c>
      <c r="B15">
        <v>30</v>
      </c>
      <c r="C15">
        <v>77.849999999999994</v>
      </c>
      <c r="I15" s="3">
        <f t="shared" si="0"/>
        <v>0</v>
      </c>
      <c r="J15" s="3">
        <f t="shared" si="1"/>
        <v>0</v>
      </c>
      <c r="K15" s="3">
        <f t="shared" si="2"/>
        <v>0</v>
      </c>
    </row>
    <row r="16" spans="1:19" x14ac:dyDescent="0.35">
      <c r="A16" t="s">
        <v>14</v>
      </c>
      <c r="B16">
        <v>12</v>
      </c>
      <c r="C16">
        <v>31.3</v>
      </c>
      <c r="I16" s="3">
        <f t="shared" si="0"/>
        <v>0</v>
      </c>
      <c r="J16" s="3">
        <f t="shared" si="1"/>
        <v>0</v>
      </c>
      <c r="K16" s="3">
        <f t="shared" si="2"/>
        <v>0</v>
      </c>
    </row>
    <row r="17" spans="1:11" x14ac:dyDescent="0.35">
      <c r="A17" t="s">
        <v>15</v>
      </c>
      <c r="B17">
        <v>22</v>
      </c>
      <c r="C17">
        <v>167.5</v>
      </c>
      <c r="I17" s="3">
        <f t="shared" si="0"/>
        <v>0</v>
      </c>
      <c r="J17" s="3">
        <f t="shared" si="1"/>
        <v>1</v>
      </c>
      <c r="K17" s="3">
        <f t="shared" si="2"/>
        <v>1</v>
      </c>
    </row>
    <row r="18" spans="1:11" x14ac:dyDescent="0.35">
      <c r="A18" t="s">
        <v>16</v>
      </c>
      <c r="B18">
        <v>79</v>
      </c>
      <c r="C18">
        <v>23.66</v>
      </c>
      <c r="I18" s="3">
        <f t="shared" si="0"/>
        <v>1</v>
      </c>
      <c r="J18" s="3">
        <f t="shared" si="1"/>
        <v>0</v>
      </c>
      <c r="K18" s="3">
        <f t="shared" si="2"/>
        <v>1</v>
      </c>
    </row>
    <row r="19" spans="1:11" x14ac:dyDescent="0.35">
      <c r="A19" t="s">
        <v>17</v>
      </c>
      <c r="B19">
        <v>21</v>
      </c>
      <c r="C19">
        <v>46.5</v>
      </c>
      <c r="I19" s="3">
        <f t="shared" si="0"/>
        <v>0</v>
      </c>
      <c r="J19" s="3">
        <f t="shared" si="1"/>
        <v>0</v>
      </c>
      <c r="K19" s="3">
        <f t="shared" si="2"/>
        <v>0</v>
      </c>
    </row>
    <row r="20" spans="1:11" x14ac:dyDescent="0.35">
      <c r="A20" t="s">
        <v>18</v>
      </c>
      <c r="B20">
        <v>1</v>
      </c>
      <c r="C20">
        <v>53.5</v>
      </c>
      <c r="I20" s="3">
        <f t="shared" si="0"/>
        <v>0</v>
      </c>
      <c r="J20" s="3">
        <f t="shared" si="1"/>
        <v>0</v>
      </c>
      <c r="K20" s="3">
        <f t="shared" si="2"/>
        <v>0</v>
      </c>
    </row>
    <row r="21" spans="1:11" x14ac:dyDescent="0.35">
      <c r="A21" t="s">
        <v>19</v>
      </c>
      <c r="B21">
        <v>43</v>
      </c>
      <c r="C21">
        <v>175.9</v>
      </c>
      <c r="I21" s="3">
        <f t="shared" si="0"/>
        <v>1</v>
      </c>
      <c r="J21" s="3">
        <f t="shared" si="1"/>
        <v>1</v>
      </c>
      <c r="K21" s="3">
        <f t="shared" si="2"/>
        <v>2</v>
      </c>
    </row>
    <row r="22" spans="1:11" x14ac:dyDescent="0.35">
      <c r="A22" t="s">
        <v>20</v>
      </c>
      <c r="B22">
        <v>23</v>
      </c>
      <c r="C22">
        <v>29.4</v>
      </c>
      <c r="I22" s="3">
        <f t="shared" si="0"/>
        <v>0</v>
      </c>
      <c r="J22" s="3">
        <f t="shared" si="1"/>
        <v>0</v>
      </c>
      <c r="K22" s="3">
        <f t="shared" si="2"/>
        <v>0</v>
      </c>
    </row>
    <row r="23" spans="1:11" x14ac:dyDescent="0.35">
      <c r="A23" t="s">
        <v>21</v>
      </c>
      <c r="B23">
        <v>44</v>
      </c>
      <c r="C23">
        <v>152.69999999999999</v>
      </c>
      <c r="I23" s="3">
        <f t="shared" si="0"/>
        <v>1</v>
      </c>
      <c r="J23" s="3">
        <f t="shared" si="1"/>
        <v>1</v>
      </c>
      <c r="K23" s="3">
        <f t="shared" si="2"/>
        <v>2</v>
      </c>
    </row>
    <row r="24" spans="1:11" x14ac:dyDescent="0.35">
      <c r="A24" t="s">
        <v>22</v>
      </c>
      <c r="B24">
        <v>53</v>
      </c>
      <c r="C24">
        <v>54</v>
      </c>
      <c r="I24" s="3">
        <f t="shared" si="0"/>
        <v>1</v>
      </c>
      <c r="J24" s="3">
        <f t="shared" si="1"/>
        <v>0</v>
      </c>
      <c r="K24" s="3">
        <f t="shared" si="2"/>
        <v>1</v>
      </c>
    </row>
    <row r="25" spans="1:11" x14ac:dyDescent="0.35">
      <c r="A25" t="s">
        <v>23</v>
      </c>
      <c r="B25">
        <v>9</v>
      </c>
      <c r="C25">
        <v>27.4</v>
      </c>
      <c r="I25" s="3">
        <f t="shared" si="0"/>
        <v>0</v>
      </c>
      <c r="J25" s="3">
        <f t="shared" si="1"/>
        <v>0</v>
      </c>
      <c r="K25" s="3">
        <f t="shared" si="2"/>
        <v>0</v>
      </c>
    </row>
    <row r="26" spans="1:11" x14ac:dyDescent="0.35">
      <c r="A26" t="s">
        <v>24</v>
      </c>
      <c r="B26">
        <v>31</v>
      </c>
      <c r="C26">
        <v>193.2</v>
      </c>
      <c r="I26" s="3">
        <f t="shared" si="0"/>
        <v>1</v>
      </c>
      <c r="J26" s="3">
        <f t="shared" si="1"/>
        <v>1</v>
      </c>
      <c r="K26" s="3">
        <f t="shared" si="2"/>
        <v>2</v>
      </c>
    </row>
    <row r="27" spans="1:11" x14ac:dyDescent="0.35">
      <c r="A27" t="s">
        <v>25</v>
      </c>
      <c r="B27">
        <v>32</v>
      </c>
      <c r="C27">
        <v>162.6</v>
      </c>
      <c r="I27" s="3">
        <f t="shared" si="0"/>
        <v>1</v>
      </c>
      <c r="J27" s="3">
        <f t="shared" si="1"/>
        <v>1</v>
      </c>
      <c r="K27" s="3">
        <f t="shared" si="2"/>
        <v>2</v>
      </c>
    </row>
    <row r="28" spans="1:11" x14ac:dyDescent="0.35">
      <c r="A28" t="s">
        <v>26</v>
      </c>
      <c r="B28">
        <v>18</v>
      </c>
      <c r="C28">
        <v>7</v>
      </c>
      <c r="I28" s="3">
        <f t="shared" si="0"/>
        <v>0</v>
      </c>
      <c r="J28" s="3">
        <f t="shared" si="1"/>
        <v>0</v>
      </c>
      <c r="K28" s="3">
        <f t="shared" si="2"/>
        <v>0</v>
      </c>
    </row>
    <row r="29" spans="1:11" x14ac:dyDescent="0.35">
      <c r="A29" t="s">
        <v>27</v>
      </c>
      <c r="B29">
        <v>11</v>
      </c>
      <c r="C29">
        <v>68.3</v>
      </c>
      <c r="I29" s="3">
        <f t="shared" si="0"/>
        <v>0</v>
      </c>
      <c r="J29" s="3">
        <f t="shared" si="1"/>
        <v>0</v>
      </c>
      <c r="K29" s="3">
        <f t="shared" si="2"/>
        <v>0</v>
      </c>
    </row>
    <row r="30" spans="1:11" x14ac:dyDescent="0.35">
      <c r="A30" t="s">
        <v>28</v>
      </c>
      <c r="B30">
        <v>14</v>
      </c>
      <c r="C30">
        <v>138.19999999999999</v>
      </c>
      <c r="I30" s="3">
        <f t="shared" si="0"/>
        <v>0</v>
      </c>
      <c r="J30" s="3">
        <f t="shared" si="1"/>
        <v>1</v>
      </c>
      <c r="K30" s="3">
        <f t="shared" si="2"/>
        <v>1</v>
      </c>
    </row>
    <row r="31" spans="1:11" x14ac:dyDescent="0.35">
      <c r="A31" t="s">
        <v>29</v>
      </c>
      <c r="B31">
        <v>64</v>
      </c>
      <c r="C31">
        <v>22.6</v>
      </c>
      <c r="I31" s="3">
        <f t="shared" si="0"/>
        <v>1</v>
      </c>
      <c r="J31" s="3">
        <f t="shared" si="1"/>
        <v>0</v>
      </c>
      <c r="K31" s="3">
        <f t="shared" si="2"/>
        <v>1</v>
      </c>
    </row>
    <row r="32" spans="1:11" x14ac:dyDescent="0.35">
      <c r="A32" t="s">
        <v>30</v>
      </c>
      <c r="B32">
        <v>25</v>
      </c>
      <c r="C32">
        <v>122</v>
      </c>
      <c r="I32" s="3">
        <f t="shared" si="0"/>
        <v>0</v>
      </c>
      <c r="J32" s="3">
        <f t="shared" si="1"/>
        <v>1</v>
      </c>
      <c r="K32" s="3">
        <f t="shared" si="2"/>
        <v>1</v>
      </c>
    </row>
    <row r="33" spans="1:11" x14ac:dyDescent="0.35">
      <c r="A33" t="s">
        <v>31</v>
      </c>
      <c r="B33">
        <v>2</v>
      </c>
      <c r="C33">
        <v>7.2</v>
      </c>
      <c r="I33" s="3">
        <f t="shared" si="0"/>
        <v>0</v>
      </c>
      <c r="J33" s="3">
        <f t="shared" si="1"/>
        <v>0</v>
      </c>
      <c r="K33" s="3">
        <f t="shared" si="2"/>
        <v>0</v>
      </c>
    </row>
    <row r="34" spans="1:11" x14ac:dyDescent="0.35">
      <c r="A34" t="s">
        <v>32</v>
      </c>
      <c r="B34">
        <v>42</v>
      </c>
      <c r="C34">
        <v>53.4</v>
      </c>
      <c r="I34" s="3">
        <f t="shared" si="0"/>
        <v>1</v>
      </c>
      <c r="J34" s="3">
        <f t="shared" si="1"/>
        <v>0</v>
      </c>
      <c r="K34" s="3">
        <f t="shared" si="2"/>
        <v>1</v>
      </c>
    </row>
    <row r="35" spans="1:11" x14ac:dyDescent="0.35">
      <c r="A35" t="s">
        <v>33</v>
      </c>
      <c r="B35">
        <v>38</v>
      </c>
      <c r="C35">
        <v>110.9</v>
      </c>
      <c r="I35" s="3">
        <f t="shared" si="0"/>
        <v>1</v>
      </c>
      <c r="J35" s="3">
        <f t="shared" si="1"/>
        <v>1</v>
      </c>
      <c r="K35" s="3">
        <f t="shared" si="2"/>
        <v>2</v>
      </c>
    </row>
    <row r="36" spans="1:11" x14ac:dyDescent="0.35">
      <c r="A36" t="s">
        <v>34</v>
      </c>
      <c r="B36">
        <v>68</v>
      </c>
      <c r="C36">
        <v>57.69</v>
      </c>
      <c r="I36" s="3">
        <f t="shared" si="0"/>
        <v>1</v>
      </c>
      <c r="J36" s="3">
        <f t="shared" si="1"/>
        <v>0</v>
      </c>
      <c r="K36" s="3">
        <f t="shared" si="2"/>
        <v>1</v>
      </c>
    </row>
    <row r="37" spans="1:11" x14ac:dyDescent="0.35">
      <c r="A37" t="s">
        <v>35</v>
      </c>
      <c r="B37">
        <v>33</v>
      </c>
      <c r="C37">
        <v>162.69999999999999</v>
      </c>
      <c r="I37" s="3">
        <f t="shared" si="0"/>
        <v>1</v>
      </c>
      <c r="J37" s="3">
        <f t="shared" si="1"/>
        <v>1</v>
      </c>
      <c r="K37" s="3">
        <f t="shared" si="2"/>
        <v>2</v>
      </c>
    </row>
    <row r="38" spans="1:11" x14ac:dyDescent="0.35">
      <c r="A38" t="s">
        <v>36</v>
      </c>
      <c r="B38">
        <v>10</v>
      </c>
      <c r="C38">
        <v>177.29</v>
      </c>
      <c r="I38" s="3">
        <f t="shared" si="0"/>
        <v>0</v>
      </c>
      <c r="J38" s="3">
        <f t="shared" si="1"/>
        <v>1</v>
      </c>
      <c r="K38" s="3">
        <f t="shared" si="2"/>
        <v>1</v>
      </c>
    </row>
    <row r="39" spans="1:11" x14ac:dyDescent="0.35">
      <c r="A39" t="s">
        <v>37</v>
      </c>
      <c r="B39">
        <v>3</v>
      </c>
      <c r="C39">
        <v>78.7</v>
      </c>
      <c r="I39" s="3">
        <f t="shared" si="0"/>
        <v>0</v>
      </c>
      <c r="J39" s="3">
        <f t="shared" si="1"/>
        <v>0</v>
      </c>
      <c r="K39" s="3">
        <f t="shared" si="2"/>
        <v>0</v>
      </c>
    </row>
    <row r="40" spans="1:11" x14ac:dyDescent="0.35">
      <c r="A40" t="s">
        <v>38</v>
      </c>
      <c r="B40">
        <v>19</v>
      </c>
      <c r="C40">
        <v>109.3</v>
      </c>
      <c r="I40" s="3">
        <f t="shared" si="0"/>
        <v>0</v>
      </c>
      <c r="J40" s="3">
        <f t="shared" si="1"/>
        <v>1</v>
      </c>
      <c r="K40" s="3">
        <f t="shared" si="2"/>
        <v>1</v>
      </c>
    </row>
    <row r="41" spans="1:11" x14ac:dyDescent="0.35">
      <c r="A41" t="s">
        <v>39</v>
      </c>
      <c r="B41">
        <v>14</v>
      </c>
      <c r="C41">
        <v>85.3</v>
      </c>
      <c r="I41" s="3">
        <f t="shared" si="0"/>
        <v>0</v>
      </c>
      <c r="J41" s="3">
        <f t="shared" si="1"/>
        <v>0</v>
      </c>
      <c r="K41" s="3">
        <f t="shared" si="2"/>
        <v>0</v>
      </c>
    </row>
    <row r="42" spans="1:11" x14ac:dyDescent="0.35">
      <c r="A42" t="s">
        <v>40</v>
      </c>
      <c r="B42">
        <v>38</v>
      </c>
      <c r="C42">
        <v>47.1</v>
      </c>
      <c r="I42" s="3">
        <f t="shared" si="0"/>
        <v>1</v>
      </c>
      <c r="J42" s="3">
        <f t="shared" si="1"/>
        <v>0</v>
      </c>
      <c r="K42" s="3">
        <f t="shared" si="2"/>
        <v>1</v>
      </c>
    </row>
    <row r="43" spans="1:11" x14ac:dyDescent="0.35">
      <c r="A43" t="s">
        <v>41</v>
      </c>
      <c r="B43">
        <v>45</v>
      </c>
      <c r="C43">
        <v>154.19999999999999</v>
      </c>
      <c r="I43" s="3">
        <f t="shared" si="0"/>
        <v>1</v>
      </c>
      <c r="J43" s="3">
        <f t="shared" si="1"/>
        <v>1</v>
      </c>
      <c r="K43" s="3">
        <f t="shared" si="2"/>
        <v>2</v>
      </c>
    </row>
    <row r="44" spans="1:11" x14ac:dyDescent="0.35">
      <c r="A44" t="s">
        <v>42</v>
      </c>
      <c r="B44">
        <v>20</v>
      </c>
      <c r="C44">
        <v>38.4</v>
      </c>
      <c r="I44" s="3">
        <f t="shared" si="0"/>
        <v>0</v>
      </c>
      <c r="J44" s="3">
        <f t="shared" si="1"/>
        <v>0</v>
      </c>
      <c r="K44" s="3">
        <f t="shared" si="2"/>
        <v>0</v>
      </c>
    </row>
    <row r="45" spans="1:11" x14ac:dyDescent="0.35">
      <c r="A45" t="s">
        <v>43</v>
      </c>
      <c r="B45">
        <v>7</v>
      </c>
      <c r="C45">
        <v>136.9</v>
      </c>
      <c r="I45" s="3">
        <f t="shared" si="0"/>
        <v>0</v>
      </c>
      <c r="J45" s="3">
        <f t="shared" si="1"/>
        <v>1</v>
      </c>
      <c r="K45" s="3">
        <f t="shared" si="2"/>
        <v>1</v>
      </c>
    </row>
    <row r="46" spans="1:11" x14ac:dyDescent="0.35">
      <c r="A46" t="s">
        <v>44</v>
      </c>
      <c r="B46">
        <v>14</v>
      </c>
      <c r="C46">
        <v>46.7</v>
      </c>
      <c r="I46" s="3">
        <f t="shared" si="0"/>
        <v>0</v>
      </c>
      <c r="J46" s="3">
        <f t="shared" si="1"/>
        <v>0</v>
      </c>
      <c r="K46" s="3">
        <f t="shared" si="2"/>
        <v>0</v>
      </c>
    </row>
    <row r="47" spans="1:11" x14ac:dyDescent="0.35">
      <c r="A47" t="s">
        <v>45</v>
      </c>
      <c r="B47">
        <v>31</v>
      </c>
      <c r="C47">
        <v>0.72</v>
      </c>
      <c r="I47" s="3">
        <f t="shared" si="0"/>
        <v>1</v>
      </c>
      <c r="J47" s="3">
        <f t="shared" si="1"/>
        <v>0</v>
      </c>
      <c r="K47" s="3">
        <f t="shared" si="2"/>
        <v>1</v>
      </c>
    </row>
    <row r="48" spans="1:11" x14ac:dyDescent="0.35">
      <c r="A48" t="s">
        <v>46</v>
      </c>
      <c r="B48">
        <v>88</v>
      </c>
      <c r="C48">
        <v>25.5</v>
      </c>
      <c r="I48" s="3">
        <f t="shared" si="0"/>
        <v>1</v>
      </c>
      <c r="J48" s="3">
        <f t="shared" si="1"/>
        <v>0</v>
      </c>
      <c r="K48" s="3">
        <f t="shared" si="2"/>
        <v>1</v>
      </c>
    </row>
    <row r="49" spans="1:11" x14ac:dyDescent="0.35">
      <c r="A49" t="s">
        <v>47</v>
      </c>
      <c r="B49">
        <v>6</v>
      </c>
      <c r="C49">
        <v>43.2</v>
      </c>
      <c r="I49" s="3">
        <f t="shared" si="0"/>
        <v>0</v>
      </c>
      <c r="J49" s="3">
        <f t="shared" si="1"/>
        <v>0</v>
      </c>
      <c r="K49" s="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Directions</vt:lpstr>
      <vt:lpstr>Data</vt:lpstr>
      <vt:lpstr>Sheet1</vt:lpstr>
      <vt:lpstr>genre</vt:lpstr>
      <vt:lpstr>money</vt:lpstr>
      <vt:lpstr>rating</vt:lpstr>
      <vt:lpstr>release</vt:lpstr>
    </vt:vector>
  </TitlesOfParts>
  <Company>Tippie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Gunnar Forcier</cp:lastModifiedBy>
  <cp:lastPrinted>2017-10-30T18:00:05Z</cp:lastPrinted>
  <dcterms:created xsi:type="dcterms:W3CDTF">2015-08-14T22:21:11Z</dcterms:created>
  <dcterms:modified xsi:type="dcterms:W3CDTF">2023-05-17T16:06:08Z</dcterms:modified>
</cp:coreProperties>
</file>