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Semester 2/Business Analytics/"/>
    </mc:Choice>
  </mc:AlternateContent>
  <xr:revisionPtr revIDLastSave="266" documentId="8_{1A3771F7-2BD8-44C4-883D-0FA89B530EF5}" xr6:coauthVersionLast="47" xr6:coauthVersionMax="47" xr10:uidLastSave="{FD85552E-D504-48F2-9F59-2998B9BD2654}"/>
  <bookViews>
    <workbookView xWindow="2010" yWindow="2420" windowWidth="19200" windowHeight="11170" firstSheet="7" activeTab="10" xr2:uid="{00000000-000D-0000-FFFF-FFFF00000000}"/>
  </bookViews>
  <sheets>
    <sheet name="Example 1" sheetId="1" r:id="rId1"/>
    <sheet name="Example 2" sheetId="2" r:id="rId2"/>
    <sheet name="Example 3" sheetId="3" r:id="rId3"/>
    <sheet name="Example 4" sheetId="4" r:id="rId4"/>
    <sheet name="Example 5" sheetId="5" r:id="rId5"/>
    <sheet name="Example 6" sheetId="7" r:id="rId6"/>
    <sheet name="Example 7 " sheetId="8" r:id="rId7"/>
    <sheet name="Rubric EX 6-7" sheetId="9" r:id="rId8"/>
    <sheet name="What IF" sheetId="10" r:id="rId9"/>
    <sheet name="Weather Tracker" sheetId="11" r:id="rId10"/>
    <sheet name="Market Prices " sheetId="12" r:id="rId11"/>
    <sheet name="Mortgages" sheetId="13" r:id="rId12"/>
    <sheet name="Copy Prices" sheetId="15" r:id="rId13"/>
    <sheet name="Pizza Shop" sheetId="17" r:id="rId14"/>
    <sheet name="Quarter 3" sheetId="19" r:id="rId15"/>
    <sheet name="Quarter 1" sheetId="16" r:id="rId16"/>
    <sheet name="Quarter 2" sheetId="18" r:id="rId17"/>
    <sheet name="Quarter 4" sheetId="20" r:id="rId18"/>
    <sheet name="Summary" sheetId="21" r:id="rId19"/>
  </sheets>
  <definedNames>
    <definedName name="_xlnm.Print_Area" localSheetId="13">'Pizza Shop'!$A$1:$D$16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2" l="1"/>
  <c r="D6" i="1"/>
  <c r="D7" i="1"/>
  <c r="D8" i="1"/>
  <c r="D5" i="1"/>
  <c r="E9" i="21"/>
  <c r="E10" i="21"/>
  <c r="E11" i="21"/>
  <c r="E12" i="21" s="1"/>
  <c r="D9" i="21"/>
  <c r="D10" i="21"/>
  <c r="D11" i="21"/>
  <c r="C9" i="21"/>
  <c r="C10" i="21"/>
  <c r="C11" i="21"/>
  <c r="C8" i="21"/>
  <c r="D8" i="21"/>
  <c r="E8" i="21"/>
  <c r="B9" i="21"/>
  <c r="B10" i="21"/>
  <c r="F10" i="21" s="1"/>
  <c r="B11" i="21"/>
  <c r="B8" i="21"/>
  <c r="B12" i="21" s="1"/>
  <c r="D12" i="21"/>
  <c r="E12" i="20"/>
  <c r="D12" i="20"/>
  <c r="C12" i="20"/>
  <c r="B12" i="20"/>
  <c r="F11" i="20"/>
  <c r="F10" i="20"/>
  <c r="F9" i="20"/>
  <c r="F8" i="20"/>
  <c r="E12" i="19"/>
  <c r="D12" i="19"/>
  <c r="C12" i="19"/>
  <c r="B12" i="19"/>
  <c r="F11" i="19"/>
  <c r="F10" i="19"/>
  <c r="F9" i="19"/>
  <c r="F8" i="19"/>
  <c r="E12" i="18"/>
  <c r="D12" i="18"/>
  <c r="C12" i="18"/>
  <c r="B12" i="18"/>
  <c r="F11" i="18"/>
  <c r="F10" i="18"/>
  <c r="F9" i="18"/>
  <c r="F8" i="18"/>
  <c r="F9" i="16"/>
  <c r="F10" i="16"/>
  <c r="F11" i="16"/>
  <c r="F8" i="16"/>
  <c r="C12" i="16"/>
  <c r="D12" i="16"/>
  <c r="E12" i="16"/>
  <c r="B12" i="16"/>
  <c r="B16" i="17"/>
  <c r="B15" i="17"/>
  <c r="C8" i="15"/>
  <c r="B14" i="13"/>
  <c r="C45" i="11"/>
  <c r="C44" i="11"/>
  <c r="C43" i="11"/>
  <c r="C42" i="11"/>
  <c r="C41" i="11"/>
  <c r="C40" i="11"/>
  <c r="C39" i="11"/>
  <c r="C38" i="11"/>
  <c r="D32" i="10"/>
  <c r="D30" i="10"/>
  <c r="D29" i="10"/>
  <c r="D27" i="10"/>
  <c r="D26" i="10"/>
  <c r="D25" i="10"/>
  <c r="D23" i="10"/>
  <c r="D22" i="10"/>
  <c r="D8" i="8"/>
  <c r="D9" i="8"/>
  <c r="D10" i="8"/>
  <c r="D11" i="8"/>
  <c r="D7" i="8"/>
  <c r="E13" i="7"/>
  <c r="E14" i="7"/>
  <c r="E15" i="7"/>
  <c r="E16" i="7"/>
  <c r="E12" i="7"/>
  <c r="D13" i="7"/>
  <c r="D14" i="7"/>
  <c r="D15" i="7"/>
  <c r="D16" i="7"/>
  <c r="D12" i="7"/>
  <c r="G7" i="5"/>
  <c r="G8" i="5"/>
  <c r="G9" i="5"/>
  <c r="G10" i="5"/>
  <c r="G11" i="5"/>
  <c r="G12" i="5"/>
  <c r="G13" i="5"/>
  <c r="G14" i="5"/>
  <c r="G6" i="5"/>
  <c r="G7" i="4"/>
  <c r="G8" i="4"/>
  <c r="G9" i="4"/>
  <c r="G10" i="4"/>
  <c r="G11" i="4"/>
  <c r="G12" i="4"/>
  <c r="G13" i="4"/>
  <c r="G14" i="4"/>
  <c r="G6" i="4"/>
  <c r="E10" i="3"/>
  <c r="E11" i="3"/>
  <c r="E12" i="3"/>
  <c r="E13" i="3"/>
  <c r="E14" i="3"/>
  <c r="E15" i="3"/>
  <c r="E16" i="3"/>
  <c r="E9" i="3"/>
  <c r="E10" i="2"/>
  <c r="E11" i="2"/>
  <c r="E12" i="2"/>
  <c r="E13" i="2"/>
  <c r="E14" i="2"/>
  <c r="E15" i="2"/>
  <c r="E16" i="2"/>
  <c r="E9" i="2"/>
  <c r="D26" i="15"/>
  <c r="F9" i="21" l="1"/>
  <c r="F11" i="21"/>
  <c r="C12" i="21"/>
  <c r="F8" i="21"/>
  <c r="F12" i="20"/>
  <c r="F12" i="19"/>
  <c r="F12" i="18"/>
  <c r="F12" i="16"/>
  <c r="I13" i="11"/>
  <c r="H13" i="11"/>
  <c r="F12" i="21" l="1"/>
  <c r="I27" i="10"/>
  <c r="H27" i="10"/>
  <c r="D19" i="9" l="1"/>
  <c r="D20" i="9" s="1"/>
  <c r="C19" i="9"/>
  <c r="C20" i="9" s="1"/>
  <c r="D12" i="9"/>
  <c r="C12" i="9"/>
</calcChain>
</file>

<file path=xl/sharedStrings.xml><?xml version="1.0" encoding="utf-8"?>
<sst xmlns="http://schemas.openxmlformats.org/spreadsheetml/2006/main" count="462" uniqueCount="282">
  <si>
    <t>Student</t>
  </si>
  <si>
    <t>Average</t>
  </si>
  <si>
    <t>Pass/Fail</t>
  </si>
  <si>
    <t>Fred</t>
  </si>
  <si>
    <t>Amy</t>
  </si>
  <si>
    <t>Scott</t>
  </si>
  <si>
    <t>Jill</t>
  </si>
  <si>
    <t>Pass/Fail Cutoff</t>
  </si>
  <si>
    <t>Salesperson Summary</t>
  </si>
  <si>
    <t>Minimum sales required for free trip to Hawaii:</t>
  </si>
  <si>
    <t>Annual</t>
  </si>
  <si>
    <t>Name</t>
  </si>
  <si>
    <t>Sales</t>
  </si>
  <si>
    <t>Result</t>
  </si>
  <si>
    <t>Aaron</t>
  </si>
  <si>
    <t>Baker</t>
  </si>
  <si>
    <t>Brown</t>
  </si>
  <si>
    <t>Carey</t>
  </si>
  <si>
    <t>Chu</t>
  </si>
  <si>
    <t>Church</t>
  </si>
  <si>
    <t>Dark</t>
  </si>
  <si>
    <t>Davis</t>
  </si>
  <si>
    <t>People who sell under this amount are fired:</t>
  </si>
  <si>
    <t>Win or Lose or Tie</t>
  </si>
  <si>
    <t>Tiger Football Season</t>
  </si>
  <si>
    <t>Tiger</t>
  </si>
  <si>
    <t>Opponent</t>
  </si>
  <si>
    <t>Game</t>
  </si>
  <si>
    <t>Date</t>
  </si>
  <si>
    <t>Score</t>
  </si>
  <si>
    <t>Eagles</t>
  </si>
  <si>
    <t>Scorpions</t>
  </si>
  <si>
    <t>Wimps</t>
  </si>
  <si>
    <t>Panthers</t>
  </si>
  <si>
    <t>Hawks</t>
  </si>
  <si>
    <t>Madmen</t>
  </si>
  <si>
    <t>Daisies</t>
  </si>
  <si>
    <t>Gators</t>
  </si>
  <si>
    <t>Warlocks</t>
  </si>
  <si>
    <t>Name of Winning Team or Word Tie</t>
  </si>
  <si>
    <t>Students grades at or above the cutoff are passing.  Grades below the cutoff are failing.</t>
  </si>
  <si>
    <t>Write the formula only once in D5 and drag it down the rest of the column.</t>
  </si>
  <si>
    <t>Enter an IF Statement in the Pass/Fail column so that the output will show either PASS or FAIL.</t>
  </si>
  <si>
    <t>Use a blank cell if no trip has been earned, show 'FREE TRIP' if the trip has been earned.</t>
  </si>
  <si>
    <t>Use mixed references and create your formula so it you can drag it down the column.</t>
  </si>
  <si>
    <t>Use mixed references.</t>
  </si>
  <si>
    <t>Use a blank cell if no trip has been earned, show 'FREE TRIP' if the trip has been earned,</t>
  </si>
  <si>
    <t>and show 'FIRED' if their sales are below the fired cutoff.</t>
  </si>
  <si>
    <t>Write an IF statement in column G to show the words Win, Lose, or Tie (referring to the Tiger's team)</t>
  </si>
  <si>
    <t>Enter the formula once and drag down the column.</t>
  </si>
  <si>
    <t>You should only have two IF statements, not three!</t>
  </si>
  <si>
    <t>Write an IF statement in column G to show the name of the winning team or the word tie</t>
  </si>
  <si>
    <t>Assumption:</t>
  </si>
  <si>
    <t>Rubric:</t>
  </si>
  <si>
    <t>Points Earned</t>
  </si>
  <si>
    <t>Total Points</t>
  </si>
  <si>
    <t>*the power point solution shows using the 70 in the formula but I would like you to link to the 70 in D11.</t>
  </si>
  <si>
    <t>Enter an IF Statement in column E that will show if a free trip has been earned or if they will be fired.</t>
  </si>
  <si>
    <t>Enter an IF Statement in column E that will show if a free trip has been earned.</t>
  </si>
  <si>
    <t>Student Name</t>
  </si>
  <si>
    <t>LP04</t>
  </si>
  <si>
    <t>Your completed calculations (results) should equal what is shown in Figure A below.</t>
  </si>
  <si>
    <t>Student Status and Fee</t>
  </si>
  <si>
    <t>Figure A:</t>
  </si>
  <si>
    <t>Assumptions:</t>
  </si>
  <si>
    <t>Number of credits for Full-Time Student:</t>
  </si>
  <si>
    <t>Full Time Student Fee per semester:</t>
  </si>
  <si>
    <t xml:space="preserve">Part Time Student Fee per credit: </t>
  </si>
  <si>
    <t>Last Name</t>
  </si>
  <si>
    <t>First Name</t>
  </si>
  <si>
    <t># of Credits</t>
  </si>
  <si>
    <t>Status F/P Time</t>
  </si>
  <si>
    <t>Tuition Amount</t>
  </si>
  <si>
    <t>Becca</t>
  </si>
  <si>
    <t>Sam</t>
  </si>
  <si>
    <t>Tyler</t>
  </si>
  <si>
    <t>Grant</t>
  </si>
  <si>
    <t>Jimmy</t>
  </si>
  <si>
    <t>User note: Light Blue cells are input cells that could potentially change.</t>
  </si>
  <si>
    <t>Instructions:</t>
  </si>
  <si>
    <t>Insert IF functions to find the Status F/P Time and Tuition Amount .</t>
  </si>
  <si>
    <t>Your completed calculations (results) should equal what is shown in Figure B below.</t>
  </si>
  <si>
    <t>Drivers Total Fine for Speeding Calculator</t>
  </si>
  <si>
    <t>Figure B:</t>
  </si>
  <si>
    <t>Driver Name</t>
  </si>
  <si>
    <t>Speed
 limit</t>
  </si>
  <si>
    <t>Drivers 
Speed</t>
  </si>
  <si>
    <t>Fine</t>
  </si>
  <si>
    <t>Chuck</t>
  </si>
  <si>
    <t>Karen</t>
  </si>
  <si>
    <t>Kari</t>
  </si>
  <si>
    <t>Base Fine for speeding</t>
  </si>
  <si>
    <t>Fine for each mph over limit</t>
  </si>
  <si>
    <t>High Speeding Cutoff (mph)</t>
  </si>
  <si>
    <t>High Speeding  Fine</t>
  </si>
  <si>
    <t>Use an IF function (with a Nested IF) to calculate the Fine amount.</t>
  </si>
  <si>
    <r>
      <rPr>
        <sz val="11"/>
        <color rgb="FFFF0000"/>
        <rFont val="Calibri"/>
        <family val="2"/>
        <scheme val="minor"/>
      </rPr>
      <t>Hint</t>
    </r>
    <r>
      <rPr>
        <sz val="10"/>
        <rFont val="Tahoma"/>
        <family val="2"/>
      </rPr>
      <t>: =IF(C7&lt;=B7,"No Fine",(</t>
    </r>
    <r>
      <rPr>
        <sz val="11"/>
        <color rgb="FFFF0000"/>
        <rFont val="Calibri"/>
        <family val="2"/>
        <scheme val="minor"/>
      </rPr>
      <t>two cells to subtract</t>
    </r>
    <r>
      <rPr>
        <sz val="10"/>
        <rFont val="Tahoma"/>
        <family val="2"/>
      </rPr>
      <t>)*B$15+B$14+IF(</t>
    </r>
    <r>
      <rPr>
        <sz val="11"/>
        <color rgb="FFFF0000"/>
        <rFont val="Calibri"/>
        <family val="2"/>
        <scheme val="minor"/>
      </rPr>
      <t>missing cell</t>
    </r>
    <r>
      <rPr>
        <sz val="10"/>
        <rFont val="Tahoma"/>
        <family val="2"/>
      </rPr>
      <t>&gt;B$16,B$17))</t>
    </r>
  </si>
  <si>
    <t>Note: There are more ways to calculate the fine, this is one wa)</t>
  </si>
  <si>
    <t>Name: _____________________________________</t>
  </si>
  <si>
    <t xml:space="preserve"> Rubric</t>
  </si>
  <si>
    <t>Points Available</t>
  </si>
  <si>
    <t>Comments</t>
  </si>
  <si>
    <t>Two input cells for each student</t>
  </si>
  <si>
    <t>Two output cells for each student</t>
  </si>
  <si>
    <t>Proper Assumptions Shown</t>
  </si>
  <si>
    <t>Mixed References Used</t>
  </si>
  <si>
    <t>Test Data works</t>
  </si>
  <si>
    <t>Professional Appearance / Meets formatting guidelines</t>
  </si>
  <si>
    <t>Input cells identifiable (name, speed limit, driver's speed)</t>
  </si>
  <si>
    <t>Uses only one output cell to calculate each driver's fine</t>
  </si>
  <si>
    <t>Grand Total</t>
  </si>
  <si>
    <t xml:space="preserve">Exercise 6: </t>
  </si>
  <si>
    <t>Exercise 7:</t>
  </si>
  <si>
    <t>Subtotal Exercise 6:</t>
  </si>
  <si>
    <t>Subtotal Exercise 7:</t>
  </si>
  <si>
    <t>LP04:OtherIF Demo</t>
  </si>
  <si>
    <t>Grade Book</t>
  </si>
  <si>
    <t>Course Grade</t>
  </si>
  <si>
    <t>Credit Standing</t>
  </si>
  <si>
    <t>Johnson</t>
  </si>
  <si>
    <t>Michael</t>
  </si>
  <si>
    <t>Sophomore</t>
  </si>
  <si>
    <t>Smith</t>
  </si>
  <si>
    <t>John</t>
  </si>
  <si>
    <t>Junior</t>
  </si>
  <si>
    <t>Murray</t>
  </si>
  <si>
    <t>Michelle</t>
  </si>
  <si>
    <t>Cooper</t>
  </si>
  <si>
    <t>James</t>
  </si>
  <si>
    <t>Senior</t>
  </si>
  <si>
    <t>Thompson</t>
  </si>
  <si>
    <t>Kayla</t>
  </si>
  <si>
    <t>Anderson</t>
  </si>
  <si>
    <t>Kylie</t>
  </si>
  <si>
    <t>Rachel</t>
  </si>
  <si>
    <t>Alexander</t>
  </si>
  <si>
    <t>Zachary</t>
  </si>
  <si>
    <t>Swanson</t>
  </si>
  <si>
    <t>Brock</t>
  </si>
  <si>
    <t>Zieman</t>
  </si>
  <si>
    <t>Rylie</t>
  </si>
  <si>
    <t>Hansen</t>
  </si>
  <si>
    <t>Carter</t>
  </si>
  <si>
    <t>Michaels</t>
  </si>
  <si>
    <t>Matthew</t>
  </si>
  <si>
    <t>Jensen</t>
  </si>
  <si>
    <t>Jacob</t>
  </si>
  <si>
    <t>Timms</t>
  </si>
  <si>
    <t>Reagan</t>
  </si>
  <si>
    <t>Bolton</t>
  </si>
  <si>
    <t>Brittney</t>
  </si>
  <si>
    <t>Average:</t>
  </si>
  <si>
    <t>Average Grade for the course</t>
  </si>
  <si>
    <t xml:space="preserve">Correct Average </t>
  </si>
  <si>
    <t>Maximum:</t>
  </si>
  <si>
    <t>Highest Grade for the course</t>
  </si>
  <si>
    <t>Correct Maximum</t>
  </si>
  <si>
    <t>Correct Countif</t>
  </si>
  <si>
    <t>CountIF:</t>
  </si>
  <si>
    <t>Number of Sophomores in class</t>
  </si>
  <si>
    <t>Correct AverageIF</t>
  </si>
  <si>
    <t>Number of grades at or above 75%</t>
  </si>
  <si>
    <t>Correct Maxifs</t>
  </si>
  <si>
    <t>Number of grades below 60%</t>
  </si>
  <si>
    <t>Total</t>
  </si>
  <si>
    <t>Average IF:</t>
  </si>
  <si>
    <t>Average grade of Seniors</t>
  </si>
  <si>
    <t>Average grade of Sophomores</t>
  </si>
  <si>
    <t>MaxIFS:</t>
  </si>
  <si>
    <t>Highest grade of a Junior</t>
  </si>
  <si>
    <t>LP04: Weather Tracker Student Starter File</t>
  </si>
  <si>
    <t>Weather Tracker</t>
  </si>
  <si>
    <t>Earned Points</t>
  </si>
  <si>
    <t>Day of Month</t>
  </si>
  <si>
    <t>Highest Temp</t>
  </si>
  <si>
    <t>Weather Type</t>
  </si>
  <si>
    <t>Correct formula for Average Temperature for the month</t>
  </si>
  <si>
    <t>Sunny</t>
  </si>
  <si>
    <t>Correct formula for Highest Temperature</t>
  </si>
  <si>
    <t>Rain</t>
  </si>
  <si>
    <t>Correct formula for Number of Sunny Days</t>
  </si>
  <si>
    <t>Cloudy</t>
  </si>
  <si>
    <t>Correct formula for Number of Days above 70 Degrees</t>
  </si>
  <si>
    <t>Correct formula for Number of Days at or below 60 degrees</t>
  </si>
  <si>
    <t>Correct formula for Average Temperature of Rain Days</t>
  </si>
  <si>
    <t>Correct formula for Highest Temperature of a Cloudy Day</t>
  </si>
  <si>
    <t>Correct formula for Average Temperature of a Snowy Day</t>
  </si>
  <si>
    <t>Snow</t>
  </si>
  <si>
    <t>Average Temperature for the month</t>
  </si>
  <si>
    <t>Highest Temperature</t>
  </si>
  <si>
    <t>Number of Sunny Days</t>
  </si>
  <si>
    <t>Number of Days above 70 Degrees</t>
  </si>
  <si>
    <t>Number of Days at or below 60 degrees</t>
  </si>
  <si>
    <t>Average Temperature of Rain Days</t>
  </si>
  <si>
    <t>Highest Temperature of a Cloudy Day</t>
  </si>
  <si>
    <t>Average Temperature of a Snowy Day</t>
  </si>
  <si>
    <t>Market Price</t>
  </si>
  <si>
    <t>Volume (in pounds)</t>
  </si>
  <si>
    <t>Product Line</t>
  </si>
  <si>
    <t>Agriculture</t>
  </si>
  <si>
    <t>Automotive</t>
  </si>
  <si>
    <t>Coex</t>
  </si>
  <si>
    <t>Consumer Products</t>
  </si>
  <si>
    <t>Fiberglass</t>
  </si>
  <si>
    <t>Flocking Substrate</t>
  </si>
  <si>
    <t>Laminating</t>
  </si>
  <si>
    <t>Medical Packaging</t>
  </si>
  <si>
    <t>Medical Products</t>
  </si>
  <si>
    <t>Mulch</t>
  </si>
  <si>
    <t>Packaging</t>
  </si>
  <si>
    <t>Prepreg Liner</t>
  </si>
  <si>
    <t>Protective Coverings</t>
  </si>
  <si>
    <t>Table Cover</t>
  </si>
  <si>
    <t>Tape</t>
  </si>
  <si>
    <t>Weather Stripping</t>
  </si>
  <si>
    <t>this is an input</t>
  </si>
  <si>
    <t>=INDEX() returns the value of a cell in a table based on the column and row number.</t>
  </si>
  <si>
    <t>Volume</t>
  </si>
  <si>
    <t>=MATCH() returns the position of a cell in a row or column.</t>
  </si>
  <si>
    <t>Price</t>
  </si>
  <si>
    <t>this is your output</t>
  </si>
  <si>
    <t>NOTE:</t>
  </si>
  <si>
    <t>(assume they can only order in increments of 500)</t>
  </si>
  <si>
    <t>In order to look up both product line and volume to get the price you use Index and Match statement.</t>
  </si>
  <si>
    <t>Index &amp; Match, Exact Match</t>
  </si>
  <si>
    <t>Example: =INDEX(C5:Q20,MATCH(B22,B5:B20,0),MATCH(B23,C4:Q4,0))</t>
  </si>
  <si>
    <t>To include a data validation list, select the cell you want the list, click the Data tab, then click the Data Valiation list arrow.</t>
  </si>
  <si>
    <t>Click Data Validation, Settings tab, click the arrow under Allow then select List.</t>
  </si>
  <si>
    <t>Select the data range you want the list to include.</t>
  </si>
  <si>
    <t>Click OK once data cells are selected to make up the list.</t>
  </si>
  <si>
    <t>Mortgage calculator</t>
  </si>
  <si>
    <t>Mortgage amount</t>
  </si>
  <si>
    <t>input</t>
  </si>
  <si>
    <t>Years</t>
  </si>
  <si>
    <t>Payment</t>
  </si>
  <si>
    <t>output</t>
  </si>
  <si>
    <t>Index &amp; Match, exact match</t>
  </si>
  <si>
    <t>Index &amp; Match, close match</t>
  </si>
  <si>
    <t>Copy Pricer</t>
  </si>
  <si>
    <t>Per Unit Copy Prices</t>
  </si>
  <si>
    <t>Customer Type</t>
  </si>
  <si>
    <t># Copies</t>
  </si>
  <si>
    <t>Regular</t>
  </si>
  <si>
    <t>Preferred</t>
  </si>
  <si>
    <t>Number of copies:</t>
  </si>
  <si>
    <t>Price per page:</t>
  </si>
  <si>
    <t xml:space="preserve">Correct Index and Match Statements </t>
  </si>
  <si>
    <t>Correct Data Validation Lists</t>
  </si>
  <si>
    <t>Linking Assumptions and formulas from multiple Sheets</t>
  </si>
  <si>
    <t>Audio International</t>
  </si>
  <si>
    <t>Sales in $ Millions</t>
  </si>
  <si>
    <t>Quarter 1</t>
  </si>
  <si>
    <t>Home</t>
  </si>
  <si>
    <t xml:space="preserve">Personal </t>
  </si>
  <si>
    <t>Commercial</t>
  </si>
  <si>
    <t>Beverly Hills</t>
  </si>
  <si>
    <t>Geneva</t>
  </si>
  <si>
    <t>Riyadh</t>
  </si>
  <si>
    <t>Tokyo</t>
  </si>
  <si>
    <t xml:space="preserve">Download Instructions to complete this Tab from </t>
  </si>
  <si>
    <t>Week 7 Pizza Shop Activity.</t>
  </si>
  <si>
    <t>Mixed and or absolote References Used</t>
  </si>
  <si>
    <t xml:space="preserve">* this rubric is per Market Prices, Martgages, and Copy Prices sheet Tabs </t>
  </si>
  <si>
    <t>Gunnar Forcier</t>
  </si>
  <si>
    <t>Pizza Shop</t>
  </si>
  <si>
    <t>Type</t>
  </si>
  <si>
    <t>Small</t>
  </si>
  <si>
    <t>Medium</t>
  </si>
  <si>
    <t>Large</t>
  </si>
  <si>
    <t>Pepperoni</t>
  </si>
  <si>
    <t>Sausage</t>
  </si>
  <si>
    <t>Meat Lovers</t>
  </si>
  <si>
    <t>Taco</t>
  </si>
  <si>
    <t>Deluxe</t>
  </si>
  <si>
    <t>Size</t>
  </si>
  <si>
    <t>Pizza Price by Type and Size before tax</t>
  </si>
  <si>
    <t>Total Pizza Price with Tax</t>
  </si>
  <si>
    <t>Sales Tax</t>
  </si>
  <si>
    <t>Summary</t>
  </si>
  <si>
    <t>Quarter 2</t>
  </si>
  <si>
    <t>Quarter 3</t>
  </si>
  <si>
    <t>Quarter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</si>
</sst>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"/>
    <numFmt numFmtId="167" formatCode="0.0"/>
  </numFmts>
  <fonts count="29" x14ac:knownFonts="1">
    <font>
      <sz val="1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i/>
      <sz val="9"/>
      <name val="Tahoma"/>
      <family val="2"/>
    </font>
    <font>
      <i/>
      <sz val="10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0" fontId="19" fillId="0" borderId="0"/>
  </cellStyleXfs>
  <cellXfs count="2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6" fontId="0" fillId="0" borderId="0" xfId="0" applyNumberFormat="1"/>
    <xf numFmtId="16" fontId="0" fillId="0" borderId="0" xfId="0" applyNumberForma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0" fillId="0" borderId="2" xfId="0" applyBorder="1"/>
    <xf numFmtId="0" fontId="4" fillId="4" borderId="0" xfId="0" applyFont="1" applyFill="1"/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164" fontId="0" fillId="0" borderId="2" xfId="0" applyNumberFormat="1" applyBorder="1"/>
    <xf numFmtId="0" fontId="0" fillId="0" borderId="0" xfId="0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2" xfId="0" applyBorder="1"/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/>
    <xf numFmtId="0" fontId="0" fillId="4" borderId="15" xfId="0" applyFill="1" applyBorder="1" applyAlignment="1">
      <alignment horizontal="center"/>
    </xf>
    <xf numFmtId="0" fontId="0" fillId="0" borderId="16" xfId="0" applyBorder="1"/>
    <xf numFmtId="0" fontId="0" fillId="4" borderId="17" xfId="0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wrapText="1"/>
    </xf>
    <xf numFmtId="0" fontId="6" fillId="6" borderId="11" xfId="0" applyFont="1" applyFill="1" applyBorder="1" applyAlignment="1">
      <alignment horizontal="center"/>
    </xf>
    <xf numFmtId="0" fontId="0" fillId="7" borderId="18" xfId="0" applyFill="1" applyBorder="1"/>
    <xf numFmtId="0" fontId="0" fillId="7" borderId="13" xfId="0" applyFill="1" applyBorder="1"/>
    <xf numFmtId="164" fontId="6" fillId="0" borderId="19" xfId="0" applyNumberFormat="1" applyFont="1" applyBorder="1"/>
    <xf numFmtId="0" fontId="0" fillId="7" borderId="20" xfId="0" applyFill="1" applyBorder="1"/>
    <xf numFmtId="0" fontId="0" fillId="7" borderId="2" xfId="0" applyFill="1" applyBorder="1"/>
    <xf numFmtId="0" fontId="0" fillId="7" borderId="22" xfId="0" applyFill="1" applyBorder="1"/>
    <xf numFmtId="0" fontId="0" fillId="7" borderId="23" xfId="0" applyFill="1" applyBorder="1"/>
    <xf numFmtId="164" fontId="6" fillId="0" borderId="24" xfId="0" applyNumberFormat="1" applyFont="1" applyBorder="1"/>
    <xf numFmtId="0" fontId="0" fillId="8" borderId="27" xfId="0" applyFill="1" applyBorder="1"/>
    <xf numFmtId="44" fontId="0" fillId="0" borderId="28" xfId="0" applyNumberFormat="1" applyBorder="1"/>
    <xf numFmtId="0" fontId="0" fillId="8" borderId="20" xfId="0" applyFill="1" applyBorder="1"/>
    <xf numFmtId="44" fontId="0" fillId="0" borderId="21" xfId="0" applyNumberFormat="1" applyBorder="1"/>
    <xf numFmtId="1" fontId="0" fillId="0" borderId="21" xfId="0" applyNumberFormat="1" applyBorder="1"/>
    <xf numFmtId="0" fontId="0" fillId="8" borderId="22" xfId="0" applyFill="1" applyBorder="1"/>
    <xf numFmtId="44" fontId="0" fillId="0" borderId="24" xfId="3" applyNumberFormat="1" applyFont="1" applyFill="1" applyBorder="1"/>
    <xf numFmtId="0" fontId="0" fillId="9" borderId="0" xfId="0" applyFill="1"/>
    <xf numFmtId="0" fontId="6" fillId="0" borderId="29" xfId="0" applyFont="1" applyBorder="1"/>
    <xf numFmtId="0" fontId="6" fillId="0" borderId="30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32" xfId="0" applyFont="1" applyBorder="1"/>
    <xf numFmtId="0" fontId="6" fillId="0" borderId="33" xfId="0" applyFont="1" applyBorder="1"/>
    <xf numFmtId="0" fontId="6" fillId="0" borderId="10" xfId="0" applyFont="1" applyBorder="1" applyAlignment="1">
      <alignment wrapText="1"/>
    </xf>
    <xf numFmtId="0" fontId="6" fillId="0" borderId="34" xfId="0" applyFont="1" applyBorder="1" applyAlignment="1">
      <alignment horizontal="center" wrapText="1"/>
    </xf>
    <xf numFmtId="0" fontId="6" fillId="0" borderId="35" xfId="0" applyFont="1" applyBorder="1"/>
    <xf numFmtId="0" fontId="0" fillId="0" borderId="20" xfId="0" applyBorder="1" applyAlignment="1">
      <alignment horizontal="left" indent="1"/>
    </xf>
    <xf numFmtId="0" fontId="0" fillId="0" borderId="2" xfId="0" applyBorder="1" applyAlignment="1">
      <alignment horizontal="center" wrapText="1"/>
    </xf>
    <xf numFmtId="0" fontId="6" fillId="0" borderId="21" xfId="0" applyFont="1" applyBorder="1"/>
    <xf numFmtId="0" fontId="0" fillId="0" borderId="21" xfId="0" applyBorder="1"/>
    <xf numFmtId="0" fontId="6" fillId="0" borderId="20" xfId="0" applyFont="1" applyBorder="1" applyAlignment="1">
      <alignment horizontal="left" indent="2"/>
    </xf>
    <xf numFmtId="0" fontId="6" fillId="0" borderId="2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2" xfId="0" applyFont="1" applyBorder="1" applyAlignment="1">
      <alignment horizontal="left" indent="2"/>
    </xf>
    <xf numFmtId="0" fontId="6" fillId="0" borderId="23" xfId="0" applyFont="1" applyBorder="1" applyAlignment="1">
      <alignment horizontal="center"/>
    </xf>
    <xf numFmtId="0" fontId="0" fillId="0" borderId="24" xfId="0" applyBorder="1"/>
    <xf numFmtId="0" fontId="6" fillId="0" borderId="36" xfId="0" applyFont="1" applyBorder="1"/>
    <xf numFmtId="0" fontId="6" fillId="0" borderId="37" xfId="0" applyFont="1" applyBorder="1" applyAlignment="1">
      <alignment horizontal="center"/>
    </xf>
    <xf numFmtId="0" fontId="0" fillId="0" borderId="38" xfId="0" applyBorder="1"/>
    <xf numFmtId="0" fontId="0" fillId="0" borderId="0" xfId="0" applyAlignment="1">
      <alignment horizontal="left" wrapText="1" indent="2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 wrapText="1" indent="3"/>
    </xf>
    <xf numFmtId="0" fontId="6" fillId="7" borderId="3" xfId="0" applyFont="1" applyFill="1" applyBorder="1" applyAlignment="1">
      <alignment wrapText="1"/>
    </xf>
    <xf numFmtId="0" fontId="6" fillId="7" borderId="4" xfId="0" applyFont="1" applyFill="1" applyBorder="1" applyAlignment="1">
      <alignment wrapText="1"/>
    </xf>
    <xf numFmtId="0" fontId="6" fillId="7" borderId="5" xfId="0" applyFont="1" applyFill="1" applyBorder="1" applyAlignment="1">
      <alignment wrapText="1"/>
    </xf>
    <xf numFmtId="10" fontId="0" fillId="0" borderId="0" xfId="3" applyNumberFormat="1" applyFont="1" applyBorder="1" applyAlignment="1">
      <alignment horizontal="center"/>
    </xf>
    <xf numFmtId="0" fontId="0" fillId="0" borderId="14" xfId="0" applyBorder="1"/>
    <xf numFmtId="0" fontId="0" fillId="0" borderId="42" xfId="0" applyBorder="1"/>
    <xf numFmtId="10" fontId="0" fillId="0" borderId="42" xfId="3" applyNumberFormat="1" applyFont="1" applyBorder="1" applyAlignment="1">
      <alignment horizontal="center"/>
    </xf>
    <xf numFmtId="0" fontId="0" fillId="0" borderId="43" xfId="0" applyBorder="1"/>
    <xf numFmtId="0" fontId="10" fillId="0" borderId="2" xfId="0" applyFont="1" applyBorder="1"/>
    <xf numFmtId="0" fontId="6" fillId="8" borderId="39" xfId="0" applyFont="1" applyFill="1" applyBorder="1" applyAlignment="1">
      <alignment horizontal="center"/>
    </xf>
    <xf numFmtId="0" fontId="6" fillId="8" borderId="40" xfId="0" applyFont="1" applyFill="1" applyBorder="1"/>
    <xf numFmtId="10" fontId="0" fillId="8" borderId="41" xfId="3" applyNumberFormat="1" applyFont="1" applyFill="1" applyBorder="1"/>
    <xf numFmtId="10" fontId="0" fillId="0" borderId="0" xfId="0" applyNumberFormat="1"/>
    <xf numFmtId="0" fontId="6" fillId="0" borderId="2" xfId="0" applyFont="1" applyBorder="1"/>
    <xf numFmtId="0" fontId="6" fillId="8" borderId="16" xfId="0" applyFont="1" applyFill="1" applyBorder="1" applyAlignment="1">
      <alignment horizontal="center"/>
    </xf>
    <xf numFmtId="0" fontId="6" fillId="8" borderId="42" xfId="0" applyFont="1" applyFill="1" applyBorder="1"/>
    <xf numFmtId="10" fontId="0" fillId="8" borderId="43" xfId="3" applyNumberFormat="1" applyFont="1" applyFill="1" applyBorder="1"/>
    <xf numFmtId="0" fontId="6" fillId="0" borderId="0" xfId="0" applyFont="1" applyAlignment="1">
      <alignment horizontal="center"/>
    </xf>
    <xf numFmtId="0" fontId="6" fillId="3" borderId="40" xfId="0" applyFont="1" applyFill="1" applyBorder="1"/>
    <xf numFmtId="0" fontId="0" fillId="3" borderId="41" xfId="0" applyFill="1" applyBorder="1"/>
    <xf numFmtId="0" fontId="6" fillId="3" borderId="0" xfId="0" applyFont="1" applyFill="1"/>
    <xf numFmtId="0" fontId="0" fillId="3" borderId="14" xfId="0" applyFill="1" applyBorder="1"/>
    <xf numFmtId="0" fontId="6" fillId="3" borderId="42" xfId="0" applyFont="1" applyFill="1" applyBorder="1"/>
    <xf numFmtId="0" fontId="0" fillId="3" borderId="43" xfId="0" applyFill="1" applyBorder="1"/>
    <xf numFmtId="0" fontId="6" fillId="0" borderId="2" xfId="0" applyFont="1" applyBorder="1" applyAlignment="1">
      <alignment horizontal="right"/>
    </xf>
    <xf numFmtId="0" fontId="6" fillId="11" borderId="40" xfId="0" applyFont="1" applyFill="1" applyBorder="1"/>
    <xf numFmtId="10" fontId="0" fillId="11" borderId="41" xfId="3" applyNumberFormat="1" applyFont="1" applyFill="1" applyBorder="1"/>
    <xf numFmtId="9" fontId="0" fillId="0" borderId="0" xfId="3" applyFont="1"/>
    <xf numFmtId="0" fontId="6" fillId="11" borderId="42" xfId="0" applyFont="1" applyFill="1" applyBorder="1"/>
    <xf numFmtId="10" fontId="0" fillId="11" borderId="43" xfId="3" applyNumberFormat="1" applyFont="1" applyFill="1" applyBorder="1"/>
    <xf numFmtId="10" fontId="0" fillId="0" borderId="0" xfId="3" applyNumberFormat="1" applyFont="1" applyBorder="1"/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/>
    <xf numFmtId="10" fontId="0" fillId="12" borderId="5" xfId="3" applyNumberFormat="1" applyFont="1" applyFill="1" applyBorder="1"/>
    <xf numFmtId="0" fontId="9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0" fontId="6" fillId="0" borderId="39" xfId="0" applyFont="1" applyBorder="1"/>
    <xf numFmtId="0" fontId="0" fillId="0" borderId="44" xfId="0" applyBorder="1"/>
    <xf numFmtId="0" fontId="6" fillId="0" borderId="12" xfId="0" applyFont="1" applyBorder="1"/>
    <xf numFmtId="0" fontId="0" fillId="0" borderId="45" xfId="0" applyBorder="1"/>
    <xf numFmtId="0" fontId="6" fillId="0" borderId="16" xfId="0" applyFont="1" applyBorder="1"/>
    <xf numFmtId="0" fontId="15" fillId="14" borderId="33" xfId="0" applyFont="1" applyFill="1" applyBorder="1" applyAlignment="1">
      <alignment wrapText="1"/>
    </xf>
    <xf numFmtId="0" fontId="17" fillId="14" borderId="27" xfId="4" applyFont="1" applyFill="1" applyBorder="1" applyAlignment="1">
      <alignment horizontal="center" wrapText="1"/>
    </xf>
    <xf numFmtId="3" fontId="17" fillId="14" borderId="1" xfId="4" applyNumberFormat="1" applyFont="1" applyFill="1" applyBorder="1" applyAlignment="1">
      <alignment horizontal="center" wrapText="1"/>
    </xf>
    <xf numFmtId="3" fontId="15" fillId="14" borderId="1" xfId="0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3" fontId="15" fillId="11" borderId="1" xfId="0" applyNumberFormat="1" applyFont="1" applyFill="1" applyBorder="1" applyAlignment="1">
      <alignment horizontal="center"/>
    </xf>
    <xf numFmtId="3" fontId="15" fillId="14" borderId="46" xfId="0" applyNumberFormat="1" applyFont="1" applyFill="1" applyBorder="1" applyAlignment="1">
      <alignment horizontal="center"/>
    </xf>
    <xf numFmtId="0" fontId="18" fillId="0" borderId="20" xfId="4" applyFont="1" applyBorder="1" applyAlignment="1">
      <alignment horizontal="left" wrapText="1"/>
    </xf>
    <xf numFmtId="4" fontId="18" fillId="0" borderId="2" xfId="4" applyNumberFormat="1" applyFont="1" applyBorder="1" applyAlignment="1">
      <alignment horizontal="right" wrapText="1"/>
    </xf>
    <xf numFmtId="4" fontId="18" fillId="0" borderId="21" xfId="4" applyNumberFormat="1" applyFont="1" applyBorder="1" applyAlignment="1">
      <alignment horizontal="right" wrapText="1"/>
    </xf>
    <xf numFmtId="0" fontId="18" fillId="2" borderId="20" xfId="4" applyFont="1" applyFill="1" applyBorder="1" applyAlignment="1">
      <alignment horizontal="left" wrapText="1"/>
    </xf>
    <xf numFmtId="4" fontId="18" fillId="2" borderId="2" xfId="4" applyNumberFormat="1" applyFont="1" applyFill="1" applyBorder="1" applyAlignment="1">
      <alignment horizontal="right" wrapText="1"/>
    </xf>
    <xf numFmtId="0" fontId="18" fillId="11" borderId="20" xfId="4" applyFont="1" applyFill="1" applyBorder="1" applyAlignment="1">
      <alignment horizontal="left" wrapText="1"/>
    </xf>
    <xf numFmtId="4" fontId="18" fillId="11" borderId="2" xfId="4" applyNumberFormat="1" applyFont="1" applyFill="1" applyBorder="1" applyAlignment="1">
      <alignment horizontal="right" wrapText="1"/>
    </xf>
    <xf numFmtId="0" fontId="18" fillId="0" borderId="22" xfId="4" applyFont="1" applyBorder="1" applyAlignment="1">
      <alignment horizontal="left" wrapText="1"/>
    </xf>
    <xf numFmtId="4" fontId="18" fillId="0" borderId="23" xfId="4" applyNumberFormat="1" applyFont="1" applyBorder="1" applyAlignment="1">
      <alignment horizontal="right" wrapText="1"/>
    </xf>
    <xf numFmtId="4" fontId="18" fillId="0" borderId="24" xfId="4" applyNumberFormat="1" applyFont="1" applyBorder="1" applyAlignment="1">
      <alignment horizontal="right" wrapText="1"/>
    </xf>
    <xf numFmtId="0" fontId="19" fillId="0" borderId="2" xfId="0" applyFont="1" applyBorder="1" applyAlignment="1">
      <alignment horizontal="center"/>
    </xf>
    <xf numFmtId="165" fontId="19" fillId="0" borderId="2" xfId="2" applyNumberFormat="1" applyFont="1" applyFill="1" applyBorder="1"/>
    <xf numFmtId="0" fontId="0" fillId="11" borderId="47" xfId="0" applyFill="1" applyBorder="1"/>
    <xf numFmtId="43" fontId="19" fillId="11" borderId="48" xfId="2" applyFont="1" applyFill="1" applyBorder="1"/>
    <xf numFmtId="0" fontId="20" fillId="0" borderId="0" xfId="0" applyFont="1"/>
    <xf numFmtId="0" fontId="19" fillId="0" borderId="0" xfId="0" applyFont="1"/>
    <xf numFmtId="0" fontId="0" fillId="15" borderId="39" xfId="0" applyFill="1" applyBorder="1"/>
    <xf numFmtId="0" fontId="19" fillId="15" borderId="12" xfId="0" applyFont="1" applyFill="1" applyBorder="1"/>
    <xf numFmtId="0" fontId="19" fillId="17" borderId="42" xfId="0" applyFont="1" applyFill="1" applyBorder="1" applyAlignment="1">
      <alignment horizontal="right"/>
    </xf>
    <xf numFmtId="0" fontId="19" fillId="17" borderId="43" xfId="0" applyFont="1" applyFill="1" applyBorder="1" applyAlignment="1">
      <alignment horizontal="right"/>
    </xf>
    <xf numFmtId="6" fontId="19" fillId="14" borderId="45" xfId="0" applyNumberFormat="1" applyFont="1" applyFill="1" applyBorder="1" applyAlignment="1">
      <alignment horizontal="right"/>
    </xf>
    <xf numFmtId="8" fontId="19" fillId="0" borderId="0" xfId="0" applyNumberFormat="1" applyFont="1" applyAlignment="1">
      <alignment horizontal="right"/>
    </xf>
    <xf numFmtId="8" fontId="19" fillId="0" borderId="14" xfId="0" applyNumberFormat="1" applyFont="1" applyBorder="1" applyAlignment="1">
      <alignment horizontal="right"/>
    </xf>
    <xf numFmtId="0" fontId="19" fillId="0" borderId="2" xfId="0" applyFont="1" applyBorder="1"/>
    <xf numFmtId="6" fontId="19" fillId="0" borderId="8" xfId="0" applyNumberFormat="1" applyFont="1" applyBorder="1" applyAlignment="1">
      <alignment horizontal="right"/>
    </xf>
    <xf numFmtId="0" fontId="0" fillId="0" borderId="8" xfId="0" applyBorder="1"/>
    <xf numFmtId="0" fontId="0" fillId="11" borderId="43" xfId="0" applyFill="1" applyBorder="1"/>
    <xf numFmtId="0" fontId="19" fillId="0" borderId="0" xfId="5"/>
    <xf numFmtId="0" fontId="20" fillId="0" borderId="0" xfId="5" applyFont="1"/>
    <xf numFmtId="0" fontId="19" fillId="17" borderId="39" xfId="5" applyFill="1" applyBorder="1"/>
    <xf numFmtId="0" fontId="19" fillId="0" borderId="44" xfId="5" applyBorder="1"/>
    <xf numFmtId="0" fontId="22" fillId="0" borderId="0" xfId="5" applyFont="1"/>
    <xf numFmtId="0" fontId="21" fillId="0" borderId="49" xfId="5" applyFont="1" applyBorder="1" applyAlignment="1">
      <alignment horizontal="right"/>
    </xf>
    <xf numFmtId="0" fontId="21" fillId="0" borderId="49" xfId="5" applyFont="1" applyBorder="1"/>
    <xf numFmtId="0" fontId="19" fillId="17" borderId="49" xfId="5" applyFill="1" applyBorder="1"/>
    <xf numFmtId="0" fontId="19" fillId="0" borderId="12" xfId="5" applyBorder="1"/>
    <xf numFmtId="166" fontId="19" fillId="0" borderId="0" xfId="5" applyNumberFormat="1"/>
    <xf numFmtId="166" fontId="19" fillId="0" borderId="14" xfId="5" applyNumberFormat="1" applyBorder="1"/>
    <xf numFmtId="0" fontId="19" fillId="17" borderId="12" xfId="5" applyFill="1" applyBorder="1"/>
    <xf numFmtId="0" fontId="19" fillId="0" borderId="38" xfId="5" applyBorder="1"/>
    <xf numFmtId="0" fontId="19" fillId="0" borderId="14" xfId="5" applyBorder="1"/>
    <xf numFmtId="0" fontId="19" fillId="2" borderId="49" xfId="5" applyFill="1" applyBorder="1"/>
    <xf numFmtId="0" fontId="19" fillId="0" borderId="16" xfId="5" applyBorder="1"/>
    <xf numFmtId="166" fontId="19" fillId="0" borderId="42" xfId="5" applyNumberFormat="1" applyBorder="1"/>
    <xf numFmtId="0" fontId="19" fillId="0" borderId="43" xfId="5" applyBorder="1"/>
    <xf numFmtId="0" fontId="21" fillId="0" borderId="0" xfId="5" applyFont="1"/>
    <xf numFmtId="0" fontId="19" fillId="0" borderId="0" xfId="5" applyAlignment="1">
      <alignment vertical="top" wrapText="1"/>
    </xf>
    <xf numFmtId="0" fontId="19" fillId="0" borderId="0" xfId="5" applyAlignment="1">
      <alignment wrapText="1"/>
    </xf>
    <xf numFmtId="0" fontId="21" fillId="0" borderId="0" xfId="5" applyFont="1" applyAlignment="1">
      <alignment horizontal="right"/>
    </xf>
    <xf numFmtId="0" fontId="21" fillId="18" borderId="2" xfId="5" applyFont="1" applyFill="1" applyBorder="1"/>
    <xf numFmtId="0" fontId="19" fillId="18" borderId="2" xfId="5" applyFill="1" applyBorder="1"/>
    <xf numFmtId="0" fontId="19" fillId="18" borderId="2" xfId="5" applyFill="1" applyBorder="1" applyAlignment="1">
      <alignment vertical="top" wrapText="1"/>
    </xf>
    <xf numFmtId="0" fontId="21" fillId="18" borderId="2" xfId="5" applyFont="1" applyFill="1" applyBorder="1" applyAlignment="1">
      <alignment horizontal="right"/>
    </xf>
    <xf numFmtId="0" fontId="21" fillId="18" borderId="2" xfId="5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19" fillId="18" borderId="2" xfId="5" applyFill="1" applyBorder="1" applyAlignment="1">
      <alignment horizontal="center"/>
    </xf>
    <xf numFmtId="0" fontId="23" fillId="0" borderId="3" xfId="0" applyFont="1" applyBorder="1"/>
    <xf numFmtId="0" fontId="23" fillId="0" borderId="4" xfId="0" applyFont="1" applyBorder="1"/>
    <xf numFmtId="0" fontId="23" fillId="0" borderId="5" xfId="0" applyFont="1" applyBorder="1"/>
    <xf numFmtId="0" fontId="24" fillId="0" borderId="3" xfId="0" applyFont="1" applyBorder="1"/>
    <xf numFmtId="0" fontId="24" fillId="0" borderId="4" xfId="0" applyFont="1" applyBorder="1"/>
    <xf numFmtId="0" fontId="24" fillId="0" borderId="5" xfId="0" applyFont="1" applyBorder="1"/>
    <xf numFmtId="0" fontId="25" fillId="0" borderId="3" xfId="0" applyFont="1" applyBorder="1"/>
    <xf numFmtId="0" fontId="25" fillId="0" borderId="4" xfId="0" applyFont="1" applyBorder="1"/>
    <xf numFmtId="0" fontId="25" fillId="0" borderId="5" xfId="0" applyFont="1" applyBorder="1"/>
    <xf numFmtId="0" fontId="0" fillId="0" borderId="3" xfId="0" applyBorder="1"/>
    <xf numFmtId="0" fontId="12" fillId="0" borderId="3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17" borderId="49" xfId="0" applyFont="1" applyFill="1" applyBorder="1" applyAlignment="1">
      <alignment horizontal="center"/>
    </xf>
    <xf numFmtId="0" fontId="12" fillId="0" borderId="50" xfId="0" applyFont="1" applyBorder="1"/>
    <xf numFmtId="167" fontId="0" fillId="0" borderId="0" xfId="1" applyNumberFormat="1" applyFont="1"/>
    <xf numFmtId="2" fontId="26" fillId="17" borderId="45" xfId="1" applyNumberFormat="1" applyFont="1" applyFill="1" applyBorder="1"/>
    <xf numFmtId="0" fontId="12" fillId="0" borderId="51" xfId="0" applyFont="1" applyBorder="1"/>
    <xf numFmtId="0" fontId="27" fillId="17" borderId="3" xfId="0" applyFont="1" applyFill="1" applyBorder="1"/>
    <xf numFmtId="44" fontId="26" fillId="17" borderId="3" xfId="1" applyFont="1" applyFill="1" applyBorder="1"/>
    <xf numFmtId="0" fontId="0" fillId="0" borderId="23" xfId="0" applyBorder="1" applyAlignment="1">
      <alignment horizontal="center"/>
    </xf>
    <xf numFmtId="164" fontId="0" fillId="0" borderId="43" xfId="0" applyNumberFormat="1" applyBorder="1"/>
    <xf numFmtId="2" fontId="0" fillId="10" borderId="44" xfId="0" applyNumberFormat="1" applyFill="1" applyBorder="1"/>
    <xf numFmtId="2" fontId="0" fillId="10" borderId="45" xfId="0" applyNumberFormat="1" applyFill="1" applyBorder="1"/>
    <xf numFmtId="2" fontId="0" fillId="10" borderId="38" xfId="0" applyNumberFormat="1" applyFill="1" applyBorder="1"/>
    <xf numFmtId="2" fontId="0" fillId="0" borderId="0" xfId="0" applyNumberFormat="1"/>
    <xf numFmtId="0" fontId="2" fillId="0" borderId="12" xfId="0" applyFont="1" applyBorder="1"/>
    <xf numFmtId="2" fontId="0" fillId="0" borderId="14" xfId="0" applyNumberFormat="1" applyBorder="1"/>
    <xf numFmtId="0" fontId="2" fillId="0" borderId="16" xfId="0" applyFont="1" applyBorder="1"/>
    <xf numFmtId="2" fontId="0" fillId="0" borderId="42" xfId="0" applyNumberFormat="1" applyBorder="1"/>
    <xf numFmtId="2" fontId="0" fillId="0" borderId="43" xfId="0" applyNumberFormat="1" applyBorder="1"/>
    <xf numFmtId="0" fontId="28" fillId="0" borderId="0" xfId="0" applyFont="1"/>
    <xf numFmtId="0" fontId="2" fillId="19" borderId="3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10" fontId="0" fillId="0" borderId="43" xfId="0" applyNumberFormat="1" applyBorder="1"/>
    <xf numFmtId="0" fontId="4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5" borderId="6" xfId="0" applyFont="1" applyFill="1" applyBorder="1" applyAlignment="1">
      <alignment horizontal="left"/>
    </xf>
    <xf numFmtId="0" fontId="9" fillId="5" borderId="7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5" borderId="25" xfId="0" applyFont="1" applyFill="1" applyBorder="1" applyAlignment="1">
      <alignment horizontal="left"/>
    </xf>
    <xf numFmtId="0" fontId="10" fillId="5" borderId="26" xfId="0" applyFont="1" applyFill="1" applyBorder="1" applyAlignment="1">
      <alignment horizontal="left"/>
    </xf>
    <xf numFmtId="0" fontId="13" fillId="10" borderId="39" xfId="0" applyFont="1" applyFill="1" applyBorder="1" applyAlignment="1">
      <alignment horizontal="center"/>
    </xf>
    <xf numFmtId="0" fontId="13" fillId="10" borderId="40" xfId="0" applyFont="1" applyFill="1" applyBorder="1" applyAlignment="1">
      <alignment horizontal="center"/>
    </xf>
    <xf numFmtId="0" fontId="13" fillId="10" borderId="41" xfId="0" applyFont="1" applyFill="1" applyBorder="1" applyAlignment="1">
      <alignment horizontal="center"/>
    </xf>
    <xf numFmtId="0" fontId="6" fillId="3" borderId="3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0" borderId="39" xfId="0" applyFont="1" applyFill="1" applyBorder="1" applyAlignment="1">
      <alignment horizontal="center"/>
    </xf>
    <xf numFmtId="0" fontId="6" fillId="10" borderId="40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center"/>
    </xf>
    <xf numFmtId="0" fontId="14" fillId="13" borderId="3" xfId="0" applyFont="1" applyFill="1" applyBorder="1" applyAlignment="1">
      <alignment horizontal="left"/>
    </xf>
    <xf numFmtId="0" fontId="14" fillId="13" borderId="4" xfId="0" applyFont="1" applyFill="1" applyBorder="1" applyAlignment="1">
      <alignment horizontal="left"/>
    </xf>
    <xf numFmtId="0" fontId="14" fillId="13" borderId="5" xfId="0" applyFont="1" applyFill="1" applyBorder="1" applyAlignment="1">
      <alignment horizontal="left"/>
    </xf>
    <xf numFmtId="3" fontId="15" fillId="14" borderId="40" xfId="0" applyNumberFormat="1" applyFont="1" applyFill="1" applyBorder="1" applyAlignment="1">
      <alignment horizontal="center" wrapText="1"/>
    </xf>
    <xf numFmtId="3" fontId="15" fillId="14" borderId="41" xfId="0" applyNumberFormat="1" applyFont="1" applyFill="1" applyBorder="1" applyAlignment="1">
      <alignment horizontal="center" wrapText="1"/>
    </xf>
    <xf numFmtId="0" fontId="21" fillId="16" borderId="3" xfId="0" applyFont="1" applyFill="1" applyBorder="1" applyAlignment="1">
      <alignment horizontal="center"/>
    </xf>
    <xf numFmtId="0" fontId="21" fillId="16" borderId="4" xfId="0" applyFont="1" applyFill="1" applyBorder="1" applyAlignment="1">
      <alignment horizontal="center"/>
    </xf>
    <xf numFmtId="0" fontId="21" fillId="16" borderId="5" xfId="0" applyFont="1" applyFill="1" applyBorder="1" applyAlignment="1">
      <alignment horizontal="center"/>
    </xf>
    <xf numFmtId="0" fontId="19" fillId="2" borderId="3" xfId="5" applyFill="1" applyBorder="1" applyAlignment="1">
      <alignment horizontal="center"/>
    </xf>
    <xf numFmtId="0" fontId="19" fillId="2" borderId="5" xfId="5" applyFill="1" applyBorder="1" applyAlignment="1">
      <alignment horizontal="center"/>
    </xf>
    <xf numFmtId="0" fontId="21" fillId="0" borderId="3" xfId="5" applyFont="1" applyBorder="1" applyAlignment="1">
      <alignment horizontal="center"/>
    </xf>
    <xf numFmtId="0" fontId="21" fillId="0" borderId="5" xfId="5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</cellXfs>
  <cellStyles count="6">
    <cellStyle name="Comma" xfId="2" builtinId="3"/>
    <cellStyle name="Currency" xfId="1" builtinId="4"/>
    <cellStyle name="Normal" xfId="0" builtinId="0"/>
    <cellStyle name="Normal 2" xfId="5" xr:uid="{948B314F-AB6A-4E8E-8190-24BF51134395}"/>
    <cellStyle name="Normal_Lookup Tables" xfId="4" xr:uid="{6EFB1C34-65C2-4E29-AE50-8B8E364FECE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8</xdr:col>
      <xdr:colOff>342900</xdr:colOff>
      <xdr:row>18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DB197B-3546-42F9-84F6-E404776D17DD}"/>
            </a:ext>
          </a:extLst>
        </xdr:cNvPr>
        <xdr:cNvSpPr txBox="1"/>
      </xdr:nvSpPr>
      <xdr:spPr>
        <a:xfrm>
          <a:off x="4826000" y="1485900"/>
          <a:ext cx="1562100" cy="14986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If</a:t>
          </a:r>
          <a:r>
            <a:rPr lang="en-US" sz="1100" baseline="0"/>
            <a:t> the logical test</a:t>
          </a:r>
          <a:r>
            <a:rPr lang="en-US" sz="1100"/>
            <a:t> is greater then stick with &gt; for</a:t>
          </a:r>
          <a:r>
            <a:rPr lang="en-US" sz="1100" baseline="0"/>
            <a:t> all nested IF statements. IF you start with less then, continue with less then throught out the nested IF statement.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15875</xdr:colOff>
      <xdr:row>4</xdr:row>
      <xdr:rowOff>15875</xdr:rowOff>
    </xdr:from>
    <xdr:to>
      <xdr:col>15</xdr:col>
      <xdr:colOff>247582</xdr:colOff>
      <xdr:row>21</xdr:row>
      <xdr:rowOff>61912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A7A84F-5112-4610-A57C-C0C1A43688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6045" r="39719" b="7649"/>
        <a:stretch/>
      </xdr:blipFill>
      <xdr:spPr>
        <a:xfrm>
          <a:off x="7378700" y="844550"/>
          <a:ext cx="5108507" cy="317023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25977</xdr:colOff>
      <xdr:row>4</xdr:row>
      <xdr:rowOff>8659</xdr:rowOff>
    </xdr:from>
    <xdr:to>
      <xdr:col>13</xdr:col>
      <xdr:colOff>103909</xdr:colOff>
      <xdr:row>25</xdr:row>
      <xdr:rowOff>46374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3E13B-B84A-4C6A-8696-84032BE46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6400" r="60597" b="7778"/>
        <a:stretch/>
      </xdr:blipFill>
      <xdr:spPr>
        <a:xfrm>
          <a:off x="5779077" y="837334"/>
          <a:ext cx="4345132" cy="405726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11</xdr:col>
      <xdr:colOff>415636</xdr:colOff>
      <xdr:row>16</xdr:row>
      <xdr:rowOff>124691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950736-CC0E-40E4-AE32-8511D5BACD7C}"/>
            </a:ext>
          </a:extLst>
        </xdr:cNvPr>
        <xdr:cNvSpPr txBox="1"/>
      </xdr:nvSpPr>
      <xdr:spPr>
        <a:xfrm>
          <a:off x="5410200" y="581025"/>
          <a:ext cx="4416136" cy="2753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Excel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AVERAGEIF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function finds the values in a supplied array that satisfy a specified criteria, and returns the average (i.e. the statistical mean) of the corresponding values in a second supplied array.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COUNTIF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 function to count cells that meet a single criteria.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COUNTIF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can be used to count cells with dates, numbers, a.nd text that match specific criteria.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Excel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MAXIFS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function returns the largest numeric value that meets one or more criteria in a range of values.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MAXIFS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can be used with criteria based on dates, numbers, text, and other conditions.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MAXIFS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supports logical operators (&gt;,&lt;,&lt;&gt;,=) and wildcards (*,?) for partial matching.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678962</xdr:colOff>
      <xdr:row>28</xdr:row>
      <xdr:rowOff>122115</xdr:rowOff>
    </xdr:from>
    <xdr:to>
      <xdr:col>3</xdr:col>
      <xdr:colOff>34193</xdr:colOff>
      <xdr:row>33</xdr:row>
      <xdr:rowOff>141654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772E7D-2CA3-4241-BB48-1975E1CE3B3A}"/>
            </a:ext>
          </a:extLst>
        </xdr:cNvPr>
        <xdr:cNvSpPr txBox="1"/>
      </xdr:nvSpPr>
      <xdr:spPr>
        <a:xfrm>
          <a:off x="678962" y="4722690"/>
          <a:ext cx="1974606" cy="8291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Change the Price formula</a:t>
          </a:r>
          <a:r>
            <a:rPr lang="en-US" sz="1100" baseline="0">
              <a:solidFill>
                <a:srgbClr val="FF0000"/>
              </a:solidFill>
            </a:rPr>
            <a:t> (Cell B24) to an Index and </a:t>
          </a:r>
          <a:r>
            <a:rPr lang="en-US" sz="1100" b="1" baseline="0">
              <a:solidFill>
                <a:srgbClr val="FF0000"/>
              </a:solidFill>
            </a:rPr>
            <a:t>Match </a:t>
          </a:r>
          <a:r>
            <a:rPr lang="en-US" sz="1100" baseline="0">
              <a:solidFill>
                <a:srgbClr val="FF0000"/>
              </a:solidFill>
            </a:rPr>
            <a:t>statement as indicated in the Demo video.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1294423</xdr:colOff>
      <xdr:row>24</xdr:row>
      <xdr:rowOff>63500</xdr:rowOff>
    </xdr:from>
    <xdr:to>
      <xdr:col>1</xdr:col>
      <xdr:colOff>1294423</xdr:colOff>
      <xdr:row>28</xdr:row>
      <xdr:rowOff>29307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08FE3B-FD3B-4E7E-9E10-82A9F3DDD470}"/>
            </a:ext>
          </a:extLst>
        </xdr:cNvPr>
        <xdr:cNvCxnSpPr/>
      </xdr:nvCxnSpPr>
      <xdr:spPr>
        <a:xfrm flipV="1">
          <a:off x="2056423" y="4016375"/>
          <a:ext cx="0" cy="613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9072</xdr:colOff>
      <xdr:row>13</xdr:row>
      <xdr:rowOff>81643</xdr:rowOff>
    </xdr:from>
    <xdr:to>
      <xdr:col>6</xdr:col>
      <xdr:colOff>31750</xdr:colOff>
      <xdr:row>17</xdr:row>
      <xdr:rowOff>81643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327AC3-6B71-4B97-97C3-2FD3EC2E50B9}"/>
            </a:ext>
          </a:extLst>
        </xdr:cNvPr>
        <xdr:cNvSpPr txBox="1"/>
      </xdr:nvSpPr>
      <xdr:spPr>
        <a:xfrm>
          <a:off x="2628447" y="2224768"/>
          <a:ext cx="1851478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Use Index</a:t>
          </a:r>
          <a:r>
            <a:rPr lang="en-US" sz="1100" baseline="0">
              <a:solidFill>
                <a:srgbClr val="FF0000"/>
              </a:solidFill>
            </a:rPr>
            <a:t> and Match statement to complete the Payment calculation.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</xdr:col>
      <xdr:colOff>131535</xdr:colOff>
      <xdr:row>14</xdr:row>
      <xdr:rowOff>9072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560E2D-58B1-4E19-A93E-2E9127702DEF}"/>
            </a:ext>
          </a:extLst>
        </xdr:cNvPr>
        <xdr:cNvSpPr txBox="1"/>
      </xdr:nvSpPr>
      <xdr:spPr>
        <a:xfrm>
          <a:off x="609600" y="1685925"/>
          <a:ext cx="1769835" cy="6567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Use Index</a:t>
          </a:r>
          <a:r>
            <a:rPr lang="en-US" sz="1100" baseline="0">
              <a:solidFill>
                <a:srgbClr val="FF0000"/>
              </a:solidFill>
            </a:rPr>
            <a:t> and Match statement to complete the Price per page calculation.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O65538"/>
  <sheetViews>
    <sheetView zoomScale="140" zoomScaleNormal="140" workbookViewId="0">
      <selection activeCell="D8" sqref="D8"/>
    </sheetView>
  </sheetViews>
  <sheetFormatPr defaultRowHeight="12.5" x14ac:dyDescent="0.25"/>
  <cols>
    <col min="3" max="3" width="11.26953125" customWidth="1"/>
    <col min="4" max="4" width="14.7265625" customWidth="1"/>
  </cols>
  <sheetData>
    <row r="1" spans="2:15" s="11" customFormat="1" ht="11.5" x14ac:dyDescent="0.25"/>
    <row r="2" spans="2:15" s="11" customFormat="1" ht="11.5" x14ac:dyDescent="0.25"/>
    <row r="3" spans="2:15" s="11" customFormat="1" ht="11.5" x14ac:dyDescent="0.25"/>
    <row r="4" spans="2:15" x14ac:dyDescent="0.25">
      <c r="B4" s="1" t="s">
        <v>0</v>
      </c>
      <c r="C4" s="2" t="s">
        <v>1</v>
      </c>
      <c r="D4" s="3" t="s">
        <v>2</v>
      </c>
      <c r="F4" s="12" t="s">
        <v>42</v>
      </c>
      <c r="G4" s="13"/>
      <c r="H4" s="13"/>
      <c r="I4" s="13"/>
      <c r="J4" s="13"/>
      <c r="K4" s="13"/>
      <c r="L4" s="13"/>
      <c r="M4" s="13"/>
      <c r="N4" s="13"/>
    </row>
    <row r="5" spans="2:15" x14ac:dyDescent="0.25">
      <c r="B5" t="s">
        <v>3</v>
      </c>
      <c r="C5">
        <v>75</v>
      </c>
      <c r="D5" s="4" t="str">
        <f>IF(C5&gt;=$D$11,"PASS","FAIL")</f>
        <v>PASS</v>
      </c>
      <c r="F5" s="12" t="s">
        <v>40</v>
      </c>
      <c r="G5" s="13"/>
      <c r="H5" s="13"/>
      <c r="I5" s="13"/>
      <c r="J5" s="13"/>
      <c r="K5" s="13"/>
      <c r="L5" s="13"/>
      <c r="M5" s="13"/>
      <c r="N5" s="13"/>
    </row>
    <row r="6" spans="2:15" x14ac:dyDescent="0.25">
      <c r="B6" t="s">
        <v>4</v>
      </c>
      <c r="C6">
        <v>90</v>
      </c>
      <c r="D6" s="4" t="str">
        <f t="shared" ref="D6:D8" si="0">IF(C6&gt;=$D$11,"PASS","FAIL")</f>
        <v>PASS</v>
      </c>
      <c r="F6" s="12" t="s">
        <v>41</v>
      </c>
      <c r="G6" s="13"/>
      <c r="H6" s="13"/>
      <c r="I6" s="13"/>
      <c r="J6" s="13"/>
      <c r="K6" s="13"/>
      <c r="L6" s="13"/>
      <c r="M6" s="13"/>
      <c r="N6" s="13"/>
    </row>
    <row r="7" spans="2:15" x14ac:dyDescent="0.25">
      <c r="B7" t="s">
        <v>5</v>
      </c>
      <c r="C7">
        <v>95</v>
      </c>
      <c r="D7" s="4" t="str">
        <f t="shared" si="0"/>
        <v>PASS</v>
      </c>
      <c r="F7" s="12" t="s">
        <v>45</v>
      </c>
      <c r="G7" s="13"/>
    </row>
    <row r="8" spans="2:15" x14ac:dyDescent="0.25">
      <c r="B8" t="s">
        <v>6</v>
      </c>
      <c r="C8">
        <v>60</v>
      </c>
      <c r="D8" s="4" t="str">
        <f t="shared" si="0"/>
        <v>FAIL</v>
      </c>
    </row>
    <row r="9" spans="2:15" x14ac:dyDescent="0.25">
      <c r="F9" s="16" t="s">
        <v>56</v>
      </c>
      <c r="G9" s="17"/>
      <c r="H9" s="17"/>
      <c r="I9" s="17"/>
      <c r="J9" s="17"/>
      <c r="K9" s="17"/>
      <c r="L9" s="17"/>
      <c r="M9" s="17"/>
      <c r="N9" s="17"/>
      <c r="O9" s="17"/>
    </row>
    <row r="10" spans="2:15" x14ac:dyDescent="0.25">
      <c r="B10" s="230" t="s">
        <v>52</v>
      </c>
      <c r="C10" s="230"/>
    </row>
    <row r="11" spans="2:15" x14ac:dyDescent="0.25">
      <c r="B11" s="231" t="s">
        <v>7</v>
      </c>
      <c r="C11" s="231"/>
      <c r="D11" s="18">
        <v>70</v>
      </c>
    </row>
    <row r="65538" spans="4:4" x14ac:dyDescent="0.25">
      <c r="D65538" s="4"/>
    </row>
  </sheetData>
  <mergeCells count="2">
    <mergeCell ref="B10:C10"/>
    <mergeCell ref="B11:C11"/>
  </mergeCell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47C1-E533-45FD-8808-EB34082A96FC}">
  <sheetPr>
    <tabColor rgb="FF92D050"/>
  </sheetPr>
  <dimension ref="A1:J45"/>
  <sheetViews>
    <sheetView topLeftCell="A30" workbookViewId="0">
      <selection activeCell="F26" sqref="F26"/>
    </sheetView>
  </sheetViews>
  <sheetFormatPr defaultRowHeight="12.5" x14ac:dyDescent="0.25"/>
  <cols>
    <col min="1" max="3" width="20.7265625" customWidth="1"/>
    <col min="7" max="7" width="54.26953125" bestFit="1" customWidth="1"/>
  </cols>
  <sheetData>
    <row r="1" spans="1:9" x14ac:dyDescent="0.25">
      <c r="A1" t="s">
        <v>263</v>
      </c>
    </row>
    <row r="2" spans="1:9" x14ac:dyDescent="0.25">
      <c r="A2" t="s">
        <v>170</v>
      </c>
    </row>
    <row r="3" spans="1:9" ht="13" thickBot="1" x14ac:dyDescent="0.3"/>
    <row r="4" spans="1:9" ht="29.5" thickBot="1" x14ac:dyDescent="0.4">
      <c r="A4" s="253" t="s">
        <v>171</v>
      </c>
      <c r="B4" s="254"/>
      <c r="C4" s="255"/>
      <c r="G4" s="118" t="s">
        <v>53</v>
      </c>
      <c r="H4" s="119" t="s">
        <v>172</v>
      </c>
      <c r="I4" s="119" t="s">
        <v>55</v>
      </c>
    </row>
    <row r="5" spans="1:9" ht="15" thickBot="1" x14ac:dyDescent="0.4">
      <c r="A5" s="120" t="s">
        <v>173</v>
      </c>
      <c r="B5" s="121" t="s">
        <v>174</v>
      </c>
      <c r="C5" s="122" t="s">
        <v>175</v>
      </c>
      <c r="G5" s="97" t="s">
        <v>176</v>
      </c>
      <c r="H5" s="20"/>
      <c r="I5" s="123">
        <v>1</v>
      </c>
    </row>
    <row r="6" spans="1:9" ht="14.5" x14ac:dyDescent="0.35">
      <c r="A6" s="124">
        <v>1</v>
      </c>
      <c r="B6" s="4">
        <v>72</v>
      </c>
      <c r="C6" s="88" t="s">
        <v>177</v>
      </c>
      <c r="G6" s="97" t="s">
        <v>178</v>
      </c>
      <c r="H6" s="20"/>
      <c r="I6" s="123">
        <v>1</v>
      </c>
    </row>
    <row r="7" spans="1:9" ht="14.5" x14ac:dyDescent="0.35">
      <c r="A7" s="124">
        <v>2</v>
      </c>
      <c r="B7" s="4">
        <v>67</v>
      </c>
      <c r="C7" s="88" t="s">
        <v>179</v>
      </c>
      <c r="G7" s="97" t="s">
        <v>180</v>
      </c>
      <c r="H7" s="20"/>
      <c r="I7" s="123">
        <v>1</v>
      </c>
    </row>
    <row r="8" spans="1:9" ht="14.5" x14ac:dyDescent="0.35">
      <c r="A8" s="124">
        <v>3</v>
      </c>
      <c r="B8" s="4">
        <v>62</v>
      </c>
      <c r="C8" s="88" t="s">
        <v>181</v>
      </c>
      <c r="G8" s="97" t="s">
        <v>182</v>
      </c>
      <c r="H8" s="20"/>
      <c r="I8" s="123">
        <v>1</v>
      </c>
    </row>
    <row r="9" spans="1:9" ht="14.5" x14ac:dyDescent="0.35">
      <c r="A9" s="124">
        <v>4</v>
      </c>
      <c r="B9" s="4">
        <v>42</v>
      </c>
      <c r="C9" s="88" t="s">
        <v>181</v>
      </c>
      <c r="G9" s="97" t="s">
        <v>183</v>
      </c>
      <c r="H9" s="20"/>
      <c r="I9" s="123">
        <v>1</v>
      </c>
    </row>
    <row r="10" spans="1:9" ht="14.5" x14ac:dyDescent="0.35">
      <c r="A10" s="124">
        <v>5</v>
      </c>
      <c r="B10" s="4">
        <v>40</v>
      </c>
      <c r="C10" s="88" t="s">
        <v>177</v>
      </c>
      <c r="G10" s="97" t="s">
        <v>184</v>
      </c>
      <c r="H10" s="20"/>
      <c r="I10" s="123">
        <v>1</v>
      </c>
    </row>
    <row r="11" spans="1:9" ht="14.5" x14ac:dyDescent="0.35">
      <c r="A11" s="124">
        <v>6</v>
      </c>
      <c r="B11" s="4">
        <v>55</v>
      </c>
      <c r="C11" s="88" t="s">
        <v>179</v>
      </c>
      <c r="G11" s="97" t="s">
        <v>185</v>
      </c>
      <c r="H11" s="20"/>
      <c r="I11" s="123">
        <v>1</v>
      </c>
    </row>
    <row r="12" spans="1:9" ht="14.5" x14ac:dyDescent="0.35">
      <c r="A12" s="124">
        <v>7</v>
      </c>
      <c r="B12" s="4">
        <v>52</v>
      </c>
      <c r="C12" s="88" t="s">
        <v>181</v>
      </c>
      <c r="G12" s="97" t="s">
        <v>186</v>
      </c>
      <c r="H12" s="20"/>
      <c r="I12" s="123">
        <v>1</v>
      </c>
    </row>
    <row r="13" spans="1:9" ht="14.5" x14ac:dyDescent="0.35">
      <c r="A13" s="124">
        <v>8</v>
      </c>
      <c r="B13" s="4">
        <v>48</v>
      </c>
      <c r="C13" s="88" t="s">
        <v>179</v>
      </c>
      <c r="G13" s="70" t="s">
        <v>164</v>
      </c>
      <c r="H13" s="70">
        <f>SUM(H5:H12)</f>
        <v>0</v>
      </c>
      <c r="I13" s="70">
        <f>SUM(I5:I12)</f>
        <v>8</v>
      </c>
    </row>
    <row r="14" spans="1:9" x14ac:dyDescent="0.25">
      <c r="A14" s="124">
        <v>9</v>
      </c>
      <c r="B14" s="4">
        <v>42</v>
      </c>
      <c r="C14" s="88" t="s">
        <v>177</v>
      </c>
    </row>
    <row r="15" spans="1:9" x14ac:dyDescent="0.25">
      <c r="A15" s="124">
        <v>10</v>
      </c>
      <c r="B15" s="4">
        <v>44</v>
      </c>
      <c r="C15" s="88" t="s">
        <v>179</v>
      </c>
    </row>
    <row r="16" spans="1:9" x14ac:dyDescent="0.25">
      <c r="A16" s="124">
        <v>11</v>
      </c>
      <c r="B16" s="4">
        <v>52</v>
      </c>
      <c r="C16" s="88" t="s">
        <v>181</v>
      </c>
    </row>
    <row r="17" spans="1:3" x14ac:dyDescent="0.25">
      <c r="A17" s="124">
        <v>12</v>
      </c>
      <c r="B17" s="4">
        <v>57</v>
      </c>
      <c r="C17" s="88" t="s">
        <v>177</v>
      </c>
    </row>
    <row r="18" spans="1:3" x14ac:dyDescent="0.25">
      <c r="A18" s="124">
        <v>13</v>
      </c>
      <c r="B18" s="4">
        <v>63</v>
      </c>
      <c r="C18" s="88" t="s">
        <v>177</v>
      </c>
    </row>
    <row r="19" spans="1:3" x14ac:dyDescent="0.25">
      <c r="A19" s="124">
        <v>14</v>
      </c>
      <c r="B19" s="4">
        <v>65</v>
      </c>
      <c r="C19" s="88" t="s">
        <v>179</v>
      </c>
    </row>
    <row r="20" spans="1:3" x14ac:dyDescent="0.25">
      <c r="A20" s="124">
        <v>15</v>
      </c>
      <c r="B20" s="4">
        <v>74</v>
      </c>
      <c r="C20" s="88" t="s">
        <v>177</v>
      </c>
    </row>
    <row r="21" spans="1:3" x14ac:dyDescent="0.25">
      <c r="A21" s="124">
        <v>16</v>
      </c>
      <c r="B21" s="4">
        <v>75</v>
      </c>
      <c r="C21" s="88" t="s">
        <v>177</v>
      </c>
    </row>
    <row r="22" spans="1:3" x14ac:dyDescent="0.25">
      <c r="A22" s="124">
        <v>17</v>
      </c>
      <c r="B22" s="4">
        <v>55</v>
      </c>
      <c r="C22" s="88" t="s">
        <v>177</v>
      </c>
    </row>
    <row r="23" spans="1:3" x14ac:dyDescent="0.25">
      <c r="A23" s="124">
        <v>18</v>
      </c>
      <c r="B23" s="4">
        <v>52</v>
      </c>
      <c r="C23" s="88" t="s">
        <v>179</v>
      </c>
    </row>
    <row r="24" spans="1:3" x14ac:dyDescent="0.25">
      <c r="A24" s="124">
        <v>19</v>
      </c>
      <c r="B24" s="4">
        <v>48</v>
      </c>
      <c r="C24" s="88" t="s">
        <v>181</v>
      </c>
    </row>
    <row r="25" spans="1:3" x14ac:dyDescent="0.25">
      <c r="A25" s="124">
        <v>20</v>
      </c>
      <c r="B25" s="4">
        <v>44</v>
      </c>
      <c r="C25" s="88" t="s">
        <v>179</v>
      </c>
    </row>
    <row r="26" spans="1:3" x14ac:dyDescent="0.25">
      <c r="A26" s="124">
        <v>21</v>
      </c>
      <c r="B26" s="4">
        <v>47</v>
      </c>
      <c r="C26" s="88" t="s">
        <v>177</v>
      </c>
    </row>
    <row r="27" spans="1:3" x14ac:dyDescent="0.25">
      <c r="A27" s="124">
        <v>22</v>
      </c>
      <c r="B27" s="4">
        <v>45</v>
      </c>
      <c r="C27" s="88" t="s">
        <v>177</v>
      </c>
    </row>
    <row r="28" spans="1:3" x14ac:dyDescent="0.25">
      <c r="A28" s="124">
        <v>23</v>
      </c>
      <c r="B28" s="4">
        <v>55</v>
      </c>
      <c r="C28" s="88" t="s">
        <v>181</v>
      </c>
    </row>
    <row r="29" spans="1:3" x14ac:dyDescent="0.25">
      <c r="A29" s="124">
        <v>24</v>
      </c>
      <c r="B29" s="4">
        <v>58</v>
      </c>
      <c r="C29" s="88" t="s">
        <v>179</v>
      </c>
    </row>
    <row r="30" spans="1:3" x14ac:dyDescent="0.25">
      <c r="A30" s="124">
        <v>25</v>
      </c>
      <c r="B30" s="4">
        <v>52</v>
      </c>
      <c r="C30" s="88" t="s">
        <v>177</v>
      </c>
    </row>
    <row r="31" spans="1:3" x14ac:dyDescent="0.25">
      <c r="A31" s="124">
        <v>26</v>
      </c>
      <c r="B31" s="4">
        <v>50</v>
      </c>
      <c r="C31" s="88" t="s">
        <v>179</v>
      </c>
    </row>
    <row r="32" spans="1:3" x14ac:dyDescent="0.25">
      <c r="A32" s="124">
        <v>27</v>
      </c>
      <c r="B32" s="4">
        <v>44</v>
      </c>
      <c r="C32" s="88" t="s">
        <v>181</v>
      </c>
    </row>
    <row r="33" spans="1:10" x14ac:dyDescent="0.25">
      <c r="A33" s="124">
        <v>28</v>
      </c>
      <c r="B33" s="4">
        <v>40</v>
      </c>
      <c r="C33" s="88" t="s">
        <v>177</v>
      </c>
    </row>
    <row r="34" spans="1:10" x14ac:dyDescent="0.25">
      <c r="A34" s="124">
        <v>29</v>
      </c>
      <c r="B34" s="4">
        <v>28</v>
      </c>
      <c r="C34" s="88" t="s">
        <v>187</v>
      </c>
    </row>
    <row r="35" spans="1:10" x14ac:dyDescent="0.25">
      <c r="A35" s="124">
        <v>30</v>
      </c>
      <c r="B35" s="4">
        <v>30</v>
      </c>
      <c r="C35" s="88" t="s">
        <v>187</v>
      </c>
    </row>
    <row r="36" spans="1:10" ht="13" thickBot="1" x14ac:dyDescent="0.3">
      <c r="A36" s="125">
        <v>31</v>
      </c>
      <c r="B36" s="126">
        <v>31</v>
      </c>
      <c r="C36" s="91" t="s">
        <v>187</v>
      </c>
    </row>
    <row r="37" spans="1:10" ht="13" thickBot="1" x14ac:dyDescent="0.3"/>
    <row r="38" spans="1:10" ht="14.5" x14ac:dyDescent="0.35">
      <c r="A38" s="127" t="s">
        <v>188</v>
      </c>
      <c r="B38" s="128"/>
      <c r="C38" s="216">
        <f>AVERAGE(B6:B36)</f>
        <v>51.258064516129032</v>
      </c>
      <c r="E38" s="79"/>
      <c r="F38" s="79"/>
      <c r="G38" s="79"/>
      <c r="H38" s="79"/>
      <c r="I38" s="79"/>
      <c r="J38" s="79"/>
    </row>
    <row r="39" spans="1:10" ht="14.5" x14ac:dyDescent="0.35">
      <c r="A39" s="129" t="s">
        <v>189</v>
      </c>
      <c r="B39" s="88"/>
      <c r="C39" s="217">
        <f>MAX(B6:B36)</f>
        <v>75</v>
      </c>
      <c r="E39" s="79"/>
      <c r="F39" s="79"/>
      <c r="G39" s="79"/>
      <c r="H39" s="79"/>
      <c r="I39" s="79"/>
      <c r="J39" s="79"/>
    </row>
    <row r="40" spans="1:10" ht="14.5" x14ac:dyDescent="0.35">
      <c r="A40" s="129" t="s">
        <v>190</v>
      </c>
      <c r="B40" s="88"/>
      <c r="C40" s="217">
        <f>COUNTIF(C6:C36,"Sunny")</f>
        <v>12</v>
      </c>
    </row>
    <row r="41" spans="1:10" ht="14.5" x14ac:dyDescent="0.35">
      <c r="A41" s="129" t="s">
        <v>191</v>
      </c>
      <c r="B41" s="130"/>
      <c r="C41" s="217">
        <f>COUNTIF(B6:B36,"&gt;70")</f>
        <v>3</v>
      </c>
    </row>
    <row r="42" spans="1:10" ht="14.5" x14ac:dyDescent="0.35">
      <c r="A42" s="129" t="s">
        <v>192</v>
      </c>
      <c r="B42" s="130"/>
      <c r="C42" s="217">
        <f>COUNTIF(B6:B36,"&lt;=60")</f>
        <v>24</v>
      </c>
    </row>
    <row r="43" spans="1:10" ht="14.5" x14ac:dyDescent="0.35">
      <c r="A43" s="129" t="s">
        <v>193</v>
      </c>
      <c r="B43" s="130"/>
      <c r="C43" s="217">
        <f>AVERAGEIF(C6:C36,"Rain",B6:B36)</f>
        <v>53.666666666666664</v>
      </c>
    </row>
    <row r="44" spans="1:10" ht="14.5" x14ac:dyDescent="0.35">
      <c r="A44" s="129" t="s">
        <v>194</v>
      </c>
      <c r="B44" s="130"/>
      <c r="C44" s="217">
        <f>_xlfn.MAXIFS(B6:B36,C6:C36,"Cloudy")</f>
        <v>62</v>
      </c>
    </row>
    <row r="45" spans="1:10" ht="15" thickBot="1" x14ac:dyDescent="0.4">
      <c r="A45" s="131" t="s">
        <v>195</v>
      </c>
      <c r="B45" s="77"/>
      <c r="C45" s="218">
        <f>AVERAGEIF(C6:C36,"Snow",B6:B36)</f>
        <v>29.666666666666668</v>
      </c>
    </row>
  </sheetData>
  <mergeCells count="1">
    <mergeCell ref="A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7421-7138-443B-A863-4CA00923E871}">
  <sheetPr>
    <tabColor rgb="FF00B0F0"/>
  </sheetPr>
  <dimension ref="A1:Q32"/>
  <sheetViews>
    <sheetView tabSelected="1" workbookViewId="0">
      <selection activeCell="H20" sqref="H20"/>
    </sheetView>
  </sheetViews>
  <sheetFormatPr defaultRowHeight="12.5" x14ac:dyDescent="0.25"/>
  <cols>
    <col min="1" max="1" width="11.453125" bestFit="1" customWidth="1"/>
    <col min="2" max="2" width="22.1796875" customWidth="1"/>
    <col min="3" max="17" width="5.7265625" customWidth="1"/>
    <col min="19" max="19" width="15.453125" customWidth="1"/>
    <col min="20" max="20" width="9.26953125" bestFit="1" customWidth="1"/>
  </cols>
  <sheetData>
    <row r="1" spans="2:17" ht="13" thickBot="1" x14ac:dyDescent="0.3"/>
    <row r="2" spans="2:17" ht="16" thickBot="1" x14ac:dyDescent="0.4">
      <c r="B2" s="256" t="s">
        <v>196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</row>
    <row r="3" spans="2:17" ht="12.75" customHeight="1" x14ac:dyDescent="0.25">
      <c r="B3" s="132"/>
      <c r="C3" s="259" t="s">
        <v>197</v>
      </c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60"/>
    </row>
    <row r="4" spans="2:17" x14ac:dyDescent="0.25">
      <c r="B4" s="133" t="s">
        <v>198</v>
      </c>
      <c r="C4" s="134">
        <v>500</v>
      </c>
      <c r="D4" s="135">
        <v>1000</v>
      </c>
      <c r="E4" s="135">
        <v>1500</v>
      </c>
      <c r="F4" s="136">
        <v>2000</v>
      </c>
      <c r="G4" s="135">
        <v>3000</v>
      </c>
      <c r="H4" s="135">
        <v>4000</v>
      </c>
      <c r="I4" s="135">
        <v>5000</v>
      </c>
      <c r="J4" s="135">
        <v>7000</v>
      </c>
      <c r="K4" s="135">
        <v>10000</v>
      </c>
      <c r="L4" s="137">
        <v>15000</v>
      </c>
      <c r="M4" s="135">
        <v>20000</v>
      </c>
      <c r="N4" s="135">
        <v>25000</v>
      </c>
      <c r="O4" s="135">
        <v>30000</v>
      </c>
      <c r="P4" s="135">
        <v>35000</v>
      </c>
      <c r="Q4" s="138">
        <v>40000</v>
      </c>
    </row>
    <row r="5" spans="2:17" x14ac:dyDescent="0.25">
      <c r="B5" s="139" t="s">
        <v>199</v>
      </c>
      <c r="C5" s="140">
        <v>1.1000000000000001</v>
      </c>
      <c r="D5" s="140">
        <v>1.1000000000000001</v>
      </c>
      <c r="E5" s="140">
        <v>1.1000000000000001</v>
      </c>
      <c r="F5" s="140">
        <v>1.1000000000000001</v>
      </c>
      <c r="G5" s="140">
        <v>1.1000000000000001</v>
      </c>
      <c r="H5" s="140">
        <v>1.06</v>
      </c>
      <c r="I5" s="140">
        <v>1.06</v>
      </c>
      <c r="J5" s="140">
        <v>1.06</v>
      </c>
      <c r="K5" s="140">
        <v>1.06</v>
      </c>
      <c r="L5" s="140">
        <v>1.06</v>
      </c>
      <c r="M5" s="140">
        <v>1.1000000000000001</v>
      </c>
      <c r="N5" s="140">
        <v>1.1000000000000001</v>
      </c>
      <c r="O5" s="140">
        <v>1.06</v>
      </c>
      <c r="P5" s="140">
        <v>1.06</v>
      </c>
      <c r="Q5" s="141">
        <v>1.06</v>
      </c>
    </row>
    <row r="6" spans="2:17" x14ac:dyDescent="0.25">
      <c r="B6" s="139" t="s">
        <v>200</v>
      </c>
      <c r="C6" s="140">
        <v>2.25</v>
      </c>
      <c r="D6" s="140">
        <v>1.75</v>
      </c>
      <c r="E6" s="140">
        <v>1.2</v>
      </c>
      <c r="F6" s="140">
        <v>1.1599999999999999</v>
      </c>
      <c r="G6" s="140">
        <v>1.1599999999999999</v>
      </c>
      <c r="H6" s="140">
        <v>1.1599999999999999</v>
      </c>
      <c r="I6" s="140">
        <v>1.1599999999999999</v>
      </c>
      <c r="J6" s="140">
        <v>1.59</v>
      </c>
      <c r="K6" s="140">
        <v>1.54</v>
      </c>
      <c r="L6" s="140">
        <v>1.47</v>
      </c>
      <c r="M6" s="140">
        <v>1.46</v>
      </c>
      <c r="N6" s="140">
        <v>1.46</v>
      </c>
      <c r="O6" s="140">
        <v>1.46</v>
      </c>
      <c r="P6" s="140">
        <v>1.46</v>
      </c>
      <c r="Q6" s="141">
        <v>1.46</v>
      </c>
    </row>
    <row r="7" spans="2:17" x14ac:dyDescent="0.25">
      <c r="B7" s="139" t="s">
        <v>201</v>
      </c>
      <c r="C7" s="140">
        <v>2.5</v>
      </c>
      <c r="D7" s="140">
        <v>2</v>
      </c>
      <c r="E7" s="140">
        <v>1.75</v>
      </c>
      <c r="F7" s="140">
        <v>1.75</v>
      </c>
      <c r="G7" s="140">
        <v>1.75</v>
      </c>
      <c r="H7" s="140">
        <v>1.5</v>
      </c>
      <c r="I7" s="140">
        <v>1.5</v>
      </c>
      <c r="J7" s="140">
        <v>1.5</v>
      </c>
      <c r="K7" s="140">
        <v>1.5</v>
      </c>
      <c r="L7" s="140">
        <v>1.5</v>
      </c>
      <c r="M7" s="140">
        <v>1.5</v>
      </c>
      <c r="N7" s="140">
        <v>1.5</v>
      </c>
      <c r="O7" s="140">
        <v>1.5</v>
      </c>
      <c r="P7" s="140">
        <v>1.5</v>
      </c>
      <c r="Q7" s="141">
        <v>1.5</v>
      </c>
    </row>
    <row r="8" spans="2:17" x14ac:dyDescent="0.25">
      <c r="B8" s="139" t="s">
        <v>202</v>
      </c>
      <c r="C8" s="140">
        <v>2.65</v>
      </c>
      <c r="D8" s="140">
        <v>2.15</v>
      </c>
      <c r="E8" s="140">
        <v>2.0699999999999998</v>
      </c>
      <c r="F8" s="140">
        <v>1.95</v>
      </c>
      <c r="G8" s="140">
        <v>1.95</v>
      </c>
      <c r="H8" s="140">
        <v>1.9</v>
      </c>
      <c r="I8" s="140">
        <v>1.76</v>
      </c>
      <c r="J8" s="140">
        <v>1.42</v>
      </c>
      <c r="K8" s="140">
        <v>1.4</v>
      </c>
      <c r="L8" s="140">
        <v>1.36</v>
      </c>
      <c r="M8" s="140">
        <v>1.36</v>
      </c>
      <c r="N8" s="140">
        <v>1.36</v>
      </c>
      <c r="O8" s="140">
        <v>1.36</v>
      </c>
      <c r="P8" s="140">
        <v>1.36</v>
      </c>
      <c r="Q8" s="141">
        <v>1.36</v>
      </c>
    </row>
    <row r="9" spans="2:17" x14ac:dyDescent="0.25">
      <c r="B9" s="139" t="s">
        <v>203</v>
      </c>
      <c r="C9" s="140">
        <v>2.4</v>
      </c>
      <c r="D9" s="140">
        <v>2.4</v>
      </c>
      <c r="E9" s="140">
        <v>2.4</v>
      </c>
      <c r="F9" s="140">
        <v>2.4</v>
      </c>
      <c r="G9" s="140">
        <v>1.75</v>
      </c>
      <c r="H9" s="140">
        <v>1.75</v>
      </c>
      <c r="I9" s="140">
        <v>1.75</v>
      </c>
      <c r="J9" s="140">
        <v>1.75</v>
      </c>
      <c r="K9" s="140">
        <v>1.75</v>
      </c>
      <c r="L9" s="140">
        <v>1.75</v>
      </c>
      <c r="M9" s="140">
        <v>1.75</v>
      </c>
      <c r="N9" s="140">
        <v>1.75</v>
      </c>
      <c r="O9" s="140">
        <v>1.75</v>
      </c>
      <c r="P9" s="140">
        <v>1.75</v>
      </c>
      <c r="Q9" s="141">
        <v>1.75</v>
      </c>
    </row>
    <row r="10" spans="2:17" x14ac:dyDescent="0.25">
      <c r="B10" s="139" t="s">
        <v>204</v>
      </c>
      <c r="C10" s="140">
        <v>1.8</v>
      </c>
      <c r="D10" s="140">
        <v>1.8</v>
      </c>
      <c r="E10" s="140">
        <v>1.8</v>
      </c>
      <c r="F10" s="140">
        <v>1.68</v>
      </c>
      <c r="G10" s="140">
        <v>1.68</v>
      </c>
      <c r="H10" s="140">
        <v>1.54</v>
      </c>
      <c r="I10" s="140">
        <v>1.54</v>
      </c>
      <c r="J10" s="140">
        <v>1.54</v>
      </c>
      <c r="K10" s="140">
        <v>1.54</v>
      </c>
      <c r="L10" s="140">
        <v>1.54</v>
      </c>
      <c r="M10" s="140">
        <v>1.54</v>
      </c>
      <c r="N10" s="140">
        <v>1.54</v>
      </c>
      <c r="O10" s="140">
        <v>1.54</v>
      </c>
      <c r="P10" s="140">
        <v>1.54</v>
      </c>
      <c r="Q10" s="141">
        <v>1.54</v>
      </c>
    </row>
    <row r="11" spans="2:17" x14ac:dyDescent="0.25">
      <c r="B11" s="139" t="s">
        <v>205</v>
      </c>
      <c r="C11" s="140">
        <v>2.95</v>
      </c>
      <c r="D11" s="140">
        <v>2.95</v>
      </c>
      <c r="E11" s="140">
        <v>2</v>
      </c>
      <c r="F11" s="140">
        <v>1.9</v>
      </c>
      <c r="G11" s="140">
        <v>1.6</v>
      </c>
      <c r="H11" s="140">
        <v>1.6</v>
      </c>
      <c r="I11" s="140">
        <v>1.6</v>
      </c>
      <c r="J11" s="140">
        <v>1.6</v>
      </c>
      <c r="K11" s="140">
        <v>1.6</v>
      </c>
      <c r="L11" s="140">
        <v>1.6</v>
      </c>
      <c r="M11" s="140">
        <v>1.6</v>
      </c>
      <c r="N11" s="140">
        <v>1.6</v>
      </c>
      <c r="O11" s="140">
        <v>1.6</v>
      </c>
      <c r="P11" s="140">
        <v>1.6</v>
      </c>
      <c r="Q11" s="141">
        <v>1.6</v>
      </c>
    </row>
    <row r="12" spans="2:17" x14ac:dyDescent="0.25">
      <c r="B12" s="142" t="s">
        <v>206</v>
      </c>
      <c r="C12" s="140">
        <v>2.2000000000000002</v>
      </c>
      <c r="D12" s="140">
        <v>2.75</v>
      </c>
      <c r="E12" s="140">
        <v>2.6</v>
      </c>
      <c r="F12" s="143">
        <v>2.35</v>
      </c>
      <c r="G12" s="140">
        <v>1.97</v>
      </c>
      <c r="H12" s="140">
        <v>1.97</v>
      </c>
      <c r="I12" s="140">
        <v>1.97</v>
      </c>
      <c r="J12" s="140">
        <v>1.94</v>
      </c>
      <c r="K12" s="140">
        <v>1.94</v>
      </c>
      <c r="L12" s="140">
        <v>1.65</v>
      </c>
      <c r="M12" s="140">
        <v>1.65</v>
      </c>
      <c r="N12" s="140">
        <v>1.65</v>
      </c>
      <c r="O12" s="140">
        <v>1.65</v>
      </c>
      <c r="P12" s="140">
        <v>1.65</v>
      </c>
      <c r="Q12" s="141">
        <v>1.65</v>
      </c>
    </row>
    <row r="13" spans="2:17" x14ac:dyDescent="0.25">
      <c r="B13" s="139" t="s">
        <v>207</v>
      </c>
      <c r="C13" s="140">
        <v>2.65</v>
      </c>
      <c r="D13" s="140">
        <v>2.2000000000000002</v>
      </c>
      <c r="E13" s="140">
        <v>2.2000000000000002</v>
      </c>
      <c r="F13" s="140">
        <v>2.15</v>
      </c>
      <c r="G13" s="140">
        <v>2.15</v>
      </c>
      <c r="H13" s="140">
        <v>1.8</v>
      </c>
      <c r="I13" s="140">
        <v>1.8</v>
      </c>
      <c r="J13" s="140">
        <v>1.7</v>
      </c>
      <c r="K13" s="140">
        <v>1.65</v>
      </c>
      <c r="L13" s="140">
        <v>1.65</v>
      </c>
      <c r="M13" s="140">
        <v>1.55</v>
      </c>
      <c r="N13" s="140">
        <v>1.55</v>
      </c>
      <c r="O13" s="140">
        <v>1.55</v>
      </c>
      <c r="P13" s="140">
        <v>1.55</v>
      </c>
      <c r="Q13" s="141">
        <v>1.55</v>
      </c>
    </row>
    <row r="14" spans="2:17" x14ac:dyDescent="0.25">
      <c r="B14" s="139" t="s">
        <v>208</v>
      </c>
      <c r="C14" s="140">
        <v>1.1000000000000001</v>
      </c>
      <c r="D14" s="140">
        <v>1.05</v>
      </c>
      <c r="E14" s="140">
        <v>1.05</v>
      </c>
      <c r="F14" s="140">
        <v>1.05</v>
      </c>
      <c r="G14" s="140">
        <v>1.05</v>
      </c>
      <c r="H14" s="140">
        <v>1.05</v>
      </c>
      <c r="I14" s="140">
        <v>1.05</v>
      </c>
      <c r="J14" s="140">
        <v>1.05</v>
      </c>
      <c r="K14" s="140">
        <v>1.05</v>
      </c>
      <c r="L14" s="140">
        <v>1.05</v>
      </c>
      <c r="M14" s="140">
        <v>1.05</v>
      </c>
      <c r="N14" s="140">
        <v>1.05</v>
      </c>
      <c r="O14" s="140">
        <v>1.05</v>
      </c>
      <c r="P14" s="140">
        <v>1.05</v>
      </c>
      <c r="Q14" s="141">
        <v>1.05</v>
      </c>
    </row>
    <row r="15" spans="2:17" x14ac:dyDescent="0.25">
      <c r="B15" s="144" t="s">
        <v>209</v>
      </c>
      <c r="C15" s="140">
        <v>2.6</v>
      </c>
      <c r="D15" s="140">
        <v>1.8</v>
      </c>
      <c r="E15" s="140">
        <v>1.6</v>
      </c>
      <c r="F15" s="140">
        <v>1.6</v>
      </c>
      <c r="G15" s="140">
        <v>1.6</v>
      </c>
      <c r="H15" s="140">
        <v>1.6</v>
      </c>
      <c r="I15" s="140">
        <v>1.6</v>
      </c>
      <c r="J15" s="140">
        <v>1.6</v>
      </c>
      <c r="K15" s="140">
        <v>1.6</v>
      </c>
      <c r="L15" s="145">
        <v>1.31</v>
      </c>
      <c r="M15" s="140">
        <v>1.25</v>
      </c>
      <c r="N15" s="140">
        <v>1.25</v>
      </c>
      <c r="O15" s="140">
        <v>1.25</v>
      </c>
      <c r="P15" s="140">
        <v>1.25</v>
      </c>
      <c r="Q15" s="141">
        <v>1.25</v>
      </c>
    </row>
    <row r="16" spans="2:17" x14ac:dyDescent="0.25">
      <c r="B16" s="139" t="s">
        <v>210</v>
      </c>
      <c r="C16" s="140">
        <v>1.7</v>
      </c>
      <c r="D16" s="140">
        <v>1.7</v>
      </c>
      <c r="E16" s="140">
        <v>1.7</v>
      </c>
      <c r="F16" s="140">
        <v>1.7</v>
      </c>
      <c r="G16" s="140">
        <v>1.7</v>
      </c>
      <c r="H16" s="140">
        <v>1.52</v>
      </c>
      <c r="I16" s="140">
        <v>1.52</v>
      </c>
      <c r="J16" s="140">
        <v>1.52</v>
      </c>
      <c r="K16" s="140">
        <v>1.48</v>
      </c>
      <c r="L16" s="140">
        <v>1.48</v>
      </c>
      <c r="M16" s="140">
        <v>1.3</v>
      </c>
      <c r="N16" s="140">
        <v>1.3</v>
      </c>
      <c r="O16" s="140">
        <v>1.3</v>
      </c>
      <c r="P16" s="140">
        <v>1.3</v>
      </c>
      <c r="Q16" s="141">
        <v>1.3</v>
      </c>
    </row>
    <row r="17" spans="1:17" x14ac:dyDescent="0.25">
      <c r="B17" s="139" t="s">
        <v>211</v>
      </c>
      <c r="C17" s="140">
        <v>2.65</v>
      </c>
      <c r="D17" s="140">
        <v>2.2000000000000002</v>
      </c>
      <c r="E17" s="140">
        <v>1.96</v>
      </c>
      <c r="F17" s="140">
        <v>1.9</v>
      </c>
      <c r="G17" s="140">
        <v>1.82</v>
      </c>
      <c r="H17" s="140">
        <v>1.76</v>
      </c>
      <c r="I17" s="140">
        <v>1.74</v>
      </c>
      <c r="J17" s="140">
        <v>1.74</v>
      </c>
      <c r="K17" s="140">
        <v>1.6</v>
      </c>
      <c r="L17" s="140">
        <v>1.54</v>
      </c>
      <c r="M17" s="140">
        <v>1.3</v>
      </c>
      <c r="N17" s="140">
        <v>1.26</v>
      </c>
      <c r="O17" s="140">
        <v>1.26</v>
      </c>
      <c r="P17" s="140">
        <v>1.26</v>
      </c>
      <c r="Q17" s="141">
        <v>1.26</v>
      </c>
    </row>
    <row r="18" spans="1:17" x14ac:dyDescent="0.25">
      <c r="B18" s="139" t="s">
        <v>212</v>
      </c>
      <c r="C18" s="140">
        <v>2.0499999999999998</v>
      </c>
      <c r="D18" s="140">
        <v>1.65</v>
      </c>
      <c r="E18" s="140">
        <v>1.65</v>
      </c>
      <c r="F18" s="140">
        <v>1.35</v>
      </c>
      <c r="G18" s="140">
        <v>1.35</v>
      </c>
      <c r="H18" s="140">
        <v>1.35</v>
      </c>
      <c r="I18" s="140">
        <v>1.06</v>
      </c>
      <c r="J18" s="140">
        <v>1.06</v>
      </c>
      <c r="K18" s="140">
        <v>1.04</v>
      </c>
      <c r="L18" s="140">
        <v>1.04</v>
      </c>
      <c r="M18" s="140">
        <v>1.02</v>
      </c>
      <c r="N18" s="140">
        <v>0.96</v>
      </c>
      <c r="O18" s="140">
        <v>0.94</v>
      </c>
      <c r="P18" s="140">
        <v>0.94</v>
      </c>
      <c r="Q18" s="141">
        <v>0.94</v>
      </c>
    </row>
    <row r="19" spans="1:17" x14ac:dyDescent="0.25">
      <c r="B19" s="139" t="s">
        <v>213</v>
      </c>
      <c r="C19" s="140">
        <v>3.3</v>
      </c>
      <c r="D19" s="140">
        <v>2.58</v>
      </c>
      <c r="E19" s="140">
        <v>2.14</v>
      </c>
      <c r="F19" s="140">
        <v>1.87</v>
      </c>
      <c r="G19" s="140">
        <v>1.85</v>
      </c>
      <c r="H19" s="140">
        <v>1.61</v>
      </c>
      <c r="I19" s="140">
        <v>1.55</v>
      </c>
      <c r="J19" s="140">
        <v>1.48</v>
      </c>
      <c r="K19" s="140">
        <v>1.45</v>
      </c>
      <c r="L19" s="140">
        <v>1.45</v>
      </c>
      <c r="M19" s="140">
        <v>1.45</v>
      </c>
      <c r="N19" s="140">
        <v>1.45</v>
      </c>
      <c r="O19" s="140">
        <v>1.45</v>
      </c>
      <c r="P19" s="140">
        <v>1.45</v>
      </c>
      <c r="Q19" s="141">
        <v>1.45</v>
      </c>
    </row>
    <row r="20" spans="1:17" ht="13" thickBot="1" x14ac:dyDescent="0.3">
      <c r="B20" s="146" t="s">
        <v>214</v>
      </c>
      <c r="C20" s="147">
        <v>1.8</v>
      </c>
      <c r="D20" s="147">
        <v>1.72</v>
      </c>
      <c r="E20" s="147">
        <v>1.7</v>
      </c>
      <c r="F20" s="147">
        <v>1.7</v>
      </c>
      <c r="G20" s="147">
        <v>1.68</v>
      </c>
      <c r="H20" s="147">
        <v>1.68</v>
      </c>
      <c r="I20" s="147">
        <v>1.68</v>
      </c>
      <c r="J20" s="147">
        <v>1.65</v>
      </c>
      <c r="K20" s="147">
        <v>1.65</v>
      </c>
      <c r="L20" s="147">
        <v>1.65</v>
      </c>
      <c r="M20" s="147">
        <v>1.65</v>
      </c>
      <c r="N20" s="147">
        <v>1.65</v>
      </c>
      <c r="O20" s="147">
        <v>1.65</v>
      </c>
      <c r="P20" s="147">
        <v>1.65</v>
      </c>
      <c r="Q20" s="148">
        <v>1.65</v>
      </c>
    </row>
    <row r="22" spans="1:17" x14ac:dyDescent="0.25">
      <c r="A22" s="18" t="s">
        <v>198</v>
      </c>
      <c r="B22" s="149" t="s">
        <v>199</v>
      </c>
      <c r="C22" t="s">
        <v>215</v>
      </c>
      <c r="F22" s="13"/>
      <c r="H22" t="s">
        <v>216</v>
      </c>
    </row>
    <row r="23" spans="1:17" x14ac:dyDescent="0.25">
      <c r="A23" s="18" t="s">
        <v>217</v>
      </c>
      <c r="B23" s="150">
        <v>4000</v>
      </c>
      <c r="C23" t="s">
        <v>215</v>
      </c>
      <c r="H23" t="s">
        <v>218</v>
      </c>
    </row>
    <row r="24" spans="1:17" x14ac:dyDescent="0.25">
      <c r="A24" s="151" t="s">
        <v>219</v>
      </c>
      <c r="B24" s="152">
        <f>INDEX(C5:Q20,MATCH(B22,B5:B20,0),MATCH(B23,C4:Q4,0))</f>
        <v>1.06</v>
      </c>
      <c r="C24" t="s">
        <v>220</v>
      </c>
    </row>
    <row r="25" spans="1:17" x14ac:dyDescent="0.25">
      <c r="H25" t="s">
        <v>221</v>
      </c>
    </row>
    <row r="26" spans="1:17" x14ac:dyDescent="0.25">
      <c r="A26" s="13" t="s">
        <v>222</v>
      </c>
      <c r="H26" t="s">
        <v>223</v>
      </c>
    </row>
    <row r="27" spans="1:17" ht="13" x14ac:dyDescent="0.3">
      <c r="A27" s="153" t="s">
        <v>224</v>
      </c>
      <c r="H27" t="s">
        <v>225</v>
      </c>
    </row>
    <row r="28" spans="1:17" ht="13" x14ac:dyDescent="0.3">
      <c r="A28" s="153"/>
    </row>
    <row r="29" spans="1:17" ht="13" x14ac:dyDescent="0.3">
      <c r="A29" s="153"/>
      <c r="B29" s="154"/>
      <c r="H29" t="s">
        <v>226</v>
      </c>
    </row>
    <row r="30" spans="1:17" x14ac:dyDescent="0.25">
      <c r="H30" t="s">
        <v>227</v>
      </c>
    </row>
    <row r="31" spans="1:17" x14ac:dyDescent="0.25">
      <c r="H31" t="s">
        <v>228</v>
      </c>
    </row>
    <row r="32" spans="1:17" x14ac:dyDescent="0.25">
      <c r="H32" t="s">
        <v>229</v>
      </c>
    </row>
  </sheetData>
  <mergeCells count="2">
    <mergeCell ref="B2:Q2"/>
    <mergeCell ref="C3:Q3"/>
  </mergeCells>
  <dataValidations count="2">
    <dataValidation type="list" allowBlank="1" showInputMessage="1" showErrorMessage="1" sqref="B22" xr:uid="{1887F96C-D537-49BA-ADA6-ED8B5196B997}">
      <formula1>$B$5:$B$20</formula1>
    </dataValidation>
    <dataValidation type="list" allowBlank="1" showInputMessage="1" showErrorMessage="1" sqref="B23" xr:uid="{1E9BA30F-3B3B-443A-A1A0-6E96A4C027D1}">
      <formula1>$C$4:$Q$4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1390-EAC5-4CEC-A81A-875443B084C9}">
  <sheetPr>
    <tabColor rgb="FF00B0F0"/>
  </sheetPr>
  <dimension ref="A3:D22"/>
  <sheetViews>
    <sheetView workbookViewId="0">
      <selection activeCell="B14" sqref="B14"/>
    </sheetView>
  </sheetViews>
  <sheetFormatPr defaultRowHeight="12.5" x14ac:dyDescent="0.25"/>
  <cols>
    <col min="1" max="1" width="16" bestFit="1" customWidth="1"/>
    <col min="2" max="2" width="11.54296875" bestFit="1" customWidth="1"/>
    <col min="3" max="3" width="11.7265625" bestFit="1" customWidth="1"/>
  </cols>
  <sheetData>
    <row r="3" spans="1:4" ht="13" thickBot="1" x14ac:dyDescent="0.3"/>
    <row r="4" spans="1:4" ht="13.5" thickBot="1" x14ac:dyDescent="0.35">
      <c r="A4" s="155"/>
      <c r="B4" s="261" t="s">
        <v>230</v>
      </c>
      <c r="C4" s="262"/>
      <c r="D4" s="263"/>
    </row>
    <row r="5" spans="1:4" ht="13" thickBot="1" x14ac:dyDescent="0.3">
      <c r="A5" s="156"/>
      <c r="B5" s="157">
        <v>15</v>
      </c>
      <c r="C5" s="157">
        <v>20</v>
      </c>
      <c r="D5" s="158">
        <v>30</v>
      </c>
    </row>
    <row r="6" spans="1:4" x14ac:dyDescent="0.25">
      <c r="A6" s="159">
        <v>90000</v>
      </c>
      <c r="B6" s="160">
        <v>912.84</v>
      </c>
      <c r="C6" s="160">
        <v>808.75</v>
      </c>
      <c r="D6" s="161">
        <v>724.16</v>
      </c>
    </row>
    <row r="7" spans="1:4" x14ac:dyDescent="0.25">
      <c r="A7" s="159">
        <v>95000</v>
      </c>
      <c r="B7" s="160">
        <v>963.55</v>
      </c>
      <c r="C7" s="160">
        <v>854.74</v>
      </c>
      <c r="D7" s="161">
        <v>764.39</v>
      </c>
    </row>
    <row r="8" spans="1:4" x14ac:dyDescent="0.25">
      <c r="A8" s="159">
        <v>100000</v>
      </c>
      <c r="B8" s="160">
        <v>1014.27</v>
      </c>
      <c r="C8" s="160">
        <v>888.73</v>
      </c>
      <c r="D8" s="161">
        <v>804.82</v>
      </c>
    </row>
    <row r="9" spans="1:4" x14ac:dyDescent="0.25">
      <c r="A9" s="159">
        <v>105000</v>
      </c>
      <c r="B9" s="160">
        <v>1064.98</v>
      </c>
      <c r="C9" s="160">
        <v>944.71</v>
      </c>
      <c r="D9" s="161">
        <v>944.85</v>
      </c>
    </row>
    <row r="10" spans="1:4" ht="13" thickBot="1" x14ac:dyDescent="0.3">
      <c r="A10" s="33"/>
      <c r="B10" s="89"/>
      <c r="C10" s="89"/>
      <c r="D10" s="91"/>
    </row>
    <row r="11" spans="1:4" x14ac:dyDescent="0.25">
      <c r="A11" s="154"/>
    </row>
    <row r="12" spans="1:4" x14ac:dyDescent="0.25">
      <c r="A12" s="162" t="s">
        <v>231</v>
      </c>
      <c r="B12" s="163">
        <v>95000</v>
      </c>
      <c r="C12" s="154" t="s">
        <v>232</v>
      </c>
    </row>
    <row r="13" spans="1:4" x14ac:dyDescent="0.25">
      <c r="A13" s="162" t="s">
        <v>233</v>
      </c>
      <c r="B13" s="164">
        <v>20</v>
      </c>
      <c r="C13" s="154" t="s">
        <v>232</v>
      </c>
    </row>
    <row r="14" spans="1:4" ht="13" thickBot="1" x14ac:dyDescent="0.3">
      <c r="A14" s="162" t="s">
        <v>234</v>
      </c>
      <c r="B14" s="165">
        <f>INDEX(B6:D9,MATCH(B12,A6:A9,0),MATCH(B13,B5:D5,0))</f>
        <v>854.74</v>
      </c>
      <c r="C14" s="154" t="s">
        <v>235</v>
      </c>
    </row>
    <row r="17" spans="1:4" ht="13" x14ac:dyDescent="0.3">
      <c r="A17" s="153" t="s">
        <v>236</v>
      </c>
    </row>
    <row r="18" spans="1:4" ht="13" x14ac:dyDescent="0.3">
      <c r="A18" s="153" t="s">
        <v>237</v>
      </c>
    </row>
    <row r="19" spans="1:4" x14ac:dyDescent="0.25">
      <c r="D19" t="s">
        <v>226</v>
      </c>
    </row>
    <row r="20" spans="1:4" x14ac:dyDescent="0.25">
      <c r="D20" t="s">
        <v>227</v>
      </c>
    </row>
    <row r="21" spans="1:4" x14ac:dyDescent="0.25">
      <c r="D21" t="s">
        <v>228</v>
      </c>
    </row>
    <row r="22" spans="1:4" x14ac:dyDescent="0.25">
      <c r="D22" t="s">
        <v>229</v>
      </c>
    </row>
  </sheetData>
  <mergeCells count="1">
    <mergeCell ref="B4:D4"/>
  </mergeCells>
  <dataValidations count="2">
    <dataValidation type="list" allowBlank="1" showInputMessage="1" showErrorMessage="1" sqref="B12" xr:uid="{4A4F9C24-FC0C-450B-AE9F-9AFD974B91A3}">
      <formula1>$A$6:$A$9</formula1>
    </dataValidation>
    <dataValidation type="list" allowBlank="1" showInputMessage="1" showErrorMessage="1" sqref="B13" xr:uid="{14C81AF8-29CF-4504-B427-9D0442E2C938}">
      <formula1>$B$5:$D$5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21EB-C60A-4AAA-8102-3F4205B900C1}">
  <sheetPr>
    <tabColor rgb="FF00B0F0"/>
  </sheetPr>
  <dimension ref="B3:O26"/>
  <sheetViews>
    <sheetView workbookViewId="0">
      <selection activeCell="C8" sqref="C8"/>
    </sheetView>
  </sheetViews>
  <sheetFormatPr defaultColWidth="9.1796875" defaultRowHeight="12.5" x14ac:dyDescent="0.25"/>
  <cols>
    <col min="1" max="1" width="9.1796875" style="166"/>
    <col min="2" max="2" width="24.54296875" style="166" customWidth="1"/>
    <col min="3" max="3" width="20.453125" style="166" customWidth="1"/>
    <col min="4" max="5" width="11.54296875" style="166" customWidth="1"/>
    <col min="6" max="7" width="12.7265625" style="166" customWidth="1"/>
    <col min="8" max="16384" width="9.1796875" style="166"/>
  </cols>
  <sheetData>
    <row r="3" spans="2:15" ht="13" thickBot="1" x14ac:dyDescent="0.3"/>
    <row r="4" spans="2:15" ht="13.5" thickBot="1" x14ac:dyDescent="0.35">
      <c r="B4" s="264" t="s">
        <v>238</v>
      </c>
      <c r="C4" s="265"/>
      <c r="F4" s="266" t="s">
        <v>239</v>
      </c>
      <c r="G4" s="267"/>
      <c r="L4" s="167"/>
      <c r="M4" s="167"/>
      <c r="N4" s="167"/>
      <c r="O4" s="167"/>
    </row>
    <row r="5" spans="2:15" ht="13.5" thickBot="1" x14ac:dyDescent="0.35">
      <c r="B5" s="168" t="s">
        <v>240</v>
      </c>
      <c r="C5" s="169" t="s">
        <v>242</v>
      </c>
      <c r="D5" s="170" t="s">
        <v>232</v>
      </c>
      <c r="E5" s="171" t="s">
        <v>241</v>
      </c>
      <c r="F5" s="172" t="s">
        <v>242</v>
      </c>
      <c r="G5" s="172" t="s">
        <v>243</v>
      </c>
      <c r="L5" s="167"/>
      <c r="M5" s="167"/>
      <c r="N5" s="167"/>
      <c r="O5" s="167"/>
    </row>
    <row r="6" spans="2:15" ht="13.5" thickBot="1" x14ac:dyDescent="0.35">
      <c r="B6" s="173"/>
      <c r="C6" s="173"/>
      <c r="D6" s="170"/>
      <c r="E6" s="174">
        <v>1</v>
      </c>
      <c r="F6" s="175">
        <v>0.06</v>
      </c>
      <c r="G6" s="176">
        <v>0.05</v>
      </c>
      <c r="L6" s="167"/>
      <c r="M6" s="167"/>
      <c r="N6" s="167"/>
      <c r="O6" s="167"/>
    </row>
    <row r="7" spans="2:15" ht="13.5" thickBot="1" x14ac:dyDescent="0.35">
      <c r="B7" s="177" t="s">
        <v>244</v>
      </c>
      <c r="C7" s="178">
        <v>1000</v>
      </c>
      <c r="D7" s="170" t="s">
        <v>232</v>
      </c>
      <c r="E7" s="174">
        <v>20</v>
      </c>
      <c r="F7" s="175">
        <v>0.05</v>
      </c>
      <c r="G7" s="179">
        <v>4.4999999999999998E-2</v>
      </c>
      <c r="L7" s="167"/>
      <c r="M7" s="167"/>
      <c r="N7" s="167"/>
      <c r="O7" s="167"/>
    </row>
    <row r="8" spans="2:15" ht="13" thickBot="1" x14ac:dyDescent="0.3">
      <c r="B8" s="180" t="s">
        <v>245</v>
      </c>
      <c r="C8" s="180">
        <f>INDEX(F6:G10,MATCH(C7,E6:E10,0),MATCH(C5,F5:G5,0))</f>
        <v>0.03</v>
      </c>
      <c r="D8" s="170" t="s">
        <v>235</v>
      </c>
      <c r="E8" s="174">
        <v>100</v>
      </c>
      <c r="F8" s="175">
        <v>4.4999999999999998E-2</v>
      </c>
      <c r="G8" s="179">
        <v>3.5000000000000003E-2</v>
      </c>
    </row>
    <row r="9" spans="2:15" x14ac:dyDescent="0.25">
      <c r="E9" s="174">
        <v>500</v>
      </c>
      <c r="F9" s="175">
        <v>3.5000000000000003E-2</v>
      </c>
      <c r="G9" s="176">
        <v>0.03</v>
      </c>
    </row>
    <row r="10" spans="2:15" ht="13" thickBot="1" x14ac:dyDescent="0.3">
      <c r="E10" s="181">
        <v>1000</v>
      </c>
      <c r="F10" s="182">
        <v>0.03</v>
      </c>
      <c r="G10" s="183">
        <v>2.5000000000000001E-2</v>
      </c>
    </row>
    <row r="12" spans="2:15" x14ac:dyDescent="0.25">
      <c r="E12" t="s">
        <v>226</v>
      </c>
    </row>
    <row r="13" spans="2:15" x14ac:dyDescent="0.25">
      <c r="E13" t="s">
        <v>227</v>
      </c>
      <c r="F13"/>
    </row>
    <row r="14" spans="2:15" x14ac:dyDescent="0.25">
      <c r="E14" t="s">
        <v>228</v>
      </c>
      <c r="F14"/>
    </row>
    <row r="15" spans="2:15" x14ac:dyDescent="0.25">
      <c r="E15" t="s">
        <v>229</v>
      </c>
      <c r="F15"/>
    </row>
    <row r="16" spans="2:15" x14ac:dyDescent="0.25">
      <c r="F16"/>
    </row>
    <row r="17" spans="2:6" x14ac:dyDescent="0.25">
      <c r="F17"/>
    </row>
    <row r="18" spans="2:6" x14ac:dyDescent="0.25">
      <c r="F18"/>
    </row>
    <row r="19" spans="2:6" x14ac:dyDescent="0.25">
      <c r="F19"/>
    </row>
    <row r="20" spans="2:6" ht="13" x14ac:dyDescent="0.3">
      <c r="E20" s="184"/>
      <c r="F20"/>
    </row>
    <row r="21" spans="2:6" x14ac:dyDescent="0.25">
      <c r="E21" s="185"/>
    </row>
    <row r="22" spans="2:6" x14ac:dyDescent="0.25">
      <c r="E22" s="186"/>
    </row>
    <row r="23" spans="2:6" ht="13" x14ac:dyDescent="0.3">
      <c r="B23" s="192" t="s">
        <v>53</v>
      </c>
      <c r="C23" s="193" t="s">
        <v>54</v>
      </c>
      <c r="D23" s="194" t="s">
        <v>55</v>
      </c>
      <c r="E23" s="187"/>
    </row>
    <row r="24" spans="2:6" ht="25" x14ac:dyDescent="0.25">
      <c r="B24" s="190" t="s">
        <v>246</v>
      </c>
      <c r="C24" s="189"/>
      <c r="D24" s="189">
        <v>3</v>
      </c>
    </row>
    <row r="25" spans="2:6" x14ac:dyDescent="0.25">
      <c r="B25" s="190" t="s">
        <v>247</v>
      </c>
      <c r="C25" s="189"/>
      <c r="D25" s="189">
        <v>2</v>
      </c>
    </row>
    <row r="26" spans="2:6" ht="13" x14ac:dyDescent="0.3">
      <c r="B26" s="191" t="s">
        <v>164</v>
      </c>
      <c r="C26" s="189"/>
      <c r="D26" s="188">
        <f>SUM(D24:D25)</f>
        <v>5</v>
      </c>
      <c r="E26" s="184" t="s">
        <v>262</v>
      </c>
    </row>
  </sheetData>
  <mergeCells count="2">
    <mergeCell ref="B4:C4"/>
    <mergeCell ref="F4:G4"/>
  </mergeCells>
  <dataValidations count="2">
    <dataValidation type="list" allowBlank="1" showInputMessage="1" showErrorMessage="1" sqref="C5" xr:uid="{6297F588-0805-4756-B37A-BBCA24B4DFF5}">
      <formula1>$F$5:$G$5</formula1>
    </dataValidation>
    <dataValidation type="list" allowBlank="1" showInputMessage="1" showErrorMessage="1" sqref="C7" xr:uid="{5D7EB0E0-C091-4761-988A-2273264AFF7B}">
      <formula1>$E$6:$E$10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0F48-56B7-44C7-BF83-CA1F220BB4F8}">
  <sheetPr>
    <tabColor theme="9" tint="0.59999389629810485"/>
  </sheetPr>
  <dimension ref="A1:S19"/>
  <sheetViews>
    <sheetView zoomScaleNormal="100" workbookViewId="0">
      <selection activeCell="B10" sqref="B10"/>
    </sheetView>
  </sheetViews>
  <sheetFormatPr defaultRowHeight="12.5" x14ac:dyDescent="0.25"/>
  <cols>
    <col min="1" max="1" width="33" bestFit="1" customWidth="1"/>
    <col min="2" max="2" width="9.36328125" bestFit="1" customWidth="1"/>
    <col min="3" max="3" width="8.36328125" bestFit="1" customWidth="1"/>
    <col min="4" max="4" width="9.26953125" customWidth="1"/>
  </cols>
  <sheetData>
    <row r="1" spans="1:19" x14ac:dyDescent="0.25">
      <c r="A1" t="s">
        <v>263</v>
      </c>
    </row>
    <row r="2" spans="1:19" x14ac:dyDescent="0.25">
      <c r="A2" s="268" t="s">
        <v>264</v>
      </c>
      <c r="B2" s="268"/>
      <c r="C2" s="268"/>
      <c r="D2" s="268"/>
      <c r="S2" t="s">
        <v>259</v>
      </c>
    </row>
    <row r="3" spans="1:19" ht="13" thickBot="1" x14ac:dyDescent="0.3">
      <c r="S3" t="s">
        <v>260</v>
      </c>
    </row>
    <row r="4" spans="1:19" ht="13" thickBot="1" x14ac:dyDescent="0.3">
      <c r="A4" s="226" t="s">
        <v>265</v>
      </c>
      <c r="B4" s="227" t="s">
        <v>266</v>
      </c>
      <c r="C4" s="227" t="s">
        <v>267</v>
      </c>
      <c r="D4" s="228" t="s">
        <v>268</v>
      </c>
    </row>
    <row r="5" spans="1:19" x14ac:dyDescent="0.25">
      <c r="A5" s="220" t="s">
        <v>269</v>
      </c>
      <c r="B5" s="219">
        <v>8.9499999999999993</v>
      </c>
      <c r="C5" s="219">
        <v>10.55</v>
      </c>
      <c r="D5" s="221">
        <v>11.95</v>
      </c>
    </row>
    <row r="6" spans="1:19" x14ac:dyDescent="0.25">
      <c r="A6" s="220" t="s">
        <v>270</v>
      </c>
      <c r="B6" s="219">
        <v>9.25</v>
      </c>
      <c r="C6" s="219">
        <v>11.25</v>
      </c>
      <c r="D6" s="221">
        <v>12.5</v>
      </c>
    </row>
    <row r="7" spans="1:19" x14ac:dyDescent="0.25">
      <c r="A7" s="220" t="s">
        <v>271</v>
      </c>
      <c r="B7" s="219">
        <v>11.95</v>
      </c>
      <c r="C7" s="219">
        <v>14.95</v>
      </c>
      <c r="D7" s="221">
        <v>17.95</v>
      </c>
    </row>
    <row r="8" spans="1:19" x14ac:dyDescent="0.25">
      <c r="A8" s="220" t="s">
        <v>272</v>
      </c>
      <c r="B8" s="219">
        <v>10.45</v>
      </c>
      <c r="C8" s="219">
        <v>11.95</v>
      </c>
      <c r="D8" s="221">
        <v>13.45</v>
      </c>
    </row>
    <row r="9" spans="1:19" ht="13" thickBot="1" x14ac:dyDescent="0.3">
      <c r="A9" s="222" t="s">
        <v>273</v>
      </c>
      <c r="B9" s="223">
        <v>10</v>
      </c>
      <c r="C9" s="223">
        <v>12</v>
      </c>
      <c r="D9" s="224">
        <v>14</v>
      </c>
    </row>
    <row r="10" spans="1:19" x14ac:dyDescent="0.25">
      <c r="A10" s="1"/>
    </row>
    <row r="11" spans="1:19" x14ac:dyDescent="0.25">
      <c r="A11" s="1"/>
    </row>
    <row r="12" spans="1:19" x14ac:dyDescent="0.25">
      <c r="A12" s="1" t="s">
        <v>265</v>
      </c>
      <c r="B12" t="s">
        <v>269</v>
      </c>
    </row>
    <row r="13" spans="1:19" x14ac:dyDescent="0.25">
      <c r="A13" s="1" t="s">
        <v>274</v>
      </c>
      <c r="B13" t="s">
        <v>267</v>
      </c>
    </row>
    <row r="15" spans="1:19" x14ac:dyDescent="0.25">
      <c r="A15" t="s">
        <v>275</v>
      </c>
      <c r="B15">
        <f>INDEX(B5:D9,MATCH(B12,A5:A9,0),MATCH(B13,B4:D4,0))</f>
        <v>10.55</v>
      </c>
    </row>
    <row r="16" spans="1:19" x14ac:dyDescent="0.25">
      <c r="A16" s="225" t="s">
        <v>276</v>
      </c>
      <c r="B16" s="219">
        <f>INDEX(B5:D9,MATCH(B12,A5:A9,0),MATCH(B13,B4:D4,0))*B19+INDEX(B5:D9,MATCH(B12,A5:A9,0),MATCH(B13,B4:D4,0))</f>
        <v>11.13025</v>
      </c>
    </row>
    <row r="17" spans="1:2" ht="13" thickBot="1" x14ac:dyDescent="0.3"/>
    <row r="18" spans="1:2" ht="13" thickBot="1" x14ac:dyDescent="0.3">
      <c r="A18" s="269" t="s">
        <v>64</v>
      </c>
      <c r="B18" s="270"/>
    </row>
    <row r="19" spans="1:2" ht="13" thickBot="1" x14ac:dyDescent="0.3">
      <c r="A19" s="33" t="s">
        <v>277</v>
      </c>
      <c r="B19" s="229">
        <v>5.5E-2</v>
      </c>
    </row>
  </sheetData>
  <mergeCells count="2">
    <mergeCell ref="A2:D2"/>
    <mergeCell ref="A18:B18"/>
  </mergeCells>
  <dataValidations count="2">
    <dataValidation type="list" allowBlank="1" showInputMessage="1" showErrorMessage="1" sqref="B12" xr:uid="{9C609B7B-040C-40CE-8827-539551D27604}">
      <formula1>$A$5:$A$9</formula1>
    </dataValidation>
    <dataValidation type="list" allowBlank="1" showInputMessage="1" showErrorMessage="1" sqref="B13" xr:uid="{B8631F4E-8537-4964-BE18-1C2642092D84}">
      <formula1>$B$4:$D$4</formula1>
    </dataValidation>
  </dataValidations>
  <pageMargins left="0.7" right="0.7" top="0.75" bottom="0.75" header="0.3" footer="0.3"/>
  <pageSetup orientation="portrait" r:id="rId1"/>
  <headerFooter>
    <oddHeader>&amp;CGunnar Forcier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C121-5D7F-4C79-BBBD-35AE9D02E764}">
  <sheetPr>
    <tabColor theme="7"/>
  </sheetPr>
  <dimension ref="A1:F12"/>
  <sheetViews>
    <sheetView topLeftCell="A3" workbookViewId="0">
      <selection activeCell="A7" sqref="A7"/>
    </sheetView>
  </sheetViews>
  <sheetFormatPr defaultRowHeight="12.5" x14ac:dyDescent="0.25"/>
  <cols>
    <col min="1" max="1" width="15.7265625" bestFit="1" customWidth="1"/>
    <col min="2" max="2" width="15" bestFit="1" customWidth="1"/>
    <col min="3" max="3" width="13" customWidth="1"/>
    <col min="4" max="4" width="11.7265625" bestFit="1" customWidth="1"/>
    <col min="5" max="5" width="14.81640625" bestFit="1" customWidth="1"/>
    <col min="6" max="6" width="17.81640625" customWidth="1"/>
  </cols>
  <sheetData>
    <row r="1" spans="1:6" x14ac:dyDescent="0.25">
      <c r="A1" t="s">
        <v>263</v>
      </c>
    </row>
    <row r="2" spans="1:6" x14ac:dyDescent="0.25">
      <c r="A2" t="s">
        <v>248</v>
      </c>
    </row>
    <row r="3" spans="1:6" ht="13" thickBot="1" x14ac:dyDescent="0.3"/>
    <row r="4" spans="1:6" ht="26.5" thickBot="1" x14ac:dyDescent="0.65">
      <c r="A4" s="195" t="s">
        <v>249</v>
      </c>
      <c r="B4" s="196"/>
      <c r="C4" s="196"/>
      <c r="D4" s="196"/>
      <c r="E4" s="196"/>
      <c r="F4" s="197"/>
    </row>
    <row r="5" spans="1:6" ht="21.5" thickBot="1" x14ac:dyDescent="0.55000000000000004">
      <c r="A5" s="198" t="s">
        <v>250</v>
      </c>
      <c r="B5" s="199"/>
      <c r="C5" s="199"/>
      <c r="D5" s="199"/>
      <c r="E5" s="199"/>
      <c r="F5" s="200"/>
    </row>
    <row r="6" spans="1:6" ht="19" thickBot="1" x14ac:dyDescent="0.5">
      <c r="A6" s="201" t="s">
        <v>280</v>
      </c>
      <c r="B6" s="202"/>
      <c r="C6" s="202"/>
      <c r="D6" s="202"/>
      <c r="E6" s="202"/>
      <c r="F6" s="203"/>
    </row>
    <row r="7" spans="1:6" ht="19" thickBot="1" x14ac:dyDescent="0.5">
      <c r="A7" s="204"/>
      <c r="B7" s="205" t="s">
        <v>200</v>
      </c>
      <c r="C7" s="206" t="s">
        <v>252</v>
      </c>
      <c r="D7" s="206" t="s">
        <v>253</v>
      </c>
      <c r="E7" s="206" t="s">
        <v>254</v>
      </c>
      <c r="F7" s="207" t="s">
        <v>164</v>
      </c>
    </row>
    <row r="8" spans="1:6" ht="18.5" x14ac:dyDescent="0.45">
      <c r="A8" s="208" t="s">
        <v>255</v>
      </c>
      <c r="B8" s="209">
        <v>1</v>
      </c>
      <c r="C8" s="209">
        <v>1</v>
      </c>
      <c r="D8" s="209">
        <v>4</v>
      </c>
      <c r="E8" s="209">
        <v>0</v>
      </c>
      <c r="F8" s="210">
        <f>SUM(B8:E8)</f>
        <v>6</v>
      </c>
    </row>
    <row r="9" spans="1:6" ht="18.5" x14ac:dyDescent="0.45">
      <c r="A9" s="211" t="s">
        <v>256</v>
      </c>
      <c r="B9" s="209">
        <v>2</v>
      </c>
      <c r="C9" s="209">
        <v>2</v>
      </c>
      <c r="D9" s="209">
        <v>5</v>
      </c>
      <c r="E9" s="209">
        <v>7</v>
      </c>
      <c r="F9" s="210">
        <f t="shared" ref="F9:F11" si="0">SUM(B9:E9)</f>
        <v>16</v>
      </c>
    </row>
    <row r="10" spans="1:6" ht="18.5" x14ac:dyDescent="0.45">
      <c r="A10" s="211" t="s">
        <v>257</v>
      </c>
      <c r="B10" s="209">
        <v>3</v>
      </c>
      <c r="C10" s="209">
        <v>2</v>
      </c>
      <c r="D10" s="209">
        <v>5</v>
      </c>
      <c r="E10" s="209">
        <v>8</v>
      </c>
      <c r="F10" s="210">
        <f t="shared" si="0"/>
        <v>18</v>
      </c>
    </row>
    <row r="11" spans="1:6" ht="19" thickBot="1" x14ac:dyDescent="0.5">
      <c r="A11" s="211" t="s">
        <v>258</v>
      </c>
      <c r="B11" s="209">
        <v>4</v>
      </c>
      <c r="C11" s="209">
        <v>3</v>
      </c>
      <c r="D11" s="209">
        <v>6</v>
      </c>
      <c r="E11" s="209">
        <v>9</v>
      </c>
      <c r="F11" s="210">
        <f t="shared" si="0"/>
        <v>22</v>
      </c>
    </row>
    <row r="12" spans="1:6" ht="19" thickBot="1" x14ac:dyDescent="0.5">
      <c r="A12" s="212" t="s">
        <v>164</v>
      </c>
      <c r="B12" s="213">
        <f>SUM(B8:B11)</f>
        <v>10</v>
      </c>
      <c r="C12" s="213">
        <f t="shared" ref="C12:F12" si="1">SUM(C8:C11)</f>
        <v>8</v>
      </c>
      <c r="D12" s="213">
        <f t="shared" si="1"/>
        <v>20</v>
      </c>
      <c r="E12" s="213">
        <f t="shared" si="1"/>
        <v>24</v>
      </c>
      <c r="F12" s="213">
        <f t="shared" si="1"/>
        <v>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B0CE-8E0B-4AA5-9EAD-32505E00116C}">
  <sheetPr>
    <tabColor theme="6"/>
  </sheetPr>
  <dimension ref="A1:F12"/>
  <sheetViews>
    <sheetView topLeftCell="A3" workbookViewId="0">
      <selection activeCell="E12" sqref="E12"/>
    </sheetView>
  </sheetViews>
  <sheetFormatPr defaultRowHeight="12.5" x14ac:dyDescent="0.25"/>
  <cols>
    <col min="1" max="1" width="15.7265625" bestFit="1" customWidth="1"/>
    <col min="2" max="2" width="15" bestFit="1" customWidth="1"/>
    <col min="3" max="3" width="13" customWidth="1"/>
    <col min="4" max="4" width="11.7265625" bestFit="1" customWidth="1"/>
    <col min="5" max="5" width="14.81640625" bestFit="1" customWidth="1"/>
    <col min="6" max="6" width="17.81640625" customWidth="1"/>
  </cols>
  <sheetData>
    <row r="1" spans="1:6" x14ac:dyDescent="0.25">
      <c r="A1" t="s">
        <v>263</v>
      </c>
    </row>
    <row r="2" spans="1:6" x14ac:dyDescent="0.25">
      <c r="A2" t="s">
        <v>248</v>
      </c>
    </row>
    <row r="3" spans="1:6" ht="13" thickBot="1" x14ac:dyDescent="0.3"/>
    <row r="4" spans="1:6" ht="26.5" thickBot="1" x14ac:dyDescent="0.65">
      <c r="A4" s="195" t="s">
        <v>249</v>
      </c>
      <c r="B4" s="196"/>
      <c r="C4" s="196"/>
      <c r="D4" s="196"/>
      <c r="E4" s="196"/>
      <c r="F4" s="197"/>
    </row>
    <row r="5" spans="1:6" ht="21.5" thickBot="1" x14ac:dyDescent="0.55000000000000004">
      <c r="A5" s="198" t="s">
        <v>250</v>
      </c>
      <c r="B5" s="199"/>
      <c r="C5" s="199"/>
      <c r="D5" s="199"/>
      <c r="E5" s="199"/>
      <c r="F5" s="200"/>
    </row>
    <row r="6" spans="1:6" ht="19" thickBot="1" x14ac:dyDescent="0.5">
      <c r="A6" s="201" t="s">
        <v>251</v>
      </c>
      <c r="B6" s="202"/>
      <c r="C6" s="202"/>
      <c r="D6" s="202"/>
      <c r="E6" s="202"/>
      <c r="F6" s="203"/>
    </row>
    <row r="7" spans="1:6" ht="19" thickBot="1" x14ac:dyDescent="0.5">
      <c r="A7" s="204"/>
      <c r="B7" s="205" t="s">
        <v>200</v>
      </c>
      <c r="C7" s="206" t="s">
        <v>252</v>
      </c>
      <c r="D7" s="206" t="s">
        <v>253</v>
      </c>
      <c r="E7" s="206" t="s">
        <v>254</v>
      </c>
      <c r="F7" s="207" t="s">
        <v>164</v>
      </c>
    </row>
    <row r="8" spans="1:6" ht="18.5" x14ac:dyDescent="0.45">
      <c r="A8" s="208" t="s">
        <v>255</v>
      </c>
      <c r="B8" s="209">
        <v>5</v>
      </c>
      <c r="C8" s="209">
        <v>5</v>
      </c>
      <c r="D8" s="209">
        <v>4</v>
      </c>
      <c r="E8" s="209">
        <v>2</v>
      </c>
      <c r="F8" s="210">
        <f>SUM(B8:E8)</f>
        <v>16</v>
      </c>
    </row>
    <row r="9" spans="1:6" ht="18.5" x14ac:dyDescent="0.45">
      <c r="A9" s="211" t="s">
        <v>256</v>
      </c>
      <c r="B9" s="209">
        <v>0</v>
      </c>
      <c r="C9" s="209">
        <v>3</v>
      </c>
      <c r="D9" s="209">
        <v>4</v>
      </c>
      <c r="E9" s="209">
        <v>2</v>
      </c>
      <c r="F9" s="210">
        <f t="shared" ref="F9:F11" si="0">SUM(B9:E9)</f>
        <v>9</v>
      </c>
    </row>
    <row r="10" spans="1:6" ht="18.5" x14ac:dyDescent="0.45">
      <c r="A10" s="211" t="s">
        <v>257</v>
      </c>
      <c r="B10" s="209">
        <v>5</v>
      </c>
      <c r="C10" s="209">
        <v>2</v>
      </c>
      <c r="D10" s="209">
        <v>1</v>
      </c>
      <c r="E10" s="209">
        <v>1</v>
      </c>
      <c r="F10" s="210">
        <f t="shared" si="0"/>
        <v>9</v>
      </c>
    </row>
    <row r="11" spans="1:6" ht="19" thickBot="1" x14ac:dyDescent="0.5">
      <c r="A11" s="211" t="s">
        <v>258</v>
      </c>
      <c r="B11" s="209">
        <v>0</v>
      </c>
      <c r="C11" s="209">
        <v>6</v>
      </c>
      <c r="D11" s="209">
        <v>1</v>
      </c>
      <c r="E11" s="209">
        <v>7</v>
      </c>
      <c r="F11" s="210">
        <f t="shared" si="0"/>
        <v>14</v>
      </c>
    </row>
    <row r="12" spans="1:6" ht="19" thickBot="1" x14ac:dyDescent="0.5">
      <c r="A12" s="212" t="s">
        <v>164</v>
      </c>
      <c r="B12" s="213">
        <f>SUM(B8:B11)</f>
        <v>10</v>
      </c>
      <c r="C12" s="213">
        <f t="shared" ref="C12:F12" si="1">SUM(C8:C11)</f>
        <v>16</v>
      </c>
      <c r="D12" s="213">
        <f t="shared" si="1"/>
        <v>10</v>
      </c>
      <c r="E12" s="213">
        <f t="shared" si="1"/>
        <v>12</v>
      </c>
      <c r="F12" s="213">
        <f t="shared" si="1"/>
        <v>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4753-E27F-49FB-BD75-425D2B2E7300}">
  <sheetPr>
    <tabColor theme="4"/>
  </sheetPr>
  <dimension ref="A1:F12"/>
  <sheetViews>
    <sheetView topLeftCell="A3" workbookViewId="0">
      <selection activeCell="A7" sqref="A7"/>
    </sheetView>
  </sheetViews>
  <sheetFormatPr defaultRowHeight="12.5" x14ac:dyDescent="0.25"/>
  <cols>
    <col min="1" max="1" width="15.7265625" bestFit="1" customWidth="1"/>
    <col min="2" max="2" width="15" bestFit="1" customWidth="1"/>
    <col min="3" max="3" width="13" customWidth="1"/>
    <col min="4" max="4" width="11.7265625" bestFit="1" customWidth="1"/>
    <col min="5" max="5" width="14.81640625" bestFit="1" customWidth="1"/>
    <col min="6" max="6" width="17.81640625" customWidth="1"/>
  </cols>
  <sheetData>
    <row r="1" spans="1:6" x14ac:dyDescent="0.25">
      <c r="A1" t="s">
        <v>263</v>
      </c>
    </row>
    <row r="2" spans="1:6" x14ac:dyDescent="0.25">
      <c r="A2" t="s">
        <v>248</v>
      </c>
    </row>
    <row r="3" spans="1:6" ht="13" thickBot="1" x14ac:dyDescent="0.3"/>
    <row r="4" spans="1:6" ht="26.5" thickBot="1" x14ac:dyDescent="0.65">
      <c r="A4" s="195" t="s">
        <v>249</v>
      </c>
      <c r="B4" s="196"/>
      <c r="C4" s="196"/>
      <c r="D4" s="196"/>
      <c r="E4" s="196"/>
      <c r="F4" s="197"/>
    </row>
    <row r="5" spans="1:6" ht="21.5" thickBot="1" x14ac:dyDescent="0.55000000000000004">
      <c r="A5" s="198" t="s">
        <v>250</v>
      </c>
      <c r="B5" s="199"/>
      <c r="C5" s="199"/>
      <c r="D5" s="199"/>
      <c r="E5" s="199"/>
      <c r="F5" s="200"/>
    </row>
    <row r="6" spans="1:6" ht="19" thickBot="1" x14ac:dyDescent="0.5">
      <c r="A6" s="201" t="s">
        <v>279</v>
      </c>
      <c r="B6" s="202"/>
      <c r="C6" s="202"/>
      <c r="D6" s="202"/>
      <c r="E6" s="202"/>
      <c r="F6" s="203"/>
    </row>
    <row r="7" spans="1:6" ht="19" thickBot="1" x14ac:dyDescent="0.5">
      <c r="A7" s="204"/>
      <c r="B7" s="205" t="s">
        <v>200</v>
      </c>
      <c r="C7" s="206" t="s">
        <v>252</v>
      </c>
      <c r="D7" s="206" t="s">
        <v>253</v>
      </c>
      <c r="E7" s="206" t="s">
        <v>254</v>
      </c>
      <c r="F7" s="207" t="s">
        <v>164</v>
      </c>
    </row>
    <row r="8" spans="1:6" ht="18.5" x14ac:dyDescent="0.45">
      <c r="A8" s="208" t="s">
        <v>255</v>
      </c>
      <c r="B8" s="209">
        <v>8</v>
      </c>
      <c r="C8" s="209">
        <v>7</v>
      </c>
      <c r="D8" s="209">
        <v>8</v>
      </c>
      <c r="E8" s="209">
        <v>9</v>
      </c>
      <c r="F8" s="210">
        <f>SUM(B8:E8)</f>
        <v>32</v>
      </c>
    </row>
    <row r="9" spans="1:6" ht="18.5" x14ac:dyDescent="0.45">
      <c r="A9" s="211" t="s">
        <v>256</v>
      </c>
      <c r="B9" s="209">
        <v>9</v>
      </c>
      <c r="C9" s="209">
        <v>7</v>
      </c>
      <c r="D9" s="209">
        <v>7</v>
      </c>
      <c r="E9" s="209">
        <v>7</v>
      </c>
      <c r="F9" s="210">
        <f t="shared" ref="F9:F11" si="0">SUM(B9:E9)</f>
        <v>30</v>
      </c>
    </row>
    <row r="10" spans="1:6" ht="18.5" x14ac:dyDescent="0.45">
      <c r="A10" s="211" t="s">
        <v>257</v>
      </c>
      <c r="B10" s="209">
        <v>5</v>
      </c>
      <c r="C10" s="209">
        <v>5</v>
      </c>
      <c r="D10" s="209">
        <v>5</v>
      </c>
      <c r="E10" s="209">
        <v>5</v>
      </c>
      <c r="F10" s="210">
        <f t="shared" si="0"/>
        <v>20</v>
      </c>
    </row>
    <row r="11" spans="1:6" ht="19" thickBot="1" x14ac:dyDescent="0.5">
      <c r="A11" s="211" t="s">
        <v>258</v>
      </c>
      <c r="B11" s="209">
        <v>3</v>
      </c>
      <c r="C11" s="209">
        <v>23</v>
      </c>
      <c r="D11" s="209">
        <v>2</v>
      </c>
      <c r="E11" s="209">
        <v>1</v>
      </c>
      <c r="F11" s="210">
        <f t="shared" si="0"/>
        <v>29</v>
      </c>
    </row>
    <row r="12" spans="1:6" ht="19" thickBot="1" x14ac:dyDescent="0.5">
      <c r="A12" s="212" t="s">
        <v>164</v>
      </c>
      <c r="B12" s="213">
        <f>SUM(B8:B11)</f>
        <v>25</v>
      </c>
      <c r="C12" s="213">
        <f t="shared" ref="C12:F12" si="1">SUM(C8:C11)</f>
        <v>42</v>
      </c>
      <c r="D12" s="213">
        <f t="shared" si="1"/>
        <v>22</v>
      </c>
      <c r="E12" s="213">
        <f t="shared" si="1"/>
        <v>22</v>
      </c>
      <c r="F12" s="213">
        <f t="shared" si="1"/>
        <v>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B4E5-E92E-4789-BECB-E0617CB37727}">
  <sheetPr>
    <tabColor theme="9" tint="-0.249977111117893"/>
  </sheetPr>
  <dimension ref="A1:F12"/>
  <sheetViews>
    <sheetView topLeftCell="A3" workbookViewId="0">
      <selection activeCell="A7" sqref="A7"/>
    </sheetView>
  </sheetViews>
  <sheetFormatPr defaultRowHeight="12.5" x14ac:dyDescent="0.25"/>
  <cols>
    <col min="1" max="1" width="15.7265625" bestFit="1" customWidth="1"/>
    <col min="2" max="2" width="15" bestFit="1" customWidth="1"/>
    <col min="3" max="3" width="13" customWidth="1"/>
    <col min="4" max="4" width="11.7265625" bestFit="1" customWidth="1"/>
    <col min="5" max="5" width="14.81640625" bestFit="1" customWidth="1"/>
    <col min="6" max="6" width="17.81640625" customWidth="1"/>
  </cols>
  <sheetData>
    <row r="1" spans="1:6" x14ac:dyDescent="0.25">
      <c r="A1" t="s">
        <v>263</v>
      </c>
    </row>
    <row r="2" spans="1:6" x14ac:dyDescent="0.25">
      <c r="A2" t="s">
        <v>248</v>
      </c>
    </row>
    <row r="3" spans="1:6" ht="13" thickBot="1" x14ac:dyDescent="0.3"/>
    <row r="4" spans="1:6" ht="26.5" thickBot="1" x14ac:dyDescent="0.65">
      <c r="A4" s="195" t="s">
        <v>249</v>
      </c>
      <c r="B4" s="196"/>
      <c r="C4" s="196"/>
      <c r="D4" s="196"/>
      <c r="E4" s="196"/>
      <c r="F4" s="197"/>
    </row>
    <row r="5" spans="1:6" ht="21.5" thickBot="1" x14ac:dyDescent="0.55000000000000004">
      <c r="A5" s="198" t="s">
        <v>250</v>
      </c>
      <c r="B5" s="199"/>
      <c r="C5" s="199"/>
      <c r="D5" s="199"/>
      <c r="E5" s="199"/>
      <c r="F5" s="200"/>
    </row>
    <row r="6" spans="1:6" ht="19" thickBot="1" x14ac:dyDescent="0.5">
      <c r="A6" s="201" t="s">
        <v>281</v>
      </c>
      <c r="B6" s="202"/>
      <c r="C6" s="202"/>
      <c r="D6" s="202"/>
      <c r="E6" s="202"/>
      <c r="F6" s="203"/>
    </row>
    <row r="7" spans="1:6" ht="19" thickBot="1" x14ac:dyDescent="0.5">
      <c r="A7" s="204"/>
      <c r="B7" s="205" t="s">
        <v>200</v>
      </c>
      <c r="C7" s="206" t="s">
        <v>252</v>
      </c>
      <c r="D7" s="206" t="s">
        <v>253</v>
      </c>
      <c r="E7" s="206" t="s">
        <v>254</v>
      </c>
      <c r="F7" s="207" t="s">
        <v>164</v>
      </c>
    </row>
    <row r="8" spans="1:6" ht="18.5" x14ac:dyDescent="0.45">
      <c r="A8" s="208" t="s">
        <v>255</v>
      </c>
      <c r="B8" s="209">
        <v>2</v>
      </c>
      <c r="C8" s="209">
        <v>8</v>
      </c>
      <c r="D8" s="209">
        <v>3</v>
      </c>
      <c r="E8" s="209">
        <v>1</v>
      </c>
      <c r="F8" s="210">
        <f>SUM(B8:E8)</f>
        <v>14</v>
      </c>
    </row>
    <row r="9" spans="1:6" ht="18.5" x14ac:dyDescent="0.45">
      <c r="A9" s="211" t="s">
        <v>256</v>
      </c>
      <c r="B9" s="209">
        <v>1</v>
      </c>
      <c r="C9" s="209">
        <v>8</v>
      </c>
      <c r="D9" s="209">
        <v>3</v>
      </c>
      <c r="E9" s="209">
        <v>2</v>
      </c>
      <c r="F9" s="210">
        <f t="shared" ref="F9:F11" si="0">SUM(B9:E9)</f>
        <v>14</v>
      </c>
    </row>
    <row r="10" spans="1:6" ht="18.5" x14ac:dyDescent="0.45">
      <c r="A10" s="211" t="s">
        <v>257</v>
      </c>
      <c r="B10" s="209">
        <v>20</v>
      </c>
      <c r="C10" s="209">
        <v>7</v>
      </c>
      <c r="D10" s="209">
        <v>4</v>
      </c>
      <c r="E10" s="209">
        <v>3</v>
      </c>
      <c r="F10" s="210">
        <f t="shared" si="0"/>
        <v>34</v>
      </c>
    </row>
    <row r="11" spans="1:6" ht="19" thickBot="1" x14ac:dyDescent="0.5">
      <c r="A11" s="211" t="s">
        <v>258</v>
      </c>
      <c r="B11" s="209">
        <v>9</v>
      </c>
      <c r="C11" s="209">
        <v>6</v>
      </c>
      <c r="D11" s="209">
        <v>5</v>
      </c>
      <c r="E11" s="209">
        <v>4</v>
      </c>
      <c r="F11" s="210">
        <f t="shared" si="0"/>
        <v>24</v>
      </c>
    </row>
    <row r="12" spans="1:6" ht="19" thickBot="1" x14ac:dyDescent="0.5">
      <c r="A12" s="212" t="s">
        <v>164</v>
      </c>
      <c r="B12" s="213">
        <f>SUM(B8:B11)</f>
        <v>32</v>
      </c>
      <c r="C12" s="213">
        <f t="shared" ref="C12:F12" si="1">SUM(C8:C11)</f>
        <v>29</v>
      </c>
      <c r="D12" s="213">
        <f t="shared" si="1"/>
        <v>15</v>
      </c>
      <c r="E12" s="213">
        <f t="shared" si="1"/>
        <v>10</v>
      </c>
      <c r="F12" s="213">
        <f t="shared" si="1"/>
        <v>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D52D-B7B1-460E-951B-BE2F1799DCA5}">
  <sheetPr>
    <tabColor rgb="FFC00000"/>
  </sheetPr>
  <dimension ref="A1:F12"/>
  <sheetViews>
    <sheetView topLeftCell="A3" workbookViewId="0">
      <selection activeCell="E14" sqref="E14"/>
    </sheetView>
  </sheetViews>
  <sheetFormatPr defaultRowHeight="12.5" x14ac:dyDescent="0.25"/>
  <cols>
    <col min="1" max="1" width="15.7265625" bestFit="1" customWidth="1"/>
    <col min="2" max="2" width="15" bestFit="1" customWidth="1"/>
    <col min="3" max="3" width="13" customWidth="1"/>
    <col min="4" max="4" width="11.7265625" bestFit="1" customWidth="1"/>
    <col min="5" max="5" width="14.81640625" bestFit="1" customWidth="1"/>
    <col min="6" max="6" width="17.81640625" customWidth="1"/>
  </cols>
  <sheetData>
    <row r="1" spans="1:6" x14ac:dyDescent="0.25">
      <c r="A1" t="s">
        <v>263</v>
      </c>
    </row>
    <row r="2" spans="1:6" x14ac:dyDescent="0.25">
      <c r="A2" t="s">
        <v>248</v>
      </c>
    </row>
    <row r="3" spans="1:6" ht="13" thickBot="1" x14ac:dyDescent="0.3"/>
    <row r="4" spans="1:6" ht="26.5" thickBot="1" x14ac:dyDescent="0.65">
      <c r="A4" s="195" t="s">
        <v>249</v>
      </c>
      <c r="B4" s="196"/>
      <c r="C4" s="196"/>
      <c r="D4" s="196"/>
      <c r="E4" s="196"/>
      <c r="F4" s="197"/>
    </row>
    <row r="5" spans="1:6" ht="21.5" thickBot="1" x14ac:dyDescent="0.55000000000000004">
      <c r="A5" s="198" t="s">
        <v>250</v>
      </c>
      <c r="B5" s="199"/>
      <c r="C5" s="199"/>
      <c r="D5" s="199"/>
      <c r="E5" s="199"/>
      <c r="F5" s="200"/>
    </row>
    <row r="6" spans="1:6" ht="19" thickBot="1" x14ac:dyDescent="0.5">
      <c r="A6" s="201" t="s">
        <v>278</v>
      </c>
      <c r="B6" s="202"/>
      <c r="C6" s="202"/>
      <c r="D6" s="202"/>
      <c r="E6" s="202"/>
      <c r="F6" s="203"/>
    </row>
    <row r="7" spans="1:6" ht="19" thickBot="1" x14ac:dyDescent="0.5">
      <c r="A7" s="204"/>
      <c r="B7" s="205" t="s">
        <v>200</v>
      </c>
      <c r="C7" s="206" t="s">
        <v>252</v>
      </c>
      <c r="D7" s="206" t="s">
        <v>253</v>
      </c>
      <c r="E7" s="206" t="s">
        <v>254</v>
      </c>
      <c r="F7" s="207" t="s">
        <v>164</v>
      </c>
    </row>
    <row r="8" spans="1:6" ht="18.5" x14ac:dyDescent="0.45">
      <c r="A8" s="208" t="s">
        <v>255</v>
      </c>
      <c r="B8" s="209">
        <f>SUM('Quarter 1:Quarter 4'!B8)</f>
        <v>15</v>
      </c>
      <c r="C8" s="209">
        <f>SUM('Quarter 1:Quarter 4'!C8)</f>
        <v>20</v>
      </c>
      <c r="D8" s="209">
        <f>SUM('Quarter 1:Quarter 4'!D8)</f>
        <v>15</v>
      </c>
      <c r="E8" s="209">
        <f>SUM('Quarter 1:Quarter 4'!E8)</f>
        <v>12</v>
      </c>
      <c r="F8" s="210">
        <f>SUM(B8:E8)</f>
        <v>62</v>
      </c>
    </row>
    <row r="9" spans="1:6" ht="18.5" x14ac:dyDescent="0.45">
      <c r="A9" s="211" t="s">
        <v>256</v>
      </c>
      <c r="B9" s="209">
        <f>SUM('Quarter 1:Quarter 4'!B9)</f>
        <v>10</v>
      </c>
      <c r="C9" s="209">
        <f>SUM('Quarter 1:Quarter 4'!C9)</f>
        <v>18</v>
      </c>
      <c r="D9" s="209">
        <f>SUM('Quarter 1:Quarter 4'!D9)</f>
        <v>14</v>
      </c>
      <c r="E9" s="209">
        <f>SUM('Quarter 1:Quarter 4'!E9)</f>
        <v>11</v>
      </c>
      <c r="F9" s="210">
        <f t="shared" ref="F9:F11" si="0">SUM(B9:E9)</f>
        <v>53</v>
      </c>
    </row>
    <row r="10" spans="1:6" ht="18.5" x14ac:dyDescent="0.45">
      <c r="A10" s="211" t="s">
        <v>257</v>
      </c>
      <c r="B10" s="209">
        <f>SUM('Quarter 1:Quarter 4'!B10)</f>
        <v>30</v>
      </c>
      <c r="C10" s="209">
        <f>SUM('Quarter 1:Quarter 4'!C10)</f>
        <v>14</v>
      </c>
      <c r="D10" s="209">
        <f>SUM('Quarter 1:Quarter 4'!D10)</f>
        <v>10</v>
      </c>
      <c r="E10" s="209">
        <f>SUM('Quarter 1:Quarter 4'!E10)</f>
        <v>9</v>
      </c>
      <c r="F10" s="210">
        <f t="shared" si="0"/>
        <v>63</v>
      </c>
    </row>
    <row r="11" spans="1:6" ht="19" thickBot="1" x14ac:dyDescent="0.5">
      <c r="A11" s="211" t="s">
        <v>258</v>
      </c>
      <c r="B11" s="209">
        <f>SUM('Quarter 1:Quarter 4'!B11)</f>
        <v>12</v>
      </c>
      <c r="C11" s="209">
        <f>SUM('Quarter 1:Quarter 4'!C11)</f>
        <v>35</v>
      </c>
      <c r="D11" s="209">
        <f>SUM('Quarter 1:Quarter 4'!D11)</f>
        <v>8</v>
      </c>
      <c r="E11" s="209">
        <f>SUM('Quarter 1:Quarter 4'!E11)</f>
        <v>12</v>
      </c>
      <c r="F11" s="210">
        <f t="shared" si="0"/>
        <v>67</v>
      </c>
    </row>
    <row r="12" spans="1:6" ht="19" thickBot="1" x14ac:dyDescent="0.5">
      <c r="A12" s="212" t="s">
        <v>164</v>
      </c>
      <c r="B12" s="213">
        <f>SUM(B8:B11)</f>
        <v>67</v>
      </c>
      <c r="C12" s="213">
        <f t="shared" ref="C12:F12" si="1">SUM(C8:C11)</f>
        <v>87</v>
      </c>
      <c r="D12" s="213">
        <f t="shared" si="1"/>
        <v>47</v>
      </c>
      <c r="E12" s="213">
        <f t="shared" si="1"/>
        <v>44</v>
      </c>
      <c r="F12" s="213">
        <f t="shared" si="1"/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O16"/>
  <sheetViews>
    <sheetView topLeftCell="A5" zoomScale="150" zoomScaleNormal="150" workbookViewId="0">
      <selection activeCell="E11" sqref="E11"/>
    </sheetView>
  </sheetViews>
  <sheetFormatPr defaultRowHeight="12.5" x14ac:dyDescent="0.25"/>
  <cols>
    <col min="2" max="2" width="15.26953125" customWidth="1"/>
    <col min="3" max="3" width="11.1796875" bestFit="1" customWidth="1"/>
    <col min="4" max="4" width="8" customWidth="1"/>
    <col min="5" max="5" width="15.7265625" bestFit="1" customWidth="1"/>
    <col min="6" max="6" width="14.7265625" bestFit="1" customWidth="1"/>
  </cols>
  <sheetData>
    <row r="2" spans="2:15" x14ac:dyDescent="0.25">
      <c r="B2" t="s">
        <v>8</v>
      </c>
    </row>
    <row r="3" spans="2:15" x14ac:dyDescent="0.25">
      <c r="B3" s="19" t="s">
        <v>52</v>
      </c>
      <c r="G3" s="14" t="s">
        <v>58</v>
      </c>
      <c r="H3" s="14"/>
      <c r="I3" s="14"/>
      <c r="J3" s="14"/>
      <c r="K3" s="14"/>
      <c r="L3" s="14"/>
      <c r="M3" s="14"/>
      <c r="N3" s="14"/>
      <c r="O3" s="14"/>
    </row>
    <row r="4" spans="2:15" x14ac:dyDescent="0.25">
      <c r="B4" t="s">
        <v>9</v>
      </c>
      <c r="F4" s="5">
        <v>2000000</v>
      </c>
      <c r="G4" s="14" t="s">
        <v>43</v>
      </c>
      <c r="H4" s="14"/>
      <c r="I4" s="14"/>
      <c r="J4" s="14"/>
      <c r="K4" s="14"/>
      <c r="L4" s="14"/>
      <c r="M4" s="14"/>
      <c r="N4" s="14"/>
      <c r="O4" s="14"/>
    </row>
    <row r="5" spans="2:15" x14ac:dyDescent="0.25">
      <c r="G5" s="14" t="s">
        <v>44</v>
      </c>
      <c r="H5" s="14"/>
      <c r="I5" s="14"/>
      <c r="J5" s="14"/>
      <c r="K5" s="14"/>
      <c r="L5" s="14"/>
      <c r="M5" s="14"/>
      <c r="N5" s="14"/>
      <c r="O5" s="14"/>
    </row>
    <row r="7" spans="2:15" x14ac:dyDescent="0.25">
      <c r="C7" s="6" t="s">
        <v>10</v>
      </c>
    </row>
    <row r="8" spans="2:15" x14ac:dyDescent="0.25">
      <c r="B8" s="7" t="s">
        <v>11</v>
      </c>
      <c r="C8" s="8" t="s">
        <v>12</v>
      </c>
      <c r="D8" s="7"/>
      <c r="E8" s="7" t="s">
        <v>13</v>
      </c>
    </row>
    <row r="9" spans="2:15" x14ac:dyDescent="0.25">
      <c r="B9" t="s">
        <v>14</v>
      </c>
      <c r="C9" s="9">
        <v>552030</v>
      </c>
      <c r="E9" t="str">
        <f>IF(C9&gt;=$F$4,"Free trip to Hawaii","")</f>
        <v/>
      </c>
    </row>
    <row r="10" spans="2:15" x14ac:dyDescent="0.25">
      <c r="B10" t="s">
        <v>15</v>
      </c>
      <c r="C10" s="9">
        <v>23400</v>
      </c>
      <c r="E10" t="str">
        <f t="shared" ref="E10:E16" si="0">IF(C10&gt;=$F$4,"Free trip to Hawaii","")</f>
        <v/>
      </c>
    </row>
    <row r="11" spans="2:15" x14ac:dyDescent="0.25">
      <c r="B11" t="s">
        <v>16</v>
      </c>
      <c r="C11" s="9">
        <v>7358800</v>
      </c>
      <c r="E11" t="str">
        <f t="shared" si="0"/>
        <v>Free trip to Hawaii</v>
      </c>
    </row>
    <row r="12" spans="2:15" x14ac:dyDescent="0.25">
      <c r="B12" t="s">
        <v>17</v>
      </c>
      <c r="C12" s="9">
        <v>1488900</v>
      </c>
      <c r="E12" t="str">
        <f t="shared" si="0"/>
        <v/>
      </c>
    </row>
    <row r="13" spans="2:15" x14ac:dyDescent="0.25">
      <c r="B13" t="s">
        <v>18</v>
      </c>
      <c r="C13" s="9">
        <v>3500400</v>
      </c>
      <c r="E13" t="str">
        <f t="shared" si="0"/>
        <v>Free trip to Hawaii</v>
      </c>
    </row>
    <row r="14" spans="2:15" x14ac:dyDescent="0.25">
      <c r="B14" t="s">
        <v>19</v>
      </c>
      <c r="C14" s="9">
        <v>995000</v>
      </c>
      <c r="E14" t="str">
        <f t="shared" si="0"/>
        <v/>
      </c>
    </row>
    <row r="15" spans="2:15" x14ac:dyDescent="0.25">
      <c r="B15" t="s">
        <v>20</v>
      </c>
      <c r="C15" s="9">
        <v>7560</v>
      </c>
      <c r="E15" t="str">
        <f t="shared" si="0"/>
        <v/>
      </c>
    </row>
    <row r="16" spans="2:15" x14ac:dyDescent="0.25">
      <c r="B16" t="s">
        <v>21</v>
      </c>
      <c r="C16" s="9">
        <v>1557100</v>
      </c>
      <c r="E16" t="str">
        <f t="shared" si="0"/>
        <v/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Q16"/>
  <sheetViews>
    <sheetView topLeftCell="A6" zoomScale="150" zoomScaleNormal="150" workbookViewId="0">
      <selection activeCell="E9" sqref="E9"/>
    </sheetView>
  </sheetViews>
  <sheetFormatPr defaultRowHeight="12.5" x14ac:dyDescent="0.25"/>
  <cols>
    <col min="2" max="2" width="11.7265625" customWidth="1"/>
    <col min="3" max="3" width="11.1796875" bestFit="1" customWidth="1"/>
    <col min="4" max="4" width="6.453125" customWidth="1"/>
    <col min="5" max="5" width="22.7265625" customWidth="1"/>
    <col min="6" max="6" width="11.1796875" bestFit="1" customWidth="1"/>
  </cols>
  <sheetData>
    <row r="2" spans="2:17" x14ac:dyDescent="0.25">
      <c r="B2" t="s">
        <v>8</v>
      </c>
    </row>
    <row r="3" spans="2:17" x14ac:dyDescent="0.25">
      <c r="B3" s="19" t="s">
        <v>52</v>
      </c>
      <c r="G3" s="14" t="s">
        <v>57</v>
      </c>
      <c r="H3" s="14"/>
      <c r="I3" s="14"/>
      <c r="J3" s="14"/>
      <c r="K3" s="14"/>
      <c r="L3" s="14"/>
      <c r="M3" s="14"/>
      <c r="N3" s="14"/>
      <c r="O3" s="14"/>
      <c r="P3" s="13"/>
      <c r="Q3" s="13"/>
    </row>
    <row r="4" spans="2:17" x14ac:dyDescent="0.25">
      <c r="B4" t="s">
        <v>9</v>
      </c>
      <c r="F4" s="9">
        <v>2000000</v>
      </c>
      <c r="G4" s="14" t="s">
        <v>46</v>
      </c>
      <c r="H4" s="14"/>
      <c r="I4" s="14"/>
      <c r="J4" s="14"/>
      <c r="K4" s="14"/>
      <c r="L4" s="14"/>
      <c r="M4" s="14"/>
      <c r="N4" s="14"/>
      <c r="O4" s="14"/>
      <c r="P4" s="13"/>
      <c r="Q4" s="13"/>
    </row>
    <row r="5" spans="2:17" x14ac:dyDescent="0.25">
      <c r="B5" t="s">
        <v>22</v>
      </c>
      <c r="F5" s="9">
        <v>100000</v>
      </c>
      <c r="G5" s="14" t="s">
        <v>47</v>
      </c>
      <c r="H5" s="14"/>
      <c r="I5" s="14"/>
      <c r="J5" s="14"/>
      <c r="K5" s="14"/>
      <c r="L5" s="14"/>
      <c r="M5" s="14"/>
      <c r="N5" s="14"/>
      <c r="O5" s="14"/>
      <c r="P5" s="13"/>
      <c r="Q5" s="13"/>
    </row>
    <row r="6" spans="2:17" x14ac:dyDescent="0.25">
      <c r="G6" s="14" t="s">
        <v>44</v>
      </c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17" x14ac:dyDescent="0.25">
      <c r="C7" s="6" t="s">
        <v>10</v>
      </c>
    </row>
    <row r="8" spans="2:17" x14ac:dyDescent="0.25">
      <c r="B8" s="7" t="s">
        <v>11</v>
      </c>
      <c r="C8" s="8" t="s">
        <v>12</v>
      </c>
      <c r="D8" s="7"/>
      <c r="E8" s="7" t="s">
        <v>13</v>
      </c>
    </row>
    <row r="9" spans="2:17" x14ac:dyDescent="0.25">
      <c r="B9" t="s">
        <v>14</v>
      </c>
      <c r="C9" s="9">
        <v>552030</v>
      </c>
      <c r="E9" t="str">
        <f>IF(C9&gt;=$F$4,"Free trip to Hawaii",IF(C9&lt;$F$5,"Fired",""))</f>
        <v/>
      </c>
    </row>
    <row r="10" spans="2:17" x14ac:dyDescent="0.25">
      <c r="B10" t="s">
        <v>15</v>
      </c>
      <c r="C10" s="9">
        <v>23400</v>
      </c>
      <c r="E10" t="str">
        <f t="shared" ref="E10:E16" si="0">IF(C10&gt;=$F$4,"Free trip to Hawaii",IF(C10&lt;$F$5,"Fired",""))</f>
        <v>Fired</v>
      </c>
    </row>
    <row r="11" spans="2:17" x14ac:dyDescent="0.25">
      <c r="B11" t="s">
        <v>16</v>
      </c>
      <c r="C11" s="9">
        <v>7358800</v>
      </c>
      <c r="E11" t="str">
        <f t="shared" si="0"/>
        <v>Free trip to Hawaii</v>
      </c>
    </row>
    <row r="12" spans="2:17" x14ac:dyDescent="0.25">
      <c r="B12" t="s">
        <v>17</v>
      </c>
      <c r="C12" s="9">
        <v>1488900</v>
      </c>
      <c r="E12" t="str">
        <f t="shared" si="0"/>
        <v/>
      </c>
    </row>
    <row r="13" spans="2:17" x14ac:dyDescent="0.25">
      <c r="B13" t="s">
        <v>18</v>
      </c>
      <c r="C13" s="9">
        <v>3500400</v>
      </c>
      <c r="E13" t="str">
        <f t="shared" si="0"/>
        <v>Free trip to Hawaii</v>
      </c>
    </row>
    <row r="14" spans="2:17" x14ac:dyDescent="0.25">
      <c r="B14" t="s">
        <v>19</v>
      </c>
      <c r="C14" s="9">
        <v>995000</v>
      </c>
      <c r="E14" t="str">
        <f t="shared" si="0"/>
        <v/>
      </c>
    </row>
    <row r="15" spans="2:17" x14ac:dyDescent="0.25">
      <c r="B15" t="s">
        <v>20</v>
      </c>
      <c r="C15" s="9">
        <v>7560</v>
      </c>
      <c r="E15" t="str">
        <f t="shared" si="0"/>
        <v>Fired</v>
      </c>
    </row>
    <row r="16" spans="2:17" x14ac:dyDescent="0.25">
      <c r="B16" t="s">
        <v>21</v>
      </c>
      <c r="C16" s="9">
        <v>1557100</v>
      </c>
      <c r="E16" t="str">
        <f t="shared" si="0"/>
        <v/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S14"/>
  <sheetViews>
    <sheetView topLeftCell="B4" zoomScale="150" zoomScaleNormal="150" workbookViewId="0">
      <selection activeCell="H8" sqref="H8"/>
    </sheetView>
  </sheetViews>
  <sheetFormatPr defaultRowHeight="12.5" x14ac:dyDescent="0.25"/>
  <cols>
    <col min="6" max="6" width="5.7265625" customWidth="1"/>
  </cols>
  <sheetData>
    <row r="1" spans="1:19" x14ac:dyDescent="0.25">
      <c r="I1" t="s">
        <v>23</v>
      </c>
    </row>
    <row r="2" spans="1:19" x14ac:dyDescent="0.25">
      <c r="B2" t="s">
        <v>24</v>
      </c>
    </row>
    <row r="3" spans="1:19" x14ac:dyDescent="0.25">
      <c r="I3" s="14" t="s">
        <v>48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5">
      <c r="D4" s="6" t="s">
        <v>25</v>
      </c>
      <c r="E4" s="6" t="s">
        <v>26</v>
      </c>
      <c r="F4" s="6"/>
      <c r="I4" s="14" t="s">
        <v>49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5">
      <c r="A5" s="8" t="s">
        <v>27</v>
      </c>
      <c r="B5" s="8" t="s">
        <v>28</v>
      </c>
      <c r="C5" s="7" t="s">
        <v>26</v>
      </c>
      <c r="D5" s="8" t="s">
        <v>29</v>
      </c>
      <c r="E5" s="8" t="s">
        <v>29</v>
      </c>
      <c r="F5" s="8"/>
      <c r="G5" s="7" t="s">
        <v>13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25">
      <c r="A6">
        <v>1</v>
      </c>
      <c r="B6" s="10">
        <v>40061</v>
      </c>
      <c r="C6" t="s">
        <v>30</v>
      </c>
      <c r="D6">
        <v>27</v>
      </c>
      <c r="E6">
        <v>31</v>
      </c>
      <c r="G6" t="str">
        <f>IF(D6&gt;E6,"Win",IF(D6=E6,"Tie","Lose"))</f>
        <v>Lose</v>
      </c>
    </row>
    <row r="7" spans="1:19" x14ac:dyDescent="0.25">
      <c r="A7">
        <v>2</v>
      </c>
      <c r="B7" s="10">
        <v>40068</v>
      </c>
      <c r="C7" t="s">
        <v>31</v>
      </c>
      <c r="D7">
        <v>17</v>
      </c>
      <c r="E7">
        <v>17</v>
      </c>
      <c r="G7" t="str">
        <f t="shared" ref="G7:G14" si="0">IF(D7&gt;E7,"Win",IF(D7=E7,"Tie","Lose"))</f>
        <v>Tie</v>
      </c>
    </row>
    <row r="8" spans="1:19" x14ac:dyDescent="0.25">
      <c r="A8">
        <v>3</v>
      </c>
      <c r="B8" s="10">
        <v>40075</v>
      </c>
      <c r="C8" t="s">
        <v>32</v>
      </c>
      <c r="D8">
        <v>10</v>
      </c>
      <c r="E8">
        <v>35</v>
      </c>
      <c r="G8" t="str">
        <f t="shared" si="0"/>
        <v>Lose</v>
      </c>
    </row>
    <row r="9" spans="1:19" x14ac:dyDescent="0.25">
      <c r="A9">
        <v>4</v>
      </c>
      <c r="B9" s="10">
        <v>40082</v>
      </c>
      <c r="C9" t="s">
        <v>33</v>
      </c>
      <c r="D9">
        <v>33</v>
      </c>
      <c r="E9">
        <v>21</v>
      </c>
      <c r="G9" t="str">
        <f t="shared" si="0"/>
        <v>Win</v>
      </c>
    </row>
    <row r="10" spans="1:19" x14ac:dyDescent="0.25">
      <c r="A10">
        <v>5</v>
      </c>
      <c r="B10" s="10">
        <v>40089</v>
      </c>
      <c r="C10" t="s">
        <v>34</v>
      </c>
      <c r="D10">
        <v>14</v>
      </c>
      <c r="E10">
        <v>7</v>
      </c>
      <c r="G10" t="str">
        <f t="shared" si="0"/>
        <v>Win</v>
      </c>
    </row>
    <row r="11" spans="1:19" x14ac:dyDescent="0.25">
      <c r="A11">
        <v>6</v>
      </c>
      <c r="B11" s="10">
        <v>40096</v>
      </c>
      <c r="C11" t="s">
        <v>35</v>
      </c>
      <c r="D11">
        <v>21</v>
      </c>
      <c r="E11">
        <v>3</v>
      </c>
      <c r="G11" t="str">
        <f t="shared" si="0"/>
        <v>Win</v>
      </c>
    </row>
    <row r="12" spans="1:19" x14ac:dyDescent="0.25">
      <c r="A12">
        <v>7</v>
      </c>
      <c r="B12" s="10">
        <v>40103</v>
      </c>
      <c r="C12" t="s">
        <v>36</v>
      </c>
      <c r="D12">
        <v>3</v>
      </c>
      <c r="E12">
        <v>34</v>
      </c>
      <c r="G12" t="str">
        <f t="shared" si="0"/>
        <v>Lose</v>
      </c>
    </row>
    <row r="13" spans="1:19" x14ac:dyDescent="0.25">
      <c r="A13">
        <v>8</v>
      </c>
      <c r="B13" s="10">
        <v>40110</v>
      </c>
      <c r="C13" t="s">
        <v>37</v>
      </c>
      <c r="D13">
        <v>9</v>
      </c>
      <c r="E13">
        <v>6</v>
      </c>
      <c r="G13" t="str">
        <f t="shared" si="0"/>
        <v>Win</v>
      </c>
    </row>
    <row r="14" spans="1:19" x14ac:dyDescent="0.25">
      <c r="A14">
        <v>9</v>
      </c>
      <c r="B14" s="10">
        <v>40117</v>
      </c>
      <c r="C14" t="s">
        <v>38</v>
      </c>
      <c r="D14">
        <v>20</v>
      </c>
      <c r="E14">
        <v>21</v>
      </c>
      <c r="G14" t="str">
        <f t="shared" si="0"/>
        <v>Lose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14"/>
  <sheetViews>
    <sheetView zoomScale="106" zoomScaleNormal="170" workbookViewId="0">
      <selection activeCell="H5" sqref="H5"/>
    </sheetView>
  </sheetViews>
  <sheetFormatPr defaultRowHeight="12.5" x14ac:dyDescent="0.25"/>
  <cols>
    <col min="6" max="6" width="3.7265625" customWidth="1"/>
  </cols>
  <sheetData>
    <row r="1" spans="1:18" x14ac:dyDescent="0.25">
      <c r="H1" t="s">
        <v>39</v>
      </c>
    </row>
    <row r="2" spans="1:18" x14ac:dyDescent="0.25">
      <c r="B2" t="s">
        <v>24</v>
      </c>
    </row>
    <row r="3" spans="1:18" x14ac:dyDescent="0.25">
      <c r="H3" s="14" t="s">
        <v>51</v>
      </c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D4" s="6" t="s">
        <v>25</v>
      </c>
      <c r="E4" s="6" t="s">
        <v>26</v>
      </c>
      <c r="H4" s="14" t="s">
        <v>49</v>
      </c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8" t="s">
        <v>27</v>
      </c>
      <c r="B5" s="8" t="s">
        <v>28</v>
      </c>
      <c r="C5" s="7" t="s">
        <v>26</v>
      </c>
      <c r="D5" s="8" t="s">
        <v>29</v>
      </c>
      <c r="E5" s="8" t="s">
        <v>29</v>
      </c>
      <c r="F5" s="7"/>
      <c r="G5" s="7" t="s">
        <v>13</v>
      </c>
      <c r="H5" s="15" t="s">
        <v>50</v>
      </c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x14ac:dyDescent="0.25">
      <c r="A6">
        <v>1</v>
      </c>
      <c r="B6" s="10">
        <v>40061</v>
      </c>
      <c r="C6" t="s">
        <v>30</v>
      </c>
      <c r="D6">
        <v>27</v>
      </c>
      <c r="E6">
        <v>31</v>
      </c>
      <c r="G6" t="str">
        <f>IF(D6&gt;E6,"Tigers",IF(D6=E6,"Tie",C6))</f>
        <v>Eagles</v>
      </c>
    </row>
    <row r="7" spans="1:18" x14ac:dyDescent="0.25">
      <c r="A7">
        <v>2</v>
      </c>
      <c r="B7" s="10">
        <v>40068</v>
      </c>
      <c r="C7" t="s">
        <v>31</v>
      </c>
      <c r="D7">
        <v>17</v>
      </c>
      <c r="E7">
        <v>17</v>
      </c>
      <c r="G7" t="str">
        <f t="shared" ref="G7:G14" si="0">IF(D7&gt;E7,"Tigers",IF(D7=E7,"Tie",C7))</f>
        <v>Tie</v>
      </c>
    </row>
    <row r="8" spans="1:18" x14ac:dyDescent="0.25">
      <c r="A8">
        <v>3</v>
      </c>
      <c r="B8" s="10">
        <v>40075</v>
      </c>
      <c r="C8" t="s">
        <v>32</v>
      </c>
      <c r="D8">
        <v>10</v>
      </c>
      <c r="E8">
        <v>35</v>
      </c>
      <c r="G8" t="str">
        <f t="shared" si="0"/>
        <v>Wimps</v>
      </c>
    </row>
    <row r="9" spans="1:18" x14ac:dyDescent="0.25">
      <c r="A9">
        <v>4</v>
      </c>
      <c r="B9" s="10">
        <v>40082</v>
      </c>
      <c r="C9" t="s">
        <v>33</v>
      </c>
      <c r="D9">
        <v>33</v>
      </c>
      <c r="E9">
        <v>21</v>
      </c>
      <c r="G9" t="str">
        <f t="shared" si="0"/>
        <v>Tigers</v>
      </c>
    </row>
    <row r="10" spans="1:18" x14ac:dyDescent="0.25">
      <c r="A10">
        <v>5</v>
      </c>
      <c r="B10" s="10">
        <v>40089</v>
      </c>
      <c r="C10" t="s">
        <v>34</v>
      </c>
      <c r="D10">
        <v>14</v>
      </c>
      <c r="E10">
        <v>7</v>
      </c>
      <c r="G10" t="str">
        <f t="shared" si="0"/>
        <v>Tigers</v>
      </c>
    </row>
    <row r="11" spans="1:18" x14ac:dyDescent="0.25">
      <c r="A11">
        <v>6</v>
      </c>
      <c r="B11" s="10">
        <v>40096</v>
      </c>
      <c r="C11" t="s">
        <v>35</v>
      </c>
      <c r="D11">
        <v>21</v>
      </c>
      <c r="E11">
        <v>3</v>
      </c>
      <c r="G11" t="str">
        <f t="shared" si="0"/>
        <v>Tigers</v>
      </c>
    </row>
    <row r="12" spans="1:18" x14ac:dyDescent="0.25">
      <c r="A12">
        <v>7</v>
      </c>
      <c r="B12" s="10">
        <v>40103</v>
      </c>
      <c r="C12" t="s">
        <v>36</v>
      </c>
      <c r="D12">
        <v>3</v>
      </c>
      <c r="E12">
        <v>34</v>
      </c>
      <c r="G12" t="str">
        <f t="shared" si="0"/>
        <v>Daisies</v>
      </c>
    </row>
    <row r="13" spans="1:18" x14ac:dyDescent="0.25">
      <c r="A13">
        <v>8</v>
      </c>
      <c r="B13" s="10">
        <v>40110</v>
      </c>
      <c r="C13" t="s">
        <v>37</v>
      </c>
      <c r="D13">
        <v>9</v>
      </c>
      <c r="E13">
        <v>6</v>
      </c>
      <c r="G13" t="str">
        <f t="shared" si="0"/>
        <v>Tigers</v>
      </c>
    </row>
    <row r="14" spans="1:18" x14ac:dyDescent="0.25">
      <c r="A14">
        <v>9</v>
      </c>
      <c r="B14" s="10">
        <v>40117</v>
      </c>
      <c r="C14" t="s">
        <v>38</v>
      </c>
      <c r="D14">
        <v>20</v>
      </c>
      <c r="E14">
        <v>21</v>
      </c>
      <c r="G14" t="str">
        <f t="shared" si="0"/>
        <v>Warlocks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884E-F328-439F-969D-D78FAE365B43}">
  <sheetPr>
    <tabColor rgb="FF002060"/>
  </sheetPr>
  <dimension ref="A1:H21"/>
  <sheetViews>
    <sheetView topLeftCell="A6" workbookViewId="0">
      <selection activeCell="E18" sqref="E18"/>
    </sheetView>
  </sheetViews>
  <sheetFormatPr defaultRowHeight="12.5" x14ac:dyDescent="0.25"/>
  <cols>
    <col min="1" max="2" width="15.7265625" customWidth="1"/>
    <col min="3" max="3" width="25.26953125" customWidth="1"/>
    <col min="4" max="4" width="19.7265625" bestFit="1" customWidth="1"/>
    <col min="5" max="5" width="15.7265625" customWidth="1"/>
  </cols>
  <sheetData>
    <row r="1" spans="1:8" x14ac:dyDescent="0.25">
      <c r="A1" t="s">
        <v>263</v>
      </c>
    </row>
    <row r="2" spans="1:8" x14ac:dyDescent="0.25">
      <c r="A2" t="s">
        <v>60</v>
      </c>
    </row>
    <row r="3" spans="1:8" ht="13" thickBot="1" x14ac:dyDescent="0.3">
      <c r="H3" t="s">
        <v>61</v>
      </c>
    </row>
    <row r="4" spans="1:8" ht="19" thickBot="1" x14ac:dyDescent="0.5">
      <c r="A4" s="233" t="s">
        <v>62</v>
      </c>
      <c r="B4" s="234"/>
      <c r="C4" s="234"/>
      <c r="D4" s="234"/>
      <c r="E4" s="235"/>
      <c r="H4" s="21" t="s">
        <v>63</v>
      </c>
    </row>
    <row r="5" spans="1:8" ht="18.5" x14ac:dyDescent="0.45">
      <c r="A5" s="22"/>
      <c r="B5" s="22"/>
      <c r="C5" s="22"/>
      <c r="D5" s="22"/>
      <c r="E5" s="22"/>
    </row>
    <row r="6" spans="1:8" ht="18.5" x14ac:dyDescent="0.45">
      <c r="A6" s="22"/>
      <c r="B6" s="236" t="s">
        <v>64</v>
      </c>
      <c r="C6" s="237"/>
      <c r="D6" s="238"/>
      <c r="E6" s="22"/>
    </row>
    <row r="7" spans="1:8" ht="14.5" x14ac:dyDescent="0.35">
      <c r="B7" s="239" t="s">
        <v>65</v>
      </c>
      <c r="C7" s="239"/>
      <c r="D7" s="18">
        <v>12</v>
      </c>
    </row>
    <row r="8" spans="1:8" ht="14.5" x14ac:dyDescent="0.35">
      <c r="B8" s="239" t="s">
        <v>66</v>
      </c>
      <c r="C8" s="239"/>
      <c r="D8" s="23">
        <v>4320</v>
      </c>
      <c r="E8" s="9"/>
    </row>
    <row r="9" spans="1:8" ht="14.5" x14ac:dyDescent="0.35">
      <c r="B9" s="239" t="s">
        <v>67</v>
      </c>
      <c r="C9" s="239"/>
      <c r="D9" s="23">
        <v>360</v>
      </c>
    </row>
    <row r="10" spans="1:8" ht="13" thickBot="1" x14ac:dyDescent="0.3">
      <c r="B10" s="24"/>
      <c r="C10" s="24"/>
    </row>
    <row r="11" spans="1:8" ht="14.5" x14ac:dyDescent="0.35">
      <c r="A11" s="25" t="s">
        <v>68</v>
      </c>
      <c r="B11" s="26" t="s">
        <v>69</v>
      </c>
      <c r="C11" s="26" t="s">
        <v>70</v>
      </c>
      <c r="D11" s="26" t="s">
        <v>71</v>
      </c>
      <c r="E11" s="27" t="s">
        <v>72</v>
      </c>
    </row>
    <row r="12" spans="1:8" x14ac:dyDescent="0.25">
      <c r="A12" s="28"/>
      <c r="B12" s="29" t="s">
        <v>73</v>
      </c>
      <c r="C12" s="29">
        <v>9</v>
      </c>
      <c r="D12" s="30" t="str">
        <f>IF(C12&gt;=$D$7,"Full-time","Part-time")</f>
        <v>Part-time</v>
      </c>
      <c r="E12" s="31">
        <f>IF(C12&gt;=$D$7,$D$8,(C12*$D$9))</f>
        <v>3240</v>
      </c>
    </row>
    <row r="13" spans="1:8" x14ac:dyDescent="0.25">
      <c r="A13" s="28"/>
      <c r="B13" s="32" t="s">
        <v>74</v>
      </c>
      <c r="C13" s="32">
        <v>12</v>
      </c>
      <c r="D13" s="30" t="str">
        <f t="shared" ref="D13:D16" si="0">IF(C13&gt;=$D$7,"Full-time","Part-time")</f>
        <v>Full-time</v>
      </c>
      <c r="E13" s="31">
        <f t="shared" ref="E13:E16" si="1">IF(C13&gt;=$D$7,$D$8,(C13*$D$9))</f>
        <v>4320</v>
      </c>
    </row>
    <row r="14" spans="1:8" x14ac:dyDescent="0.25">
      <c r="A14" s="28"/>
      <c r="B14" s="32" t="s">
        <v>75</v>
      </c>
      <c r="C14" s="32">
        <v>15</v>
      </c>
      <c r="D14" s="30" t="str">
        <f t="shared" si="0"/>
        <v>Full-time</v>
      </c>
      <c r="E14" s="31">
        <f t="shared" si="1"/>
        <v>4320</v>
      </c>
    </row>
    <row r="15" spans="1:8" x14ac:dyDescent="0.25">
      <c r="A15" s="28"/>
      <c r="B15" s="32" t="s">
        <v>76</v>
      </c>
      <c r="C15" s="32">
        <v>18</v>
      </c>
      <c r="D15" s="30" t="str">
        <f t="shared" si="0"/>
        <v>Full-time</v>
      </c>
      <c r="E15" s="31">
        <f t="shared" si="1"/>
        <v>4320</v>
      </c>
    </row>
    <row r="16" spans="1:8" ht="13" thickBot="1" x14ac:dyDescent="0.3">
      <c r="A16" s="33"/>
      <c r="B16" s="34" t="s">
        <v>77</v>
      </c>
      <c r="C16" s="34">
        <v>6</v>
      </c>
      <c r="D16" s="214" t="str">
        <f t="shared" si="0"/>
        <v>Part-time</v>
      </c>
      <c r="E16" s="215">
        <f t="shared" si="1"/>
        <v>2160</v>
      </c>
    </row>
    <row r="19" spans="1:5" ht="14.5" x14ac:dyDescent="0.35">
      <c r="A19" s="232" t="s">
        <v>78</v>
      </c>
      <c r="B19" s="232"/>
      <c r="C19" s="232"/>
      <c r="D19" s="232"/>
      <c r="E19" s="232"/>
    </row>
    <row r="20" spans="1:5" ht="14.5" x14ac:dyDescent="0.35">
      <c r="A20" s="35" t="s">
        <v>79</v>
      </c>
    </row>
    <row r="21" spans="1:5" ht="14.5" x14ac:dyDescent="0.35">
      <c r="A21" s="36" t="s">
        <v>80</v>
      </c>
    </row>
  </sheetData>
  <mergeCells count="6">
    <mergeCell ref="A19:E19"/>
    <mergeCell ref="A4:E4"/>
    <mergeCell ref="B6:D6"/>
    <mergeCell ref="B7:C7"/>
    <mergeCell ref="B8:C8"/>
    <mergeCell ref="B9:C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6663-AD43-423B-BA85-760F1F931305}">
  <sheetPr>
    <tabColor rgb="FF002060"/>
  </sheetPr>
  <dimension ref="A1:G24"/>
  <sheetViews>
    <sheetView workbookViewId="0">
      <selection activeCell="D13" sqref="D13"/>
    </sheetView>
  </sheetViews>
  <sheetFormatPr defaultRowHeight="12.5" x14ac:dyDescent="0.25"/>
  <cols>
    <col min="1" max="1" width="26.453125" bestFit="1" customWidth="1"/>
    <col min="2" max="2" width="11.1796875" bestFit="1" customWidth="1"/>
    <col min="3" max="3" width="13.453125" bestFit="1" customWidth="1"/>
    <col min="4" max="4" width="17" customWidth="1"/>
  </cols>
  <sheetData>
    <row r="1" spans="1:7" x14ac:dyDescent="0.25">
      <c r="A1" t="s">
        <v>59</v>
      </c>
    </row>
    <row r="2" spans="1:7" x14ac:dyDescent="0.25">
      <c r="A2" t="s">
        <v>60</v>
      </c>
    </row>
    <row r="3" spans="1:7" ht="13" thickBot="1" x14ac:dyDescent="0.3">
      <c r="G3" t="s">
        <v>81</v>
      </c>
    </row>
    <row r="4" spans="1:7" ht="19" thickBot="1" x14ac:dyDescent="0.5">
      <c r="A4" s="240" t="s">
        <v>82</v>
      </c>
      <c r="B4" s="241"/>
      <c r="C4" s="241"/>
      <c r="D4" s="242"/>
      <c r="G4" s="21" t="s">
        <v>83</v>
      </c>
    </row>
    <row r="5" spans="1:7" ht="19" thickBot="1" x14ac:dyDescent="0.5">
      <c r="A5" s="37"/>
      <c r="B5" s="37"/>
      <c r="C5" s="37"/>
      <c r="D5" s="37"/>
    </row>
    <row r="6" spans="1:7" ht="29" x14ac:dyDescent="0.35">
      <c r="A6" s="38" t="s">
        <v>84</v>
      </c>
      <c r="B6" s="39" t="s">
        <v>85</v>
      </c>
      <c r="C6" s="39" t="s">
        <v>86</v>
      </c>
      <c r="D6" s="40" t="s">
        <v>87</v>
      </c>
    </row>
    <row r="7" spans="1:7" ht="14.5" x14ac:dyDescent="0.35">
      <c r="A7" s="41" t="s">
        <v>88</v>
      </c>
      <c r="B7" s="42">
        <v>40</v>
      </c>
      <c r="C7" s="42">
        <v>55</v>
      </c>
      <c r="D7" s="43">
        <f>IF(C7&gt;=$B$16,$B$14+$B$17+$B$15*(C7-B7),IF(C7&gt;B7,$B$14+$B$15*(C7-B7),"No Fine"))</f>
        <v>110</v>
      </c>
    </row>
    <row r="8" spans="1:7" ht="14.5" x14ac:dyDescent="0.35">
      <c r="A8" s="44" t="s">
        <v>5</v>
      </c>
      <c r="B8" s="45">
        <v>55</v>
      </c>
      <c r="C8" s="45">
        <v>105</v>
      </c>
      <c r="D8" s="43">
        <f t="shared" ref="D8:D11" si="0">IF(C8&gt;=$B$16,$B$14+$B$17+$B$15*(C8-B8),IF(C8&gt;B8,$B$14+$B$15*(C8-B8),"No Fine"))</f>
        <v>350</v>
      </c>
    </row>
    <row r="9" spans="1:7" ht="14.5" x14ac:dyDescent="0.35">
      <c r="A9" s="44" t="s">
        <v>6</v>
      </c>
      <c r="B9" s="45">
        <v>65</v>
      </c>
      <c r="C9" s="45">
        <v>65</v>
      </c>
      <c r="D9" s="43" t="str">
        <f t="shared" si="0"/>
        <v>No Fine</v>
      </c>
    </row>
    <row r="10" spans="1:7" ht="14.5" x14ac:dyDescent="0.35">
      <c r="A10" s="44" t="s">
        <v>89</v>
      </c>
      <c r="B10" s="45">
        <v>25</v>
      </c>
      <c r="C10" s="45">
        <v>28</v>
      </c>
      <c r="D10" s="43">
        <f t="shared" si="0"/>
        <v>62</v>
      </c>
    </row>
    <row r="11" spans="1:7" ht="15" thickBot="1" x14ac:dyDescent="0.4">
      <c r="A11" s="46" t="s">
        <v>90</v>
      </c>
      <c r="B11" s="47">
        <v>45</v>
      </c>
      <c r="C11" s="47">
        <v>17</v>
      </c>
      <c r="D11" s="48" t="str">
        <f t="shared" si="0"/>
        <v>No Fine</v>
      </c>
    </row>
    <row r="12" spans="1:7" ht="13" thickBot="1" x14ac:dyDescent="0.3"/>
    <row r="13" spans="1:7" ht="14.5" x14ac:dyDescent="0.35">
      <c r="A13" s="243" t="s">
        <v>64</v>
      </c>
      <c r="B13" s="244"/>
    </row>
    <row r="14" spans="1:7" x14ac:dyDescent="0.25">
      <c r="A14" s="49" t="s">
        <v>91</v>
      </c>
      <c r="B14" s="50">
        <v>50</v>
      </c>
    </row>
    <row r="15" spans="1:7" x14ac:dyDescent="0.25">
      <c r="A15" s="51" t="s">
        <v>92</v>
      </c>
      <c r="B15" s="52">
        <v>4</v>
      </c>
    </row>
    <row r="16" spans="1:7" x14ac:dyDescent="0.25">
      <c r="A16" s="51" t="s">
        <v>93</v>
      </c>
      <c r="B16" s="53">
        <v>90</v>
      </c>
    </row>
    <row r="17" spans="1:4" ht="13" thickBot="1" x14ac:dyDescent="0.3">
      <c r="A17" s="54" t="s">
        <v>94</v>
      </c>
      <c r="B17" s="55">
        <v>100</v>
      </c>
    </row>
    <row r="19" spans="1:4" ht="14.5" x14ac:dyDescent="0.35">
      <c r="A19" s="232" t="s">
        <v>78</v>
      </c>
      <c r="B19" s="232"/>
      <c r="C19" s="232"/>
      <c r="D19" s="232"/>
    </row>
    <row r="21" spans="1:4" ht="14.5" x14ac:dyDescent="0.35">
      <c r="A21" s="35" t="s">
        <v>79</v>
      </c>
    </row>
    <row r="22" spans="1:4" ht="14.5" x14ac:dyDescent="0.35">
      <c r="A22" s="36" t="s">
        <v>95</v>
      </c>
    </row>
    <row r="23" spans="1:4" ht="14.5" x14ac:dyDescent="0.35">
      <c r="A23" s="56" t="s">
        <v>96</v>
      </c>
    </row>
    <row r="24" spans="1:4" x14ac:dyDescent="0.25">
      <c r="A24" s="56" t="s">
        <v>97</v>
      </c>
    </row>
  </sheetData>
  <mergeCells count="3">
    <mergeCell ref="A4:D4"/>
    <mergeCell ref="A13:B13"/>
    <mergeCell ref="A19:D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E47B-BB70-4E26-BB03-177E2C86FCE2}">
  <sheetPr>
    <tabColor rgb="FF002060"/>
  </sheetPr>
  <dimension ref="B2:E38"/>
  <sheetViews>
    <sheetView topLeftCell="A4" workbookViewId="0">
      <selection activeCell="B18" sqref="B18"/>
    </sheetView>
  </sheetViews>
  <sheetFormatPr defaultRowHeight="12.5" x14ac:dyDescent="0.25"/>
  <cols>
    <col min="2" max="2" width="55.1796875" customWidth="1"/>
    <col min="5" max="5" width="61.1796875" customWidth="1"/>
  </cols>
  <sheetData>
    <row r="2" spans="2:5" x14ac:dyDescent="0.25">
      <c r="B2" t="s">
        <v>98</v>
      </c>
    </row>
    <row r="3" spans="2:5" ht="13" thickBot="1" x14ac:dyDescent="0.3"/>
    <row r="4" spans="2:5" ht="29.5" thickBot="1" x14ac:dyDescent="0.4">
      <c r="B4" s="57" t="s">
        <v>99</v>
      </c>
      <c r="C4" s="58" t="s">
        <v>54</v>
      </c>
      <c r="D4" s="59" t="s">
        <v>100</v>
      </c>
      <c r="E4" s="60" t="s">
        <v>101</v>
      </c>
    </row>
    <row r="5" spans="2:5" ht="14.5" x14ac:dyDescent="0.35">
      <c r="B5" s="61" t="s">
        <v>111</v>
      </c>
      <c r="C5" s="62"/>
      <c r="D5" s="63"/>
      <c r="E5" s="64"/>
    </row>
    <row r="6" spans="2:5" ht="17.5" customHeight="1" x14ac:dyDescent="0.35">
      <c r="B6" s="65" t="s">
        <v>102</v>
      </c>
      <c r="C6" s="20">
        <v>2</v>
      </c>
      <c r="D6" s="66">
        <v>2</v>
      </c>
      <c r="E6" s="67"/>
    </row>
    <row r="7" spans="2:5" ht="17.5" customHeight="1" x14ac:dyDescent="0.25">
      <c r="B7" s="65" t="s">
        <v>103</v>
      </c>
      <c r="C7" s="20">
        <v>2</v>
      </c>
      <c r="D7" s="20">
        <v>2</v>
      </c>
      <c r="E7" s="68"/>
    </row>
    <row r="8" spans="2:5" x14ac:dyDescent="0.25">
      <c r="B8" s="65" t="s">
        <v>104</v>
      </c>
      <c r="C8" s="20">
        <v>2</v>
      </c>
      <c r="D8" s="20">
        <v>2</v>
      </c>
      <c r="E8" s="68"/>
    </row>
    <row r="9" spans="2:5" x14ac:dyDescent="0.25">
      <c r="B9" s="65" t="s">
        <v>261</v>
      </c>
      <c r="C9" s="20">
        <v>2</v>
      </c>
      <c r="D9" s="20">
        <v>2</v>
      </c>
      <c r="E9" s="68"/>
    </row>
    <row r="10" spans="2:5" x14ac:dyDescent="0.25">
      <c r="B10" s="65" t="s">
        <v>106</v>
      </c>
      <c r="C10" s="20">
        <v>4</v>
      </c>
      <c r="D10" s="20">
        <v>4</v>
      </c>
      <c r="E10" s="68"/>
    </row>
    <row r="11" spans="2:5" x14ac:dyDescent="0.25">
      <c r="B11" s="65" t="s">
        <v>107</v>
      </c>
      <c r="C11" s="20">
        <v>3</v>
      </c>
      <c r="D11" s="20">
        <v>3</v>
      </c>
      <c r="E11" s="68"/>
    </row>
    <row r="12" spans="2:5" ht="14.5" x14ac:dyDescent="0.35">
      <c r="B12" s="69" t="s">
        <v>113</v>
      </c>
      <c r="C12" s="70">
        <f>SUM(C6:C11)</f>
        <v>15</v>
      </c>
      <c r="D12" s="70">
        <f>SUM(D6:D11)</f>
        <v>15</v>
      </c>
      <c r="E12" s="68"/>
    </row>
    <row r="13" spans="2:5" ht="14.5" x14ac:dyDescent="0.35">
      <c r="B13" s="71" t="s">
        <v>112</v>
      </c>
      <c r="C13" s="20"/>
      <c r="D13" s="20"/>
      <c r="E13" s="68"/>
    </row>
    <row r="14" spans="2:5" x14ac:dyDescent="0.25">
      <c r="B14" s="65" t="s">
        <v>108</v>
      </c>
      <c r="C14" s="20">
        <v>2</v>
      </c>
      <c r="D14" s="20">
        <v>2</v>
      </c>
      <c r="E14" s="68"/>
    </row>
    <row r="15" spans="2:5" x14ac:dyDescent="0.25">
      <c r="B15" s="65" t="s">
        <v>109</v>
      </c>
      <c r="C15" s="20">
        <v>1</v>
      </c>
      <c r="D15" s="20">
        <v>1</v>
      </c>
      <c r="E15" s="68"/>
    </row>
    <row r="16" spans="2:5" x14ac:dyDescent="0.25">
      <c r="B16" s="65" t="s">
        <v>104</v>
      </c>
      <c r="C16" s="20">
        <v>2</v>
      </c>
      <c r="D16" s="20">
        <v>2</v>
      </c>
      <c r="E16" s="68"/>
    </row>
    <row r="17" spans="2:5" x14ac:dyDescent="0.25">
      <c r="B17" s="65" t="s">
        <v>105</v>
      </c>
      <c r="C17" s="20">
        <v>2</v>
      </c>
      <c r="D17" s="20">
        <v>2</v>
      </c>
      <c r="E17" s="68"/>
    </row>
    <row r="18" spans="2:5" x14ac:dyDescent="0.25">
      <c r="B18" s="65" t="s">
        <v>107</v>
      </c>
      <c r="C18" s="20">
        <v>3</v>
      </c>
      <c r="D18" s="20">
        <v>3</v>
      </c>
      <c r="E18" s="68"/>
    </row>
    <row r="19" spans="2:5" ht="15" thickBot="1" x14ac:dyDescent="0.4">
      <c r="B19" s="72" t="s">
        <v>114</v>
      </c>
      <c r="C19" s="73">
        <f>SUM(C14:C18)</f>
        <v>10</v>
      </c>
      <c r="D19" s="73">
        <f>SUM(D14:D18)</f>
        <v>10</v>
      </c>
      <c r="E19" s="74"/>
    </row>
    <row r="20" spans="2:5" ht="15" thickBot="1" x14ac:dyDescent="0.4">
      <c r="B20" s="75" t="s">
        <v>110</v>
      </c>
      <c r="C20" s="76">
        <f>C19+C12</f>
        <v>25</v>
      </c>
      <c r="D20" s="76">
        <f>D19+D12</f>
        <v>25</v>
      </c>
      <c r="E20" s="77"/>
    </row>
    <row r="22" spans="2:5" x14ac:dyDescent="0.25">
      <c r="B22" s="78"/>
    </row>
    <row r="25" spans="2:5" ht="14.5" x14ac:dyDescent="0.35">
      <c r="B25" s="79"/>
      <c r="C25" s="80"/>
      <c r="D25" s="80"/>
      <c r="E25" s="79"/>
    </row>
    <row r="29" spans="2:5" x14ac:dyDescent="0.25">
      <c r="B29" s="81"/>
    </row>
    <row r="33" spans="2:4" x14ac:dyDescent="0.25">
      <c r="B33" s="82"/>
    </row>
    <row r="34" spans="2:4" x14ac:dyDescent="0.25">
      <c r="B34" s="82"/>
    </row>
    <row r="35" spans="2:4" x14ac:dyDescent="0.25">
      <c r="B35" s="82"/>
    </row>
    <row r="36" spans="2:4" x14ac:dyDescent="0.25">
      <c r="B36" s="82"/>
    </row>
    <row r="37" spans="2:4" x14ac:dyDescent="0.25">
      <c r="B37" s="83"/>
    </row>
    <row r="38" spans="2:4" ht="14.5" x14ac:dyDescent="0.35">
      <c r="B38" s="79"/>
      <c r="C38" s="79"/>
      <c r="D38" s="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FEC6-FE49-4697-B50E-447E01760D3A}">
  <sheetPr>
    <tabColor rgb="FFFFFF00"/>
  </sheetPr>
  <dimension ref="A1:L32"/>
  <sheetViews>
    <sheetView topLeftCell="A5" zoomScale="85" zoomScaleNormal="85" workbookViewId="0">
      <selection activeCell="D33" sqref="D33"/>
    </sheetView>
  </sheetViews>
  <sheetFormatPr defaultRowHeight="12.5" x14ac:dyDescent="0.25"/>
  <cols>
    <col min="1" max="4" width="15.7265625" customWidth="1"/>
    <col min="7" max="7" width="17" bestFit="1" customWidth="1"/>
    <col min="8" max="8" width="13.26953125" bestFit="1" customWidth="1"/>
    <col min="9" max="9" width="11.453125" bestFit="1" customWidth="1"/>
  </cols>
  <sheetData>
    <row r="1" spans="1:4" x14ac:dyDescent="0.25">
      <c r="A1" t="s">
        <v>263</v>
      </c>
    </row>
    <row r="2" spans="1:4" x14ac:dyDescent="0.25">
      <c r="A2" t="s">
        <v>115</v>
      </c>
    </row>
    <row r="3" spans="1:4" ht="13" thickBot="1" x14ac:dyDescent="0.3"/>
    <row r="4" spans="1:4" ht="20" thickBot="1" x14ac:dyDescent="0.5">
      <c r="A4" s="245" t="s">
        <v>116</v>
      </c>
      <c r="B4" s="246"/>
      <c r="C4" s="246"/>
      <c r="D4" s="247"/>
    </row>
    <row r="5" spans="1:4" ht="15" thickBot="1" x14ac:dyDescent="0.4">
      <c r="A5" s="84" t="s">
        <v>68</v>
      </c>
      <c r="B5" s="85" t="s">
        <v>69</v>
      </c>
      <c r="C5" s="85" t="s">
        <v>117</v>
      </c>
      <c r="D5" s="86" t="s">
        <v>118</v>
      </c>
    </row>
    <row r="6" spans="1:4" x14ac:dyDescent="0.25">
      <c r="A6" s="28" t="s">
        <v>119</v>
      </c>
      <c r="B6" t="s">
        <v>120</v>
      </c>
      <c r="C6" s="87">
        <v>0.76</v>
      </c>
      <c r="D6" s="88" t="s">
        <v>121</v>
      </c>
    </row>
    <row r="7" spans="1:4" x14ac:dyDescent="0.25">
      <c r="A7" s="28" t="s">
        <v>122</v>
      </c>
      <c r="B7" t="s">
        <v>123</v>
      </c>
      <c r="C7" s="87">
        <v>0.9</v>
      </c>
      <c r="D7" s="88" t="s">
        <v>124</v>
      </c>
    </row>
    <row r="8" spans="1:4" x14ac:dyDescent="0.25">
      <c r="A8" s="28" t="s">
        <v>125</v>
      </c>
      <c r="B8" t="s">
        <v>126</v>
      </c>
      <c r="C8" s="87">
        <v>0.85</v>
      </c>
      <c r="D8" s="88" t="s">
        <v>124</v>
      </c>
    </row>
    <row r="9" spans="1:4" x14ac:dyDescent="0.25">
      <c r="A9" s="28" t="s">
        <v>127</v>
      </c>
      <c r="B9" t="s">
        <v>128</v>
      </c>
      <c r="C9" s="87">
        <v>0.8</v>
      </c>
      <c r="D9" s="88" t="s">
        <v>129</v>
      </c>
    </row>
    <row r="10" spans="1:4" x14ac:dyDescent="0.25">
      <c r="A10" s="28" t="s">
        <v>130</v>
      </c>
      <c r="B10" t="s">
        <v>131</v>
      </c>
      <c r="C10" s="87">
        <v>0.55000000000000004</v>
      </c>
      <c r="D10" s="88" t="s">
        <v>129</v>
      </c>
    </row>
    <row r="11" spans="1:4" x14ac:dyDescent="0.25">
      <c r="A11" s="28" t="s">
        <v>132</v>
      </c>
      <c r="B11" t="s">
        <v>133</v>
      </c>
      <c r="C11" s="87">
        <v>0.67</v>
      </c>
      <c r="D11" s="88" t="s">
        <v>121</v>
      </c>
    </row>
    <row r="12" spans="1:4" x14ac:dyDescent="0.25">
      <c r="A12" s="28" t="s">
        <v>16</v>
      </c>
      <c r="B12" t="s">
        <v>134</v>
      </c>
      <c r="C12" s="87">
        <v>0.77</v>
      </c>
      <c r="D12" s="88" t="s">
        <v>121</v>
      </c>
    </row>
    <row r="13" spans="1:4" x14ac:dyDescent="0.25">
      <c r="A13" s="28" t="s">
        <v>135</v>
      </c>
      <c r="B13" t="s">
        <v>136</v>
      </c>
      <c r="C13" s="87">
        <v>0.69</v>
      </c>
      <c r="D13" s="88" t="s">
        <v>129</v>
      </c>
    </row>
    <row r="14" spans="1:4" x14ac:dyDescent="0.25">
      <c r="A14" s="28" t="s">
        <v>137</v>
      </c>
      <c r="B14" t="s">
        <v>138</v>
      </c>
      <c r="C14" s="87">
        <v>0.79</v>
      </c>
      <c r="D14" s="88" t="s">
        <v>121</v>
      </c>
    </row>
    <row r="15" spans="1:4" x14ac:dyDescent="0.25">
      <c r="A15" s="28" t="s">
        <v>139</v>
      </c>
      <c r="B15" t="s">
        <v>140</v>
      </c>
      <c r="C15" s="87">
        <v>0.65</v>
      </c>
      <c r="D15" s="88" t="s">
        <v>124</v>
      </c>
    </row>
    <row r="16" spans="1:4" x14ac:dyDescent="0.25">
      <c r="A16" s="28" t="s">
        <v>141</v>
      </c>
      <c r="B16" t="s">
        <v>142</v>
      </c>
      <c r="C16" s="87">
        <v>0.73</v>
      </c>
      <c r="D16" s="88" t="s">
        <v>124</v>
      </c>
    </row>
    <row r="17" spans="1:12" x14ac:dyDescent="0.25">
      <c r="A17" s="28" t="s">
        <v>143</v>
      </c>
      <c r="B17" t="s">
        <v>144</v>
      </c>
      <c r="C17" s="87">
        <v>0.57999999999999996</v>
      </c>
      <c r="D17" s="88" t="s">
        <v>124</v>
      </c>
    </row>
    <row r="18" spans="1:12" x14ac:dyDescent="0.25">
      <c r="A18" s="28" t="s">
        <v>145</v>
      </c>
      <c r="B18" t="s">
        <v>146</v>
      </c>
      <c r="C18" s="87">
        <v>0.66</v>
      </c>
      <c r="D18" s="88" t="s">
        <v>124</v>
      </c>
    </row>
    <row r="19" spans="1:12" x14ac:dyDescent="0.25">
      <c r="A19" s="28" t="s">
        <v>147</v>
      </c>
      <c r="B19" t="s">
        <v>148</v>
      </c>
      <c r="C19" s="87">
        <v>0.53</v>
      </c>
      <c r="D19" s="88" t="s">
        <v>121</v>
      </c>
    </row>
    <row r="20" spans="1:12" ht="13" thickBot="1" x14ac:dyDescent="0.3">
      <c r="A20" s="33" t="s">
        <v>149</v>
      </c>
      <c r="B20" s="89" t="s">
        <v>150</v>
      </c>
      <c r="C20" s="90">
        <v>0.6</v>
      </c>
      <c r="D20" s="91" t="s">
        <v>129</v>
      </c>
    </row>
    <row r="21" spans="1:12" ht="15" thickBot="1" x14ac:dyDescent="0.4">
      <c r="G21" s="92" t="s">
        <v>53</v>
      </c>
      <c r="H21" s="18" t="s">
        <v>54</v>
      </c>
      <c r="I21" s="18" t="s">
        <v>55</v>
      </c>
    </row>
    <row r="22" spans="1:12" ht="14.5" x14ac:dyDescent="0.35">
      <c r="A22" s="93" t="s">
        <v>151</v>
      </c>
      <c r="B22" s="94" t="s">
        <v>152</v>
      </c>
      <c r="C22" s="94"/>
      <c r="D22" s="95">
        <f>AVERAGE(C6:C20)</f>
        <v>0.70199999999999996</v>
      </c>
      <c r="E22" s="96"/>
      <c r="G22" s="97" t="s">
        <v>153</v>
      </c>
      <c r="H22" s="97"/>
      <c r="I22" s="20">
        <v>1</v>
      </c>
      <c r="J22" s="79"/>
      <c r="K22" s="79"/>
      <c r="L22" s="79"/>
    </row>
    <row r="23" spans="1:12" ht="15" thickBot="1" x14ac:dyDescent="0.4">
      <c r="A23" s="98" t="s">
        <v>154</v>
      </c>
      <c r="B23" s="99" t="s">
        <v>155</v>
      </c>
      <c r="C23" s="99"/>
      <c r="D23" s="100">
        <f>MAX(C6:C20)</f>
        <v>0.9</v>
      </c>
      <c r="E23" s="96"/>
      <c r="G23" s="97" t="s">
        <v>156</v>
      </c>
      <c r="H23" s="97"/>
      <c r="I23" s="20">
        <v>1</v>
      </c>
      <c r="J23" s="79"/>
      <c r="K23" s="79"/>
      <c r="L23" s="79"/>
    </row>
    <row r="24" spans="1:12" ht="15" thickBot="1" x14ac:dyDescent="0.4">
      <c r="A24" s="101"/>
      <c r="B24" s="79"/>
      <c r="G24" s="97" t="s">
        <v>157</v>
      </c>
      <c r="H24" s="97"/>
      <c r="I24" s="20">
        <v>3</v>
      </c>
      <c r="J24" s="79"/>
      <c r="K24" s="79"/>
      <c r="L24" s="79"/>
    </row>
    <row r="25" spans="1:12" ht="14.5" x14ac:dyDescent="0.35">
      <c r="A25" s="248" t="s">
        <v>158</v>
      </c>
      <c r="B25" s="102" t="s">
        <v>159</v>
      </c>
      <c r="C25" s="102"/>
      <c r="D25" s="103">
        <f>COUNTIF(D6:D20,"Sophomore")</f>
        <v>5</v>
      </c>
      <c r="G25" s="97" t="s">
        <v>160</v>
      </c>
      <c r="H25" s="18"/>
      <c r="I25" s="20">
        <v>2</v>
      </c>
    </row>
    <row r="26" spans="1:12" ht="14.5" x14ac:dyDescent="0.35">
      <c r="A26" s="249"/>
      <c r="B26" s="104" t="s">
        <v>161</v>
      </c>
      <c r="C26" s="104"/>
      <c r="D26" s="105">
        <f>COUNTIF(C6:C20,"&gt;=75%")</f>
        <v>6</v>
      </c>
      <c r="G26" s="97" t="s">
        <v>162</v>
      </c>
      <c r="H26" s="18"/>
      <c r="I26" s="20">
        <v>1</v>
      </c>
    </row>
    <row r="27" spans="1:12" ht="15" thickBot="1" x14ac:dyDescent="0.4">
      <c r="A27" s="250"/>
      <c r="B27" s="106" t="s">
        <v>163</v>
      </c>
      <c r="C27" s="106"/>
      <c r="D27" s="107">
        <f>COUNTIF(C6:C20,"&lt;60%")</f>
        <v>3</v>
      </c>
      <c r="G27" s="108" t="s">
        <v>164</v>
      </c>
      <c r="H27" s="97">
        <f>SUM(H22:H26)</f>
        <v>0</v>
      </c>
      <c r="I27" s="70">
        <f>SUM(I22:I26)</f>
        <v>8</v>
      </c>
    </row>
    <row r="28" spans="1:12" ht="15" thickBot="1" x14ac:dyDescent="0.4">
      <c r="A28" s="101"/>
    </row>
    <row r="29" spans="1:12" ht="14.5" x14ac:dyDescent="0.35">
      <c r="A29" s="251" t="s">
        <v>165</v>
      </c>
      <c r="B29" s="109" t="s">
        <v>166</v>
      </c>
      <c r="C29" s="109"/>
      <c r="D29" s="110">
        <f>AVERAGEIF(D6:D20,"senior",C6:C20)</f>
        <v>0.66</v>
      </c>
      <c r="F29" s="111"/>
    </row>
    <row r="30" spans="1:12" ht="15" thickBot="1" x14ac:dyDescent="0.4">
      <c r="A30" s="252"/>
      <c r="B30" s="112" t="s">
        <v>167</v>
      </c>
      <c r="C30" s="112"/>
      <c r="D30" s="113">
        <f>AVERAGEIF(D6:D20,"Sophomore",C6:C20)</f>
        <v>0.70400000000000007</v>
      </c>
    </row>
    <row r="31" spans="1:12" ht="15" thickBot="1" x14ac:dyDescent="0.4">
      <c r="A31" s="101"/>
      <c r="D31" s="114"/>
    </row>
    <row r="32" spans="1:12" ht="15" thickBot="1" x14ac:dyDescent="0.4">
      <c r="A32" s="115" t="s">
        <v>168</v>
      </c>
      <c r="B32" s="116" t="s">
        <v>169</v>
      </c>
      <c r="C32" s="116"/>
      <c r="D32" s="117">
        <f>_xlfn.MAXIFS(C6:C20,D6:D20,"Junior")</f>
        <v>0.9</v>
      </c>
    </row>
  </sheetData>
  <mergeCells count="3">
    <mergeCell ref="A4:D4"/>
    <mergeCell ref="A25:A27"/>
    <mergeCell ref="A29:A3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602F1E27F6D54D88F508BC06CAA3C9" ma:contentTypeVersion="4" ma:contentTypeDescription="Create a new document." ma:contentTypeScope="" ma:versionID="b6196875238557552dac7764ad52f5a7">
  <xsd:schema xmlns:xsd="http://www.w3.org/2001/XMLSchema" xmlns:xs="http://www.w3.org/2001/XMLSchema" xmlns:p="http://schemas.microsoft.com/office/2006/metadata/properties" xmlns:ns3="8799feaf-55a6-47bc-81c0-1f56bee1c145" targetNamespace="http://schemas.microsoft.com/office/2006/metadata/properties" ma:root="true" ma:fieldsID="b13ba085ce8eed35cc7adf3f76780548" ns3:_="">
    <xsd:import namespace="8799feaf-55a6-47bc-81c0-1f56bee1c1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9feaf-55a6-47bc-81c0-1f56bee1c1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3002DF-EFBC-4455-9A98-5261FF5CC3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810015-9474-4710-885A-244F926B10D6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8799feaf-55a6-47bc-81c0-1f56bee1c145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AE049F3-7B16-4888-ABAD-BDA4450CE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9feaf-55a6-47bc-81c0-1f56bee1c1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Example 1</vt:lpstr>
      <vt:lpstr>Example 2</vt:lpstr>
      <vt:lpstr>Example 3</vt:lpstr>
      <vt:lpstr>Example 4</vt:lpstr>
      <vt:lpstr>Example 5</vt:lpstr>
      <vt:lpstr>Example 6</vt:lpstr>
      <vt:lpstr>Example 7 </vt:lpstr>
      <vt:lpstr>Rubric EX 6-7</vt:lpstr>
      <vt:lpstr>What IF</vt:lpstr>
      <vt:lpstr>Weather Tracker</vt:lpstr>
      <vt:lpstr>Market Prices </vt:lpstr>
      <vt:lpstr>Mortgages</vt:lpstr>
      <vt:lpstr>Copy Prices</vt:lpstr>
      <vt:lpstr>Pizza Shop</vt:lpstr>
      <vt:lpstr>Quarter 3</vt:lpstr>
      <vt:lpstr>Quarter 1</vt:lpstr>
      <vt:lpstr>Quarter 2</vt:lpstr>
      <vt:lpstr>Quarter 4</vt:lpstr>
      <vt:lpstr>Summary</vt:lpstr>
      <vt:lpstr>'Pizza Shop'!Print_Area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Kiefer, Ann</dc:creator>
  <cp:lastModifiedBy>Gunnar Forcier</cp:lastModifiedBy>
  <dcterms:created xsi:type="dcterms:W3CDTF">2016-02-09T15:09:07Z</dcterms:created>
  <dcterms:modified xsi:type="dcterms:W3CDTF">2023-05-17T15:15:52Z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0x010100E1602F1E27F6D54D88F508BC06CAA3C9</vt:lpwstr>
  </property>
</Properties>
</file>