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<sst xmlns="http://schemas.openxmlformats.org/spreadsheetml/2006/main" count="53" uniqueCount="26">
  <si>
    <t xml:space="preserve">Radio mayor Grande (CM)</t>
  </si>
  <si>
    <t xml:space="preserve">Radio menor Grande (CM)</t>
  </si>
  <si>
    <t xml:space="preserve">Radio mayor pequeño (CM)</t>
  </si>
  <si>
    <t xml:space="preserve">Radio menor Pequeño (CM)</t>
  </si>
  <si>
    <t xml:space="preserve">kv</t>
  </si>
  <si>
    <t xml:space="preserve">Promedios grande</t>
  </si>
  <si>
    <t xml:space="preserve">Promedios pequeño</t>
  </si>
  <si>
    <t xml:space="preserve">Theta 1</t>
  </si>
  <si>
    <t xml:space="preserve">Theta 2</t>
  </si>
  <si>
    <t xml:space="preserve">=</t>
  </si>
  <si>
    <t xml:space="preserve">seno angulo 2</t>
  </si>
  <si>
    <t xml:space="preserve">circulo pequeño</t>
  </si>
  <si>
    <t xml:space="preserve">Regression</t>
  </si>
  <si>
    <t xml:space="preserve">pequeño</t>
  </si>
  <si>
    <t xml:space="preserve">grande</t>
  </si>
  <si>
    <t xml:space="preserve">Regression Model</t>
  </si>
  <si>
    <t xml:space="preserve">Linear</t>
  </si>
  <si>
    <t xml:space="preserve">h</t>
  </si>
  <si>
    <t xml:space="preserve">R^2</t>
  </si>
  <si>
    <t xml:space="preserve">m</t>
  </si>
  <si>
    <t xml:space="preserve">Standard Error</t>
  </si>
  <si>
    <t xml:space="preserve">a</t>
  </si>
  <si>
    <t xml:space="preserve">Slope</t>
  </si>
  <si>
    <t xml:space="preserve">Intercept</t>
  </si>
  <si>
    <t xml:space="preserve">pendientes</t>
  </si>
  <si>
    <t xml:space="preserve">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</si>
</sst>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"/>
    <numFmt numFmtId="167" formatCode="0.00E+00"/>
    <numFmt numFmtId="168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4070A"/>
        <bgColor rgb="FF800000"/>
      </patternFill>
    </fill>
    <fill>
      <patternFill patternType="solid">
        <fgColor rgb="FFFFF200"/>
        <bgColor rgb="FFFFFF00"/>
      </patternFill>
    </fill>
    <fill>
      <patternFill patternType="solid">
        <fgColor rgb="FFF58220"/>
        <bgColor rgb="FFFF8080"/>
      </patternFill>
    </fill>
    <fill>
      <patternFill patternType="solid">
        <fgColor rgb="FF00A65D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58220"/>
      <rgbColor rgb="FFFF420E"/>
      <rgbColor rgb="FF666699"/>
      <rgbColor rgb="FF969696"/>
      <rgbColor rgb="FF00458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Sheet1!$L$19:$L$19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Sheet1!$M$9:$M$18</c:f>
              <c:numCache>
                <c:formatCode>General</c:formatCode>
                <c:ptCount val="10"/>
                <c:pt idx="0">
                  <c:v>51987524.4910036</c:v>
                </c:pt>
                <c:pt idx="1">
                  <c:v>51298917.6042577</c:v>
                </c:pt>
                <c:pt idx="2">
                  <c:v>50636968.3541833</c:v>
                </c:pt>
                <c:pt idx="3">
                  <c:v>50000000</c:v>
                </c:pt>
                <c:pt idx="4">
                  <c:v>49386479.8324795</c:v>
                </c:pt>
                <c:pt idx="5">
                  <c:v>48795003.6474267</c:v>
                </c:pt>
                <c:pt idx="6">
                  <c:v>48224282.2170412</c:v>
                </c:pt>
                <c:pt idx="7">
                  <c:v>47673129.4622796</c:v>
                </c:pt>
                <c:pt idx="8">
                  <c:v>47140452.0791032</c:v>
                </c:pt>
                <c:pt idx="9">
                  <c:v>46625240.4120157</c:v>
                </c:pt>
              </c:numCache>
            </c:numRef>
          </c:xVal>
          <c:yVal>
            <c:numRef>
              <c:f>Sheet1!$L$9:$L$18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Sheet1!$O$19:$O$19</c:f>
              <c:strCache>
                <c:ptCount val="1"/>
                <c:pt idx="0">
                  <c:v>0.114428588567271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Sheet1!$M$9:$M$18</c:f>
              <c:numCache>
                <c:formatCode>General</c:formatCode>
                <c:ptCount val="10"/>
                <c:pt idx="0">
                  <c:v>51987524.4910036</c:v>
                </c:pt>
                <c:pt idx="1">
                  <c:v>51298917.6042577</c:v>
                </c:pt>
                <c:pt idx="2">
                  <c:v>50636968.3541833</c:v>
                </c:pt>
                <c:pt idx="3">
                  <c:v>50000000</c:v>
                </c:pt>
                <c:pt idx="4">
                  <c:v>49386479.8324795</c:v>
                </c:pt>
                <c:pt idx="5">
                  <c:v>48795003.6474267</c:v>
                </c:pt>
                <c:pt idx="6">
                  <c:v>48224282.2170412</c:v>
                </c:pt>
                <c:pt idx="7">
                  <c:v>47673129.4622796</c:v>
                </c:pt>
                <c:pt idx="8">
                  <c:v>47140452.0791032</c:v>
                </c:pt>
                <c:pt idx="9">
                  <c:v>46625240.4120157</c:v>
                </c:pt>
              </c:numCache>
            </c:numRef>
          </c:xVal>
          <c:yVal>
            <c:numRef>
              <c:f>Sheet1!$O$9:$O$18</c:f>
              <c:numCache>
                <c:formatCode>General</c:formatCode>
                <c:ptCount val="10"/>
                <c:pt idx="0">
                  <c:v>0.137568371274688</c:v>
                </c:pt>
                <c:pt idx="1">
                  <c:v>0.134687388022432</c:v>
                </c:pt>
                <c:pt idx="2">
                  <c:v>0.133425878498457</c:v>
                </c:pt>
                <c:pt idx="3">
                  <c:v>0.12747011732585</c:v>
                </c:pt>
                <c:pt idx="4">
                  <c:v>0.12747011732585</c:v>
                </c:pt>
                <c:pt idx="5">
                  <c:v>0.124396566144056</c:v>
                </c:pt>
                <c:pt idx="6">
                  <c:v>0.121681629350279</c:v>
                </c:pt>
                <c:pt idx="7">
                  <c:v>0.119870149118247</c:v>
                </c:pt>
                <c:pt idx="8">
                  <c:v>0.118420101523582</c:v>
                </c:pt>
                <c:pt idx="9">
                  <c:v>0.115880699560178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Sheet1!$N$19:$N$19</c:f>
              <c:strCache>
                <c:ptCount val="1"/>
                <c:pt idx="0">
                  <c:v>circulo pequeño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Sheet1!$M$9:$M$18</c:f>
              <c:numCache>
                <c:formatCode>General</c:formatCode>
                <c:ptCount val="10"/>
                <c:pt idx="0">
                  <c:v>51987524.4910036</c:v>
                </c:pt>
                <c:pt idx="1">
                  <c:v>51298917.6042577</c:v>
                </c:pt>
                <c:pt idx="2">
                  <c:v>50636968.3541833</c:v>
                </c:pt>
                <c:pt idx="3">
                  <c:v>50000000</c:v>
                </c:pt>
                <c:pt idx="4">
                  <c:v>49386479.8324795</c:v>
                </c:pt>
                <c:pt idx="5">
                  <c:v>48795003.6474267</c:v>
                </c:pt>
                <c:pt idx="6">
                  <c:v>48224282.2170412</c:v>
                </c:pt>
                <c:pt idx="7">
                  <c:v>47673129.4622796</c:v>
                </c:pt>
                <c:pt idx="8">
                  <c:v>47140452.0791032</c:v>
                </c:pt>
                <c:pt idx="9">
                  <c:v>46625240.4120157</c:v>
                </c:pt>
              </c:numCache>
            </c:numRef>
          </c:xVal>
          <c:yVal>
            <c:numRef>
              <c:f>Sheet1!$N$9:$N$18</c:f>
              <c:numCache>
                <c:formatCode>General</c:formatCode>
                <c:ptCount val="10"/>
                <c:pt idx="0">
                  <c:v>0.235754546190183</c:v>
                </c:pt>
                <c:pt idx="1">
                  <c:v>0.241689908902464</c:v>
                </c:pt>
                <c:pt idx="2">
                  <c:v>0.234394152591056</c:v>
                </c:pt>
                <c:pt idx="3">
                  <c:v>0.225860708913032</c:v>
                </c:pt>
                <c:pt idx="4">
                  <c:v>0.220371753380383</c:v>
                </c:pt>
                <c:pt idx="5">
                  <c:v>0.217102715987813</c:v>
                </c:pt>
                <c:pt idx="6">
                  <c:v>0.215551663944851</c:v>
                </c:pt>
                <c:pt idx="7">
                  <c:v>0.210542767598719</c:v>
                </c:pt>
                <c:pt idx="8">
                  <c:v>0.202389712781812</c:v>
                </c:pt>
                <c:pt idx="9">
                  <c:v>0.202041825918625</c:v>
                </c:pt>
              </c:numCache>
            </c:numRef>
          </c:yVal>
          <c:smooth val="0"/>
        </c:ser>
        <c:axId val="83669784"/>
        <c:axId val="45861475"/>
      </c:scatterChart>
      <c:valAx>
        <c:axId val="83669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861475"/>
        <c:crosses val="autoZero"/>
        <c:crossBetween val="midCat"/>
      </c:valAx>
      <c:valAx>
        <c:axId val="4586147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66978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Sheet1!$L$19:$L$19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Sheet1!$M$3:$M$8</c:f>
              <c:numCache>
                <c:formatCode>General</c:formatCode>
                <c:ptCount val="6"/>
                <c:pt idx="0">
                  <c:v>47140452.0791032</c:v>
                </c:pt>
                <c:pt idx="1">
                  <c:v>44721359.5499958</c:v>
                </c:pt>
                <c:pt idx="2">
                  <c:v>42640143.2711221</c:v>
                </c:pt>
                <c:pt idx="3">
                  <c:v>40824829.0463863</c:v>
                </c:pt>
                <c:pt idx="4">
                  <c:v>39223227.0276368</c:v>
                </c:pt>
                <c:pt idx="5">
                  <c:v>37796447.3009227</c:v>
                </c:pt>
              </c:numCache>
            </c:numRef>
          </c:xVal>
          <c:yVal>
            <c:numRef>
              <c:f>Sheet1!$L$3:$L$8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Sheet1!$O$19:$O$19</c:f>
              <c:strCache>
                <c:ptCount val="1"/>
                <c:pt idx="0">
                  <c:v>0.114428588567271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Sheet1!$M$3:$M$8</c:f>
              <c:numCache>
                <c:formatCode>General</c:formatCode>
                <c:ptCount val="6"/>
                <c:pt idx="0">
                  <c:v>47140452.0791032</c:v>
                </c:pt>
                <c:pt idx="1">
                  <c:v>44721359.5499958</c:v>
                </c:pt>
                <c:pt idx="2">
                  <c:v>42640143.2711221</c:v>
                </c:pt>
                <c:pt idx="3">
                  <c:v>40824829.0463863</c:v>
                </c:pt>
                <c:pt idx="4">
                  <c:v>39223227.0276368</c:v>
                </c:pt>
                <c:pt idx="5">
                  <c:v>37796447.3009227</c:v>
                </c:pt>
              </c:numCache>
            </c:numRef>
          </c:xVal>
          <c:yVal>
            <c:numRef>
              <c:f>Sheet1!$O$3:$O$8</c:f>
              <c:numCache>
                <c:formatCode>General</c:formatCode>
                <c:ptCount val="6"/>
                <c:pt idx="0">
                  <c:v>0.119145220618431</c:v>
                </c:pt>
                <c:pt idx="1">
                  <c:v>0.116243611613791</c:v>
                </c:pt>
                <c:pt idx="2">
                  <c:v>0.107885135601126</c:v>
                </c:pt>
                <c:pt idx="3">
                  <c:v>0.106064981392206</c:v>
                </c:pt>
                <c:pt idx="4">
                  <c:v>0.100598188124262</c:v>
                </c:pt>
                <c:pt idx="5">
                  <c:v>0.0976788029116758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Sheet1!$N$19:$N$19</c:f>
              <c:strCache>
                <c:ptCount val="1"/>
                <c:pt idx="0">
                  <c:v>circulo pequeño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Sheet1!$M$3:$M$8</c:f>
              <c:numCache>
                <c:formatCode>General</c:formatCode>
                <c:ptCount val="6"/>
                <c:pt idx="0">
                  <c:v>47140452.0791032</c:v>
                </c:pt>
                <c:pt idx="1">
                  <c:v>44721359.5499958</c:v>
                </c:pt>
                <c:pt idx="2">
                  <c:v>42640143.2711221</c:v>
                </c:pt>
                <c:pt idx="3">
                  <c:v>40824829.0463863</c:v>
                </c:pt>
                <c:pt idx="4">
                  <c:v>39223227.0276368</c:v>
                </c:pt>
                <c:pt idx="5">
                  <c:v>37796447.3009227</c:v>
                </c:pt>
              </c:numCache>
            </c:numRef>
          </c:xVal>
          <c:yVal>
            <c:numRef>
              <c:f>Sheet1!$N$3:$N$8</c:f>
              <c:numCache>
                <c:formatCode>General</c:formatCode>
                <c:ptCount val="6"/>
                <c:pt idx="0">
                  <c:v>0.204127995850826</c:v>
                </c:pt>
                <c:pt idx="1">
                  <c:v>0.201693862560207</c:v>
                </c:pt>
                <c:pt idx="2">
                  <c:v>0.192970239947558</c:v>
                </c:pt>
                <c:pt idx="3">
                  <c:v>0.18666064582327</c:v>
                </c:pt>
                <c:pt idx="4">
                  <c:v>0.174149420929381</c:v>
                </c:pt>
                <c:pt idx="5">
                  <c:v>0.170078021988271</c:v>
                </c:pt>
              </c:numCache>
            </c:numRef>
          </c:yVal>
          <c:smooth val="0"/>
        </c:ser>
        <c:axId val="21075569"/>
        <c:axId val="86305986"/>
      </c:scatterChart>
      <c:valAx>
        <c:axId val="2107556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305986"/>
        <c:crosses val="autoZero"/>
        <c:crossBetween val="midCat"/>
      </c:valAx>
      <c:valAx>
        <c:axId val="863059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07556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283320</xdr:colOff>
      <xdr:row>11</xdr:row>
      <xdr:rowOff>87840</xdr:rowOff>
    </xdr:from>
    <xdr:to>
      <xdr:col>17</xdr:col>
      <xdr:colOff>357120</xdr:colOff>
      <xdr:row>31</xdr:row>
      <xdr:rowOff>75240</xdr:rowOff>
    </xdr:to>
    <xdr:graphicFrame>
      <xdr:nvGraphicFramePr>
        <xdr:cNvPr id="0" name=""/>
        <xdr:cNvGraphicFramePr/>
      </xdr:nvGraphicFramePr>
      <xdr:xfrm>
        <a:off x="8411040" y="1875960"/>
        <a:ext cx="57636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84600</xdr:colOff>
      <xdr:row>0</xdr:row>
      <xdr:rowOff>27000</xdr:rowOff>
    </xdr:from>
    <xdr:to>
      <xdr:col>9</xdr:col>
      <xdr:colOff>158400</xdr:colOff>
      <xdr:row>20</xdr:row>
      <xdr:rowOff>14400</xdr:rowOff>
    </xdr:to>
    <xdr:graphicFrame>
      <xdr:nvGraphicFramePr>
        <xdr:cNvPr id="1" name=""/>
        <xdr:cNvGraphicFramePr/>
      </xdr:nvGraphicFramePr>
      <xdr:xfrm>
        <a:off x="1710000" y="27000"/>
        <a:ext cx="57636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1" activeCellId="0" sqref="D51"/>
    </sheetView>
  </sheetViews>
  <sheetFormatPr defaultRowHeight="12.8" zeroHeight="false" outlineLevelRow="0" outlineLevelCol="0"/>
  <cols>
    <col collapsed="false" customWidth="false" hidden="false" outlineLevel="0" max="4" min="1" style="1" width="11.52"/>
    <col collapsed="false" customWidth="false" hidden="false" outlineLevel="0" max="5" min="5" style="2" width="11.52"/>
    <col collapsed="false" customWidth="false" hidden="false" outlineLevel="0" max="6" min="6" style="3" width="11.52"/>
    <col collapsed="false" customWidth="false" hidden="false" outlineLevel="0" max="8" min="7" style="1" width="11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0"/>
      <c r="G1" s="1" t="s">
        <v>5</v>
      </c>
      <c r="H1" s="1" t="s">
        <v>6</v>
      </c>
      <c r="J1" s="2" t="s">
        <v>7</v>
      </c>
      <c r="K1" s="2" t="s">
        <v>8</v>
      </c>
      <c r="L1" s="4" t="n">
        <v>1E-019</v>
      </c>
      <c r="M1" s="0" t="s">
        <v>9</v>
      </c>
      <c r="N1" s="0" t="s">
        <v>10</v>
      </c>
    </row>
    <row r="2" s="7" customFormat="true" ht="12.8" hidden="false" customHeight="false" outlineLevel="0" collapsed="false">
      <c r="A2" s="5"/>
      <c r="B2" s="5"/>
      <c r="C2" s="5"/>
      <c r="D2" s="5"/>
      <c r="E2" s="6"/>
      <c r="F2" s="0"/>
      <c r="G2" s="5"/>
      <c r="H2" s="5"/>
      <c r="J2" s="2"/>
      <c r="K2" s="2"/>
      <c r="L2" s="8"/>
      <c r="M2" s="9"/>
      <c r="N2" s="10"/>
      <c r="O2" s="10"/>
    </row>
    <row r="3" customFormat="false" ht="12.8" hidden="false" customHeight="false" outlineLevel="0" collapsed="false">
      <c r="A3" s="1" t="n">
        <v>3</v>
      </c>
      <c r="B3" s="1" t="n">
        <v>2.63</v>
      </c>
      <c r="C3" s="1" t="n">
        <v>1.74</v>
      </c>
      <c r="D3" s="1" t="n">
        <v>1.5</v>
      </c>
      <c r="E3" s="3" t="n">
        <v>4.5</v>
      </c>
      <c r="F3" s="0"/>
      <c r="G3" s="1" t="n">
        <f aca="false">(A3+B3)/2</f>
        <v>2.815</v>
      </c>
      <c r="H3" s="1" t="n">
        <f aca="false">(D3+C3)/2</f>
        <v>1.62</v>
      </c>
      <c r="J3" s="2" t="n">
        <f aca="false">ATAN(G3/13.5)</f>
        <v>0.205572864600165</v>
      </c>
      <c r="K3" s="2" t="n">
        <f aca="false">ATAN(H3/13.5)</f>
        <v>0.119428926018338</v>
      </c>
      <c r="L3" s="8"/>
      <c r="M3" s="11" t="n">
        <f aca="false">1/SQRT($L$1*E3*1000)</f>
        <v>47140452.0791032</v>
      </c>
      <c r="N3" s="12" t="n">
        <f aca="false">SIN(J3)</f>
        <v>0.204127995850826</v>
      </c>
      <c r="O3" s="12" t="n">
        <f aca="false">SIN(K3)</f>
        <v>0.119145220618431</v>
      </c>
    </row>
    <row r="4" customFormat="false" ht="12.8" hidden="false" customHeight="false" outlineLevel="0" collapsed="false">
      <c r="A4" s="1" t="n">
        <v>2.91</v>
      </c>
      <c r="B4" s="1" t="n">
        <v>2.65</v>
      </c>
      <c r="C4" s="1" t="n">
        <v>1.68</v>
      </c>
      <c r="D4" s="1" t="n">
        <v>1.48</v>
      </c>
      <c r="E4" s="3" t="n">
        <v>5</v>
      </c>
      <c r="F4" s="0"/>
      <c r="G4" s="1" t="n">
        <f aca="false">(A4+B4)/2</f>
        <v>2.78</v>
      </c>
      <c r="H4" s="1" t="n">
        <f aca="false">(D4+C4)/2</f>
        <v>1.58</v>
      </c>
      <c r="J4" s="2" t="n">
        <f aca="false">ATAN(G4/13.5)</f>
        <v>0.203087018030935</v>
      </c>
      <c r="K4" s="2" t="n">
        <f aca="false">ATAN(H4/13.5)</f>
        <v>0.116507008200052</v>
      </c>
      <c r="L4" s="8"/>
      <c r="M4" s="11" t="n">
        <f aca="false">1/SQRT($L$1*E4*1000)</f>
        <v>44721359.5499958</v>
      </c>
      <c r="N4" s="12" t="n">
        <f aca="false">SIN(J4)</f>
        <v>0.201693862560207</v>
      </c>
      <c r="O4" s="12" t="n">
        <f aca="false">SIN(K4)</f>
        <v>0.116243611613791</v>
      </c>
    </row>
    <row r="5" customFormat="false" ht="12.8" hidden="false" customHeight="false" outlineLevel="0" collapsed="false">
      <c r="A5" s="1" t="n">
        <v>2.78</v>
      </c>
      <c r="B5" s="1" t="n">
        <v>2.53</v>
      </c>
      <c r="C5" s="1" t="n">
        <v>1.55</v>
      </c>
      <c r="D5" s="1" t="n">
        <v>1.38</v>
      </c>
      <c r="E5" s="3" t="n">
        <v>5.5</v>
      </c>
      <c r="F5" s="0"/>
      <c r="G5" s="1" t="n">
        <f aca="false">(A5+B5)/2</f>
        <v>2.655</v>
      </c>
      <c r="H5" s="1" t="n">
        <f aca="false">(D5+C5)/2</f>
        <v>1.465</v>
      </c>
      <c r="J5" s="2" t="n">
        <f aca="false">ATAN(G5/13.5)</f>
        <v>0.194188386753843</v>
      </c>
      <c r="K5" s="2" t="n">
        <f aca="false">ATAN(H5/13.5)</f>
        <v>0.108095522227382</v>
      </c>
      <c r="L5" s="8"/>
      <c r="M5" s="11" t="n">
        <f aca="false">1/SQRT($L$1*E5*1000)</f>
        <v>42640143.2711221</v>
      </c>
      <c r="N5" s="12" t="n">
        <f aca="false">SIN(J5)</f>
        <v>0.192970239947558</v>
      </c>
      <c r="O5" s="12" t="n">
        <f aca="false">SIN(K5)</f>
        <v>0.107885135601126</v>
      </c>
    </row>
    <row r="6" customFormat="false" ht="12.8" hidden="false" customHeight="false" outlineLevel="0" collapsed="false">
      <c r="A6" s="1" t="n">
        <v>2.71</v>
      </c>
      <c r="B6" s="1" t="n">
        <v>2.42</v>
      </c>
      <c r="C6" s="1" t="n">
        <v>1.55</v>
      </c>
      <c r="D6" s="1" t="n">
        <v>1.33</v>
      </c>
      <c r="E6" s="3" t="n">
        <v>6</v>
      </c>
      <c r="F6" s="0"/>
      <c r="G6" s="1" t="n">
        <f aca="false">(A6+B6)/2</f>
        <v>2.565</v>
      </c>
      <c r="H6" s="1" t="n">
        <f aca="false">(D6+C6)/2</f>
        <v>1.44</v>
      </c>
      <c r="J6" s="2" t="n">
        <f aca="false">ATAN(G6/13.5)</f>
        <v>0.187761946513593</v>
      </c>
      <c r="K6" s="2" t="n">
        <f aca="false">ATAN(H6/13.5)</f>
        <v>0.106264862891079</v>
      </c>
      <c r="L6" s="8"/>
      <c r="M6" s="11" t="n">
        <f aca="false">1/SQRT($L$1*E6*1000)</f>
        <v>40824829.0463863</v>
      </c>
      <c r="N6" s="12" t="n">
        <f aca="false">SIN(J6)</f>
        <v>0.18666064582327</v>
      </c>
      <c r="O6" s="12" t="n">
        <f aca="false">SIN(K6)</f>
        <v>0.106064981392206</v>
      </c>
    </row>
    <row r="7" customFormat="false" ht="12.8" hidden="false" customHeight="false" outlineLevel="0" collapsed="false">
      <c r="A7" s="1" t="n">
        <v>2.51</v>
      </c>
      <c r="B7" s="1" t="n">
        <v>2.265</v>
      </c>
      <c r="C7" s="1" t="n">
        <v>1.42</v>
      </c>
      <c r="D7" s="1" t="n">
        <v>1.31</v>
      </c>
      <c r="E7" s="3" t="n">
        <v>6.5</v>
      </c>
      <c r="F7" s="0"/>
      <c r="G7" s="1" t="n">
        <f aca="false">(A7+B7)/2</f>
        <v>2.3875</v>
      </c>
      <c r="H7" s="1" t="n">
        <f aca="false">(D7+C7)/2</f>
        <v>1.365</v>
      </c>
      <c r="J7" s="2" t="n">
        <f aca="false">ATAN(G7/13.5)</f>
        <v>0.175041923810492</v>
      </c>
      <c r="K7" s="2" t="n">
        <f aca="false">ATAN(H7/13.5)</f>
        <v>0.100768641047619</v>
      </c>
      <c r="L7" s="8"/>
      <c r="M7" s="11" t="n">
        <f aca="false">1/SQRT($L$1*E7*1000)</f>
        <v>39223227.0276368</v>
      </c>
      <c r="N7" s="12" t="n">
        <f aca="false">SIN(J7)</f>
        <v>0.174149420929381</v>
      </c>
      <c r="O7" s="12" t="n">
        <f aca="false">SIN(K7)</f>
        <v>0.100598188124262</v>
      </c>
    </row>
    <row r="8" customFormat="false" ht="12.8" hidden="false" customHeight="false" outlineLevel="0" collapsed="false">
      <c r="A8" s="1" t="n">
        <v>2.39</v>
      </c>
      <c r="B8" s="1" t="n">
        <v>2.27</v>
      </c>
      <c r="C8" s="1" t="n">
        <v>1.4</v>
      </c>
      <c r="D8" s="1" t="n">
        <v>1.25</v>
      </c>
      <c r="E8" s="3" t="n">
        <v>7</v>
      </c>
      <c r="F8" s="0"/>
      <c r="G8" s="1" t="n">
        <f aca="false">(A8+B8)/2</f>
        <v>2.33</v>
      </c>
      <c r="H8" s="1" t="n">
        <f aca="false">(D8+C8)/2</f>
        <v>1.325</v>
      </c>
      <c r="J8" s="2" t="n">
        <f aca="false">ATAN(G8/13.5)</f>
        <v>0.170908844116475</v>
      </c>
      <c r="K8" s="2" t="n">
        <f aca="false">ATAN(H8/13.5)</f>
        <v>0.0978348016219217</v>
      </c>
      <c r="L8" s="8"/>
      <c r="M8" s="11" t="n">
        <f aca="false">1/SQRT($L$1*E8*1000)</f>
        <v>37796447.3009227</v>
      </c>
      <c r="N8" s="12" t="n">
        <f aca="false">SIN(J8)</f>
        <v>0.170078021988271</v>
      </c>
      <c r="O8" s="12" t="n">
        <f aca="false">SIN(K8)</f>
        <v>0.0976788029116758</v>
      </c>
    </row>
    <row r="9" s="15" customFormat="true" ht="12.8" hidden="false" customHeight="false" outlineLevel="0" collapsed="false">
      <c r="A9" s="13" t="n">
        <v>3.38</v>
      </c>
      <c r="B9" s="13" t="n">
        <v>3.17</v>
      </c>
      <c r="C9" s="13" t="n">
        <v>1.95</v>
      </c>
      <c r="D9" s="13" t="n">
        <v>1.8</v>
      </c>
      <c r="E9" s="14" t="n">
        <v>3.7</v>
      </c>
      <c r="F9" s="0"/>
      <c r="G9" s="13" t="n">
        <f aca="false">(A9+B9)/2</f>
        <v>3.275</v>
      </c>
      <c r="H9" s="13" t="n">
        <f aca="false">(D9+C9)/2</f>
        <v>1.875</v>
      </c>
      <c r="J9" s="2" t="n">
        <f aca="false">ATAN(G9/13.5)</f>
        <v>0.237994926820113</v>
      </c>
      <c r="K9" s="2" t="n">
        <f aca="false">ATAN(H9/13.5)</f>
        <v>0.138006023657519</v>
      </c>
      <c r="L9" s="8"/>
      <c r="M9" s="16" t="n">
        <f aca="false">1/SQRT($L$1*E9*1000)</f>
        <v>51987524.4910036</v>
      </c>
      <c r="N9" s="12" t="n">
        <f aca="false">SIN(J9)</f>
        <v>0.235754546190183</v>
      </c>
      <c r="O9" s="12" t="n">
        <f aca="false">SIN(K9)</f>
        <v>0.137568371274688</v>
      </c>
    </row>
    <row r="10" customFormat="false" ht="12.8" hidden="false" customHeight="false" outlineLevel="0" collapsed="false">
      <c r="A10" s="1" t="n">
        <v>3.535</v>
      </c>
      <c r="B10" s="1" t="n">
        <v>3.19</v>
      </c>
      <c r="C10" s="1" t="n">
        <v>1.89</v>
      </c>
      <c r="D10" s="1" t="n">
        <v>1.78</v>
      </c>
      <c r="E10" s="3" t="n">
        <v>3.8</v>
      </c>
      <c r="F10" s="0"/>
      <c r="G10" s="1" t="n">
        <f aca="false">(A10+B10)/2</f>
        <v>3.3625</v>
      </c>
      <c r="H10" s="1" t="n">
        <f aca="false">(D10+C10)/2</f>
        <v>1.835</v>
      </c>
      <c r="J10" s="2" t="n">
        <f aca="false">ATAN(G10/13.5)</f>
        <v>0.244107013750754</v>
      </c>
      <c r="K10" s="2" t="n">
        <f aca="false">ATAN(H10/13.5)</f>
        <v>0.135097969049063</v>
      </c>
      <c r="L10" s="8"/>
      <c r="M10" s="16" t="n">
        <f aca="false">1/SQRT($L$1*E10*1000)</f>
        <v>51298917.6042577</v>
      </c>
      <c r="N10" s="12" t="n">
        <f aca="false">SIN(J10)</f>
        <v>0.241689908902464</v>
      </c>
      <c r="O10" s="12" t="n">
        <f aca="false">SIN(K10)</f>
        <v>0.134687388022432</v>
      </c>
    </row>
    <row r="11" customFormat="false" ht="12.8" hidden="false" customHeight="false" outlineLevel="0" collapsed="false">
      <c r="A11" s="1" t="n">
        <v>3.41</v>
      </c>
      <c r="B11" s="1" t="n">
        <v>3.1</v>
      </c>
      <c r="C11" s="1" t="n">
        <v>1.95</v>
      </c>
      <c r="D11" s="1" t="n">
        <v>1.685</v>
      </c>
      <c r="E11" s="3" t="n">
        <v>3.9</v>
      </c>
      <c r="F11" s="0"/>
      <c r="G11" s="1" t="n">
        <f aca="false">(A11+B11)/2</f>
        <v>3.255</v>
      </c>
      <c r="H11" s="1" t="n">
        <f aca="false">(D11+C11)/2</f>
        <v>1.8175</v>
      </c>
      <c r="J11" s="2" t="n">
        <f aca="false">ATAN(G11/13.5)</f>
        <v>0.236595312239504</v>
      </c>
      <c r="K11" s="2" t="n">
        <f aca="false">ATAN(H11/13.5)</f>
        <v>0.133824968918822</v>
      </c>
      <c r="L11" s="8"/>
      <c r="M11" s="16" t="n">
        <f aca="false">1/SQRT($L$1*E11*1000)</f>
        <v>50636968.3541833</v>
      </c>
      <c r="N11" s="12" t="n">
        <f aca="false">SIN(J11)</f>
        <v>0.234394152591056</v>
      </c>
      <c r="O11" s="12" t="n">
        <f aca="false">SIN(K11)</f>
        <v>0.133425878498457</v>
      </c>
    </row>
    <row r="12" customFormat="false" ht="12.8" hidden="false" customHeight="false" outlineLevel="0" collapsed="false">
      <c r="A12" s="1" t="n">
        <v>3.22</v>
      </c>
      <c r="B12" s="1" t="n">
        <v>3.04</v>
      </c>
      <c r="C12" s="1" t="n">
        <v>1.86</v>
      </c>
      <c r="D12" s="1" t="n">
        <v>1.61</v>
      </c>
      <c r="E12" s="3" t="n">
        <v>4</v>
      </c>
      <c r="F12" s="0"/>
      <c r="G12" s="1" t="n">
        <f aca="false">(A12+B12)/2</f>
        <v>3.13</v>
      </c>
      <c r="H12" s="1" t="n">
        <f aca="false">(D12+C12)/2</f>
        <v>1.735</v>
      </c>
      <c r="J12" s="2" t="n">
        <f aca="false">ATAN(G12/13.5)</f>
        <v>0.227826485747204</v>
      </c>
      <c r="K12" s="2" t="n">
        <f aca="false">ATAN(H12/13.5)</f>
        <v>0.127817868571238</v>
      </c>
      <c r="L12" s="8"/>
      <c r="M12" s="16" t="n">
        <f aca="false">1/SQRT($L$1*E12*1000)</f>
        <v>50000000</v>
      </c>
      <c r="N12" s="12" t="n">
        <f aca="false">SIN(J12)</f>
        <v>0.225860708913032</v>
      </c>
      <c r="O12" s="12" t="n">
        <f aca="false">SIN(K12)</f>
        <v>0.12747011732585</v>
      </c>
    </row>
    <row r="13" customFormat="false" ht="12.8" hidden="false" customHeight="false" outlineLevel="0" collapsed="false">
      <c r="A13" s="1" t="n">
        <v>3.18</v>
      </c>
      <c r="B13" s="1" t="n">
        <v>2.92</v>
      </c>
      <c r="C13" s="1" t="n">
        <v>1.87</v>
      </c>
      <c r="D13" s="1" t="n">
        <v>1.6</v>
      </c>
      <c r="E13" s="3" t="n">
        <v>4.1</v>
      </c>
      <c r="F13" s="0"/>
      <c r="G13" s="1" t="n">
        <f aca="false">(A13+B13)/2</f>
        <v>3.05</v>
      </c>
      <c r="H13" s="1" t="n">
        <f aca="false">(D13+C13)/2</f>
        <v>1.735</v>
      </c>
      <c r="J13" s="2" t="n">
        <f aca="false">ATAN(G13/13.5)</f>
        <v>0.222195577021508</v>
      </c>
      <c r="K13" s="2" t="n">
        <f aca="false">ATAN(H13/13.5)</f>
        <v>0.127817868571238</v>
      </c>
      <c r="L13" s="8"/>
      <c r="M13" s="16" t="n">
        <f aca="false">1/SQRT($L$1*E13*1000)</f>
        <v>49386479.8324795</v>
      </c>
      <c r="N13" s="12" t="n">
        <f aca="false">SIN(J13)</f>
        <v>0.220371753380383</v>
      </c>
      <c r="O13" s="12" t="n">
        <f aca="false">SIN(K13)</f>
        <v>0.12747011732585</v>
      </c>
    </row>
    <row r="14" customFormat="false" ht="12.8" hidden="false" customHeight="false" outlineLevel="0" collapsed="false">
      <c r="A14" s="1" t="n">
        <v>3.135</v>
      </c>
      <c r="B14" s="1" t="n">
        <v>2.87</v>
      </c>
      <c r="C14" s="1" t="n">
        <v>1.815</v>
      </c>
      <c r="D14" s="1" t="n">
        <v>1.57</v>
      </c>
      <c r="E14" s="3" t="n">
        <v>4.2</v>
      </c>
      <c r="F14" s="0"/>
      <c r="G14" s="1" t="n">
        <f aca="false">(A14+B14)/2</f>
        <v>3.0025</v>
      </c>
      <c r="H14" s="1" t="n">
        <f aca="false">(D14+C14)/2</f>
        <v>1.6925</v>
      </c>
      <c r="J14" s="2" t="n">
        <f aca="false">ATAN(G14/13.5)</f>
        <v>0.218845409540202</v>
      </c>
      <c r="K14" s="2" t="n">
        <f aca="false">ATAN(H14/13.5)</f>
        <v>0.124719650272787</v>
      </c>
      <c r="L14" s="8"/>
      <c r="M14" s="16" t="n">
        <f aca="false">1/SQRT($L$1*E14*1000)</f>
        <v>48795003.6474267</v>
      </c>
      <c r="N14" s="12" t="n">
        <f aca="false">SIN(J14)</f>
        <v>0.217102715987813</v>
      </c>
      <c r="O14" s="12" t="n">
        <f aca="false">SIN(K14)</f>
        <v>0.124396566144056</v>
      </c>
    </row>
    <row r="15" customFormat="false" ht="12.8" hidden="false" customHeight="false" outlineLevel="0" collapsed="false">
      <c r="A15" s="1" t="n">
        <v>3.15</v>
      </c>
      <c r="B15" s="1" t="n">
        <v>2.81</v>
      </c>
      <c r="C15" s="1" t="n">
        <v>1.77</v>
      </c>
      <c r="D15" s="1" t="n">
        <v>1.54</v>
      </c>
      <c r="E15" s="3" t="n">
        <v>4.3</v>
      </c>
      <c r="F15" s="0"/>
      <c r="G15" s="1" t="n">
        <f aca="false">(A15+B15)/2</f>
        <v>2.98</v>
      </c>
      <c r="H15" s="1" t="n">
        <f aca="false">(D15+C15)/2</f>
        <v>1.655</v>
      </c>
      <c r="J15" s="2" t="n">
        <f aca="false">ATAN(G15/13.5)</f>
        <v>0.217256739061292</v>
      </c>
      <c r="K15" s="2" t="n">
        <f aca="false">ATAN(H15/13.5)</f>
        <v>0.121983926079635</v>
      </c>
      <c r="L15" s="8"/>
      <c r="M15" s="16" t="n">
        <f aca="false">1/SQRT($L$1*E15*1000)</f>
        <v>48224282.2170412</v>
      </c>
      <c r="N15" s="12" t="n">
        <f aca="false">SIN(J15)</f>
        <v>0.215551663944851</v>
      </c>
      <c r="O15" s="12" t="n">
        <f aca="false">SIN(K15)</f>
        <v>0.121681629350279</v>
      </c>
    </row>
    <row r="16" customFormat="false" ht="12.8" hidden="false" customHeight="false" outlineLevel="0" collapsed="false">
      <c r="A16" s="1" t="n">
        <v>3.025</v>
      </c>
      <c r="B16" s="1" t="n">
        <v>2.79</v>
      </c>
      <c r="C16" s="1" t="n">
        <v>1.74</v>
      </c>
      <c r="D16" s="1" t="n">
        <v>1.52</v>
      </c>
      <c r="E16" s="3" t="n">
        <v>4.4</v>
      </c>
      <c r="F16" s="0"/>
      <c r="G16" s="1" t="n">
        <f aca="false">(A16+B16)/2</f>
        <v>2.9075</v>
      </c>
      <c r="H16" s="1" t="n">
        <f aca="false">(D16+C16)/2</f>
        <v>1.63</v>
      </c>
      <c r="J16" s="2" t="n">
        <f aca="false">ATAN(G16/13.5)</f>
        <v>0.212130139486798</v>
      </c>
      <c r="K16" s="2" t="n">
        <f aca="false">ATAN(H16/13.5)</f>
        <v>0.120159087400306</v>
      </c>
      <c r="L16" s="8"/>
      <c r="M16" s="16" t="n">
        <f aca="false">1/SQRT($L$1*E16*1000)</f>
        <v>47673129.4622796</v>
      </c>
      <c r="N16" s="12" t="n">
        <f aca="false">SIN(J16)</f>
        <v>0.210542767598719</v>
      </c>
      <c r="O16" s="12" t="n">
        <f aca="false">SIN(K16)</f>
        <v>0.119870149118247</v>
      </c>
    </row>
    <row r="17" customFormat="false" ht="12.8" hidden="false" customHeight="false" outlineLevel="0" collapsed="false">
      <c r="A17" s="1" t="n">
        <v>2.92</v>
      </c>
      <c r="B17" s="1" t="n">
        <v>2.66</v>
      </c>
      <c r="C17" s="1" t="n">
        <v>1.72</v>
      </c>
      <c r="D17" s="1" t="n">
        <v>1.5</v>
      </c>
      <c r="E17" s="3" t="n">
        <v>4.5</v>
      </c>
      <c r="F17" s="0"/>
      <c r="G17" s="1" t="n">
        <f aca="false">(A17+B17)/2</f>
        <v>2.79</v>
      </c>
      <c r="H17" s="1" t="n">
        <f aca="false">(D17+C17)/2</f>
        <v>1.61</v>
      </c>
      <c r="J17" s="2" t="n">
        <f aca="false">ATAN(G17/13.5)</f>
        <v>0.203797521042328</v>
      </c>
      <c r="K17" s="2" t="n">
        <f aca="false">ATAN(H17/13.5)</f>
        <v>0.118698636661413</v>
      </c>
      <c r="L17" s="8"/>
      <c r="M17" s="16" t="n">
        <f aca="false">1/SQRT($L$1*E17*1000)</f>
        <v>47140452.0791032</v>
      </c>
      <c r="N17" s="12" t="n">
        <f aca="false">SIN(J17)</f>
        <v>0.202389712781812</v>
      </c>
      <c r="O17" s="12" t="n">
        <f aca="false">SIN(K17)</f>
        <v>0.118420101523582</v>
      </c>
    </row>
    <row r="18" customFormat="false" ht="12.8" hidden="false" customHeight="false" outlineLevel="0" collapsed="false">
      <c r="A18" s="1" t="n">
        <v>2.93</v>
      </c>
      <c r="B18" s="1" t="n">
        <v>2.64</v>
      </c>
      <c r="C18" s="1" t="n">
        <v>1.67</v>
      </c>
      <c r="D18" s="1" t="n">
        <v>1.48</v>
      </c>
      <c r="E18" s="3" t="n">
        <v>4.6</v>
      </c>
      <c r="F18" s="0"/>
      <c r="G18" s="1" t="n">
        <f aca="false">(A18+B18)/2</f>
        <v>2.785</v>
      </c>
      <c r="H18" s="1" t="n">
        <f aca="false">(D18+C18)/2</f>
        <v>1.575</v>
      </c>
      <c r="J18" s="2" t="n">
        <f aca="false">ATAN(G18/13.5)</f>
        <v>0.203442295571972</v>
      </c>
      <c r="K18" s="2" t="n">
        <f aca="false">ATAN(H18/13.5)</f>
        <v>0.11614162687999</v>
      </c>
      <c r="L18" s="8"/>
      <c r="M18" s="16" t="n">
        <f aca="false">1/SQRT($L$1*E18*1000)</f>
        <v>46625240.4120157</v>
      </c>
      <c r="N18" s="12" t="n">
        <f aca="false">SIN(J18)</f>
        <v>0.202041825918625</v>
      </c>
      <c r="O18" s="12" t="n">
        <f aca="false">SIN(K18)</f>
        <v>0.115880699560178</v>
      </c>
    </row>
    <row r="19" customFormat="false" ht="12.8" hidden="false" customHeight="false" outlineLevel="0" collapsed="false">
      <c r="B19" s="1" t="n">
        <v>2.67</v>
      </c>
      <c r="C19" s="1" t="n">
        <v>1.65</v>
      </c>
      <c r="D19" s="1" t="n">
        <v>1.46</v>
      </c>
      <c r="E19" s="3" t="n">
        <v>4.7</v>
      </c>
      <c r="F19" s="0"/>
      <c r="G19" s="1" t="n">
        <f aca="false">(A19+B19)/2</f>
        <v>1.335</v>
      </c>
      <c r="H19" s="1" t="n">
        <f aca="false">(D19+C19)/2</f>
        <v>1.555</v>
      </c>
      <c r="J19" s="2" t="n">
        <f aca="false">ATAN(G19/13.5)</f>
        <v>0.0985684218865878</v>
      </c>
      <c r="K19" s="2" t="n">
        <f aca="false">ATAN(H19/13.5)</f>
        <v>0.114679791001378</v>
      </c>
      <c r="L19" s="8"/>
      <c r="M19" s="16"/>
      <c r="N19" s="0" t="s">
        <v>11</v>
      </c>
      <c r="O19" s="12" t="n">
        <f aca="false">SIN(K19)</f>
        <v>0.114428588567271</v>
      </c>
    </row>
    <row r="20" customFormat="false" ht="12.8" hidden="false" customHeight="false" outlineLevel="0" collapsed="false">
      <c r="F20" s="3" t="n">
        <v>4.8</v>
      </c>
      <c r="G20" s="1" t="n">
        <f aca="false">(A20+B20)/2</f>
        <v>0</v>
      </c>
      <c r="H20" s="1" t="n">
        <f aca="false">(D20+C20)/2</f>
        <v>0</v>
      </c>
      <c r="J20" s="2" t="n">
        <f aca="false">ATAN(G20/13.5)</f>
        <v>0</v>
      </c>
      <c r="K20" s="2" t="n">
        <f aca="false">ATAN(H20/13.5)</f>
        <v>0</v>
      </c>
      <c r="L20" s="8"/>
      <c r="M20" s="16"/>
    </row>
    <row r="21" customFormat="false" ht="12.8" hidden="false" customHeight="false" outlineLevel="0" collapsed="false">
      <c r="F21" s="3" t="n">
        <v>4.9</v>
      </c>
      <c r="G21" s="1" t="n">
        <f aca="false">(A21+B21)/2</f>
        <v>0</v>
      </c>
      <c r="H21" s="1" t="n">
        <f aca="false">(D21+C21)/2</f>
        <v>0</v>
      </c>
      <c r="J21" s="2" t="n">
        <f aca="false">ATAN(G21/13.5)</f>
        <v>0</v>
      </c>
      <c r="K21" s="2" t="n">
        <f aca="false">ATAN(H21/13.5)</f>
        <v>0</v>
      </c>
      <c r="L21" s="8"/>
      <c r="M21" s="16"/>
    </row>
    <row r="22" customFormat="false" ht="12.8" hidden="false" customHeight="false" outlineLevel="0" collapsed="false">
      <c r="F22" s="3" t="n">
        <v>5</v>
      </c>
      <c r="G22" s="1" t="n">
        <f aca="false">(A22+B22)/2</f>
        <v>0</v>
      </c>
      <c r="H22" s="1" t="n">
        <f aca="false">(D22+C22)/2</f>
        <v>0</v>
      </c>
      <c r="J22" s="2" t="n">
        <f aca="false">ATAN(G22/13.5)</f>
        <v>0</v>
      </c>
      <c r="K22" s="2" t="n">
        <f aca="false">ATAN(H22/13.5)</f>
        <v>0</v>
      </c>
      <c r="L22" s="8"/>
      <c r="M22" s="16"/>
    </row>
    <row r="30" customFormat="false" ht="12.8" hidden="false" customHeight="false" outlineLevel="0" collapsed="false">
      <c r="G30" s="0"/>
      <c r="H30" s="0"/>
      <c r="J30" s="17" t="s">
        <v>12</v>
      </c>
      <c r="K30" s="0" t="s">
        <v>13</v>
      </c>
      <c r="M30" s="17" t="s">
        <v>12</v>
      </c>
      <c r="N30" s="0" t="s">
        <v>14</v>
      </c>
    </row>
    <row r="31" customFormat="false" ht="12.8" hidden="false" customHeight="false" outlineLevel="0" collapsed="false">
      <c r="G31" s="0"/>
      <c r="H31" s="0"/>
    </row>
    <row r="32" customFormat="false" ht="12.8" hidden="false" customHeight="false" outlineLevel="0" collapsed="false">
      <c r="G32" s="0"/>
      <c r="H32" s="0"/>
      <c r="J32" s="0" t="s">
        <v>15</v>
      </c>
      <c r="K32" s="0" t="s">
        <v>16</v>
      </c>
      <c r="M32" s="0" t="s">
        <v>15</v>
      </c>
      <c r="N32" s="0" t="s">
        <v>16</v>
      </c>
    </row>
    <row r="33" customFormat="false" ht="12.8" hidden="false" customHeight="false" outlineLevel="0" collapsed="false">
      <c r="D33" s="1" t="s">
        <v>17</v>
      </c>
      <c r="E33" s="18" t="n">
        <v>6.63E-034</v>
      </c>
      <c r="G33" s="0"/>
      <c r="H33" s="0"/>
      <c r="J33" s="0" t="s">
        <v>18</v>
      </c>
      <c r="K33" s="0" t="n">
        <f aca="false" t="array" ref="K33:K33">RSQ($N$9:$N$18 , $M$9:$M$18)</f>
        <v>0.947766066711883</v>
      </c>
      <c r="M33" s="0" t="s">
        <v>18</v>
      </c>
      <c r="N33" s="0" t="n">
        <f aca="false" t="array" ref="N33:N33">RSQ($O$9:$O$18 , $M$9:$M$18)</f>
        <v>0.986003729314114</v>
      </c>
    </row>
    <row r="34" customFormat="false" ht="12.8" hidden="false" customHeight="false" outlineLevel="0" collapsed="false">
      <c r="D34" s="1" t="s">
        <v>19</v>
      </c>
      <c r="E34" s="18" t="n">
        <v>9.1E-031</v>
      </c>
      <c r="G34" s="0"/>
      <c r="H34" s="0"/>
      <c r="J34" s="0" t="s">
        <v>20</v>
      </c>
      <c r="K34" s="0" t="n">
        <f aca="false" t="array" ref="K34:K34">STEYX($N$9:$N$18 , $M$9:$M$18)</f>
        <v>0.00333879410974196</v>
      </c>
      <c r="M34" s="0" t="s">
        <v>20</v>
      </c>
      <c r="N34" s="0" t="n">
        <f aca="false" t="array" ref="N34:N34">STEYX($O$9:$O$18 , $M$9:$M$18)</f>
        <v>0.000923370904439205</v>
      </c>
    </row>
    <row r="35" customFormat="false" ht="12.8" hidden="false" customHeight="false" outlineLevel="0" collapsed="false">
      <c r="D35" s="1" t="s">
        <v>21</v>
      </c>
      <c r="E35" s="19" t="n">
        <f aca="false">H36</f>
        <v>0</v>
      </c>
      <c r="G35" s="0"/>
      <c r="H35" s="0"/>
    </row>
    <row r="36" customFormat="false" ht="12.8" hidden="false" customHeight="false" outlineLevel="0" collapsed="false">
      <c r="G36" s="0"/>
      <c r="H36" s="0"/>
      <c r="J36" s="0" t="s">
        <v>22</v>
      </c>
      <c r="K36" s="19" t="n">
        <f aca="false" t="array" ref="K36:K36">SLOPE($N$9:$N$18 , $M$9:$M$18)</f>
        <v>7.44055626579921E-009</v>
      </c>
      <c r="M36" s="0" t="s">
        <v>22</v>
      </c>
      <c r="N36" s="0" t="n">
        <f aca="false" t="array" ref="N36:N36">SLOPE($O$9:$O$18 , $M$9:$M$18)</f>
        <v>4.0546264752425E-009</v>
      </c>
    </row>
    <row r="37" customFormat="false" ht="12.8" hidden="false" customHeight="false" outlineLevel="0" collapsed="false">
      <c r="G37" s="0"/>
      <c r="H37" s="0"/>
      <c r="J37" s="0" t="s">
        <v>23</v>
      </c>
      <c r="K37" s="0" t="n">
        <f aca="false" t="array" ref="K37:K37">INTERCEPT($N$9:$N$18 , $M$9:$M$18)</f>
        <v>-0.145332770337199</v>
      </c>
      <c r="M37" s="0" t="s">
        <v>23</v>
      </c>
      <c r="N37" s="0" t="n">
        <f aca="false" t="array" ref="N37:N37">INTERCEPT($O$9:$O$18 , $M$9:$M$18)</f>
        <v>-0.0733064526628796</v>
      </c>
    </row>
    <row r="38" customFormat="false" ht="12.8" hidden="false" customHeight="false" outlineLevel="0" collapsed="false">
      <c r="D38" s="4" t="e">
        <f aca="false">E33/(2*H36*SQRT(2*E34))</f>
        <v>#DIV/0!</v>
      </c>
      <c r="E38" s="2" t="e">
        <f aca="false">D38*10000000000</f>
        <v>#DIV/0!</v>
      </c>
      <c r="G38" s="0"/>
      <c r="H38" s="0"/>
    </row>
    <row r="39" customFormat="false" ht="12.8" hidden="false" customHeight="false" outlineLevel="0" collapsed="false">
      <c r="B39" s="1" t="s">
        <v>24</v>
      </c>
      <c r="C39" s="1" t="s">
        <v>25</v>
      </c>
      <c r="G39" s="4"/>
      <c r="H39" s="4"/>
      <c r="I39" s="4"/>
      <c r="J39" s="4" t="n">
        <f aca="false">INDEX($M$9:$M$18, 1, 1)</f>
        <v>51987524.4910036</v>
      </c>
      <c r="K39" s="4" t="n">
        <f aca="false">$K$36 * $J$39 + $K$37</f>
        <v>0.241483330757728</v>
      </c>
      <c r="L39" s="4"/>
      <c r="M39" s="4" t="n">
        <f aca="false">INDEX($M$9:$M$18, 1, 1)</f>
        <v>51987524.4910036</v>
      </c>
      <c r="N39" s="4" t="n">
        <f aca="false">$N$36 * $M$39 + $N$37</f>
        <v>0.137483540520662</v>
      </c>
    </row>
    <row r="40" customFormat="false" ht="12.8" hidden="false" customHeight="false" outlineLevel="0" collapsed="false">
      <c r="A40" s="20"/>
      <c r="B40" s="21"/>
      <c r="C40" s="21"/>
      <c r="G40" s="4"/>
      <c r="H40" s="4"/>
      <c r="I40" s="4"/>
      <c r="J40" s="4" t="n">
        <f aca="false">INDEX($M$9:$M$18, 2, 1)</f>
        <v>51298917.6042577</v>
      </c>
      <c r="K40" s="4" t="n">
        <f aca="false">$K$36 * $J$40 + $K$37</f>
        <v>0.236359712471878</v>
      </c>
      <c r="L40" s="4"/>
      <c r="M40" s="4" t="n">
        <f aca="false">INDEX($M$9:$M$18, 2, 1)</f>
        <v>51298917.6042577</v>
      </c>
      <c r="N40" s="4" t="n">
        <f aca="false">$N$36 * $M$40 + $N$37</f>
        <v>0.134691496806627</v>
      </c>
    </row>
    <row r="41" customFormat="false" ht="12.8" hidden="false" customHeight="false" outlineLevel="0" collapsed="false">
      <c r="A41" s="20" t="s">
        <v>13</v>
      </c>
      <c r="B41" s="21" t="n">
        <f aca="false">K36</f>
        <v>7.44055626579921E-009</v>
      </c>
      <c r="C41" s="21" t="n">
        <f aca="false">$E$33/(2*B41*SQRT(2*$E$34))</f>
        <v>3.30249701359877E-011</v>
      </c>
      <c r="G41" s="4"/>
      <c r="H41" s="4"/>
      <c r="I41" s="4"/>
      <c r="J41" s="4" t="n">
        <f aca="false">INDEX($M$9:$M$18, 3, 1)</f>
        <v>50636968.3541833</v>
      </c>
      <c r="K41" s="4" t="n">
        <f aca="false">$K$36 * $J$41 + $K$37</f>
        <v>0.231434441831596</v>
      </c>
      <c r="L41" s="4"/>
      <c r="M41" s="4" t="n">
        <f aca="false">INDEX($M$9:$M$18, 3, 1)</f>
        <v>50636968.3541833</v>
      </c>
      <c r="N41" s="4" t="n">
        <f aca="false">$N$36 * $M$41 + $N$37</f>
        <v>0.132007539852009</v>
      </c>
    </row>
    <row r="42" customFormat="false" ht="12.8" hidden="false" customHeight="false" outlineLevel="0" collapsed="false">
      <c r="A42" s="1" t="s">
        <v>14</v>
      </c>
      <c r="B42" s="4" t="n">
        <f aca="false">N36</f>
        <v>4.0546264752425E-009</v>
      </c>
      <c r="C42" s="4" t="n">
        <f aca="false">$E$33/(2*B42*SQRT(2*$E$34))</f>
        <v>6.06033995914405E-011</v>
      </c>
      <c r="G42" s="4"/>
      <c r="H42" s="4"/>
      <c r="I42" s="4"/>
      <c r="J42" s="4" t="n">
        <f aca="false">INDEX($M$9:$M$18, 4, 1)</f>
        <v>50000000</v>
      </c>
      <c r="K42" s="4" t="n">
        <f aca="false">$K$36 * $J$42 + $K$37</f>
        <v>0.226695042952762</v>
      </c>
      <c r="L42" s="4"/>
      <c r="M42" s="4" t="n">
        <f aca="false">INDEX($M$9:$M$18, 4, 1)</f>
        <v>50000000</v>
      </c>
      <c r="N42" s="4" t="n">
        <f aca="false">$N$36 * $M$42 + $N$37</f>
        <v>0.129424871099245</v>
      </c>
    </row>
    <row r="43" customFormat="false" ht="12.8" hidden="false" customHeight="false" outlineLevel="0" collapsed="false">
      <c r="B43" s="4"/>
      <c r="G43" s="4"/>
      <c r="H43" s="4"/>
      <c r="I43" s="4"/>
      <c r="J43" s="4" t="n">
        <f aca="false">INDEX($M$9:$M$18, 5, 1)</f>
        <v>49386479.8324795</v>
      </c>
      <c r="K43" s="4" t="n">
        <f aca="false">$K$36 * $J$43 + $K$37</f>
        <v>0.222130111626122</v>
      </c>
      <c r="L43" s="4"/>
      <c r="M43" s="4" t="n">
        <f aca="false">INDEX($M$9:$M$18, 5, 1)</f>
        <v>49386479.8324795</v>
      </c>
      <c r="N43" s="4" t="n">
        <f aca="false">$N$36 * $M$43 + $N$37</f>
        <v>0.126937275984921</v>
      </c>
    </row>
    <row r="44" customFormat="false" ht="12.8" hidden="false" customHeight="false" outlineLevel="0" collapsed="false">
      <c r="G44" s="4"/>
      <c r="H44" s="4"/>
      <c r="I44" s="4"/>
      <c r="J44" s="4" t="n">
        <f aca="false">INDEX($M$9:$M$18, 6, 1)</f>
        <v>48795003.6474267</v>
      </c>
      <c r="K44" s="4" t="n">
        <f aca="false">$K$36 * $J$44 + $K$37</f>
        <v>0.217729199791357</v>
      </c>
      <c r="L44" s="4"/>
      <c r="M44" s="4" t="n">
        <f aca="false">INDEX($M$9:$M$18, 6, 1)</f>
        <v>48795003.6474267</v>
      </c>
      <c r="N44" s="4" t="n">
        <f aca="false">$N$36 * $M$44 + $N$37</f>
        <v>0.124539060985531</v>
      </c>
    </row>
    <row r="45" customFormat="false" ht="12.8" hidden="false" customHeight="false" outlineLevel="0" collapsed="false">
      <c r="G45" s="4"/>
      <c r="H45" s="4"/>
      <c r="I45" s="4"/>
      <c r="J45" s="4" t="n">
        <f aca="false">INDEX($M$9:$M$18, 7, 1)</f>
        <v>48224282.2170412</v>
      </c>
      <c r="K45" s="4" t="n">
        <f aca="false">$K$36 * $J$45 + $K$37</f>
        <v>0.213482714876476</v>
      </c>
      <c r="L45" s="4"/>
      <c r="M45" s="4" t="n">
        <f aca="false">INDEX($M$9:$M$18, 7, 1)</f>
        <v>48224282.2170412</v>
      </c>
      <c r="N45" s="4" t="n">
        <f aca="false">$N$36 * $M$45 + $N$37</f>
        <v>0.122224998763902</v>
      </c>
    </row>
    <row r="46" customFormat="false" ht="12.8" hidden="false" customHeight="false" outlineLevel="0" collapsed="false">
      <c r="G46" s="4"/>
      <c r="H46" s="4"/>
      <c r="I46" s="4"/>
      <c r="J46" s="4" t="n">
        <f aca="false">INDEX($M$9:$M$18, 8, 1)</f>
        <v>47673129.4622796</v>
      </c>
      <c r="K46" s="4" t="n">
        <f aca="false">$K$36 * $J$46 + $K$37</f>
        <v>0.209381831793623</v>
      </c>
      <c r="L46" s="4"/>
      <c r="M46" s="4" t="n">
        <f aca="false">INDEX($M$9:$M$18, 8, 1)</f>
        <v>47673129.4622796</v>
      </c>
      <c r="N46" s="4" t="n">
        <f aca="false">$N$36 * $M$46 + $N$37</f>
        <v>0.119990280212543</v>
      </c>
    </row>
    <row r="47" customFormat="false" ht="12.8" hidden="false" customHeight="false" outlineLevel="0" collapsed="false">
      <c r="G47" s="4"/>
      <c r="H47" s="4"/>
      <c r="I47" s="4"/>
      <c r="J47" s="4" t="n">
        <f aca="false">INDEX($M$9:$M$18, 9, 1)</f>
        <v>47140452.0791032</v>
      </c>
      <c r="K47" s="4" t="n">
        <f aca="false">$K$36 * $J$47 + $K$37</f>
        <v>0.20541841575258</v>
      </c>
      <c r="L47" s="4"/>
      <c r="M47" s="4" t="n">
        <f aca="false">INDEX($M$9:$M$18, 9, 1)</f>
        <v>47140452.0791032</v>
      </c>
      <c r="N47" s="4" t="n">
        <f aca="false">$N$36 * $M$47 + $N$37</f>
        <v>0.117830472391952</v>
      </c>
    </row>
    <row r="48" customFormat="false" ht="12.8" hidden="false" customHeight="false" outlineLevel="0" collapsed="false">
      <c r="G48" s="4"/>
      <c r="H48" s="4"/>
      <c r="I48" s="4"/>
      <c r="J48" s="4" t="n">
        <f aca="false">INDEX($M$9:$M$18, 10, 1)</f>
        <v>46625240.4120157</v>
      </c>
      <c r="K48" s="4" t="n">
        <f aca="false">$K$36 * $J$48 + $K$37</f>
        <v>0.201584954354819</v>
      </c>
      <c r="L48" s="4"/>
      <c r="M48" s="4" t="n">
        <f aca="false">INDEX($M$9:$M$18, 10, 1)</f>
        <v>46625240.4120157</v>
      </c>
      <c r="N48" s="4" t="n">
        <f aca="false">$N$36 * $M$48 + $N$37</f>
        <v>0.115741481526226</v>
      </c>
    </row>
    <row r="49" customFormat="false" ht="12.8" hidden="false" customHeight="false" outlineLevel="0" collapsed="false">
      <c r="B49" s="1" t="s">
        <v>24</v>
      </c>
      <c r="C49" s="1" t="s">
        <v>25</v>
      </c>
    </row>
    <row r="50" customFormat="false" ht="12.8" hidden="false" customHeight="false" outlineLevel="0" collapsed="false">
      <c r="A50" s="20"/>
      <c r="B50" s="21"/>
      <c r="C50" s="21"/>
    </row>
    <row r="51" customFormat="false" ht="12.8" hidden="false" customHeight="false" outlineLevel="0" collapsed="false">
      <c r="A51" s="20" t="s">
        <v>13</v>
      </c>
      <c r="B51" s="21" t="n">
        <f aca="false">K57</f>
        <v>3.91310316517793E-009</v>
      </c>
      <c r="C51" s="21" t="n">
        <f aca="false">$E$33/(2*B51*SQRT(2*$E$34))</f>
        <v>6.27952134407838E-011</v>
      </c>
      <c r="D51" s="4"/>
      <c r="J51" s="17" t="s">
        <v>12</v>
      </c>
      <c r="M51" s="17" t="s">
        <v>12</v>
      </c>
    </row>
    <row r="52" customFormat="false" ht="12.8" hidden="false" customHeight="false" outlineLevel="0" collapsed="false">
      <c r="A52" s="1" t="s">
        <v>14</v>
      </c>
      <c r="B52" s="4" t="n">
        <f aca="false">N57</f>
        <v>2.39232483221491E-009</v>
      </c>
      <c r="C52" s="4" t="n">
        <f aca="false">$E$33/(2*B52*SQRT(2*$E$34))</f>
        <v>1.02713538380845E-010</v>
      </c>
      <c r="D52" s="4"/>
    </row>
    <row r="53" customFormat="false" ht="12.8" hidden="false" customHeight="false" outlineLevel="0" collapsed="false">
      <c r="J53" s="0" t="s">
        <v>15</v>
      </c>
      <c r="K53" s="0" t="s">
        <v>16</v>
      </c>
      <c r="M53" s="0" t="s">
        <v>15</v>
      </c>
      <c r="N53" s="0" t="s">
        <v>16</v>
      </c>
    </row>
    <row r="54" customFormat="false" ht="12.8" hidden="false" customHeight="false" outlineLevel="0" collapsed="false">
      <c r="D54" s="4"/>
      <c r="E54" s="18"/>
      <c r="J54" s="0" t="s">
        <v>18</v>
      </c>
      <c r="K54" s="0" t="n">
        <f aca="false" t="array" ref="K54:K54">RSQ($N$3:$N$8 , $M$3:$M$8)</f>
        <v>0.94635642997872</v>
      </c>
      <c r="M54" s="0" t="s">
        <v>18</v>
      </c>
      <c r="N54" s="0" t="n">
        <f aca="false" t="array" ref="N54:N54">RSQ($O$3:$O$8 , $M$3:$M$8)</f>
        <v>0.977013165626847</v>
      </c>
    </row>
    <row r="55" customFormat="false" ht="12.8" hidden="false" customHeight="false" outlineLevel="0" collapsed="false">
      <c r="D55" s="4"/>
      <c r="E55" s="18"/>
      <c r="J55" s="0" t="s">
        <v>20</v>
      </c>
      <c r="K55" s="0" t="n">
        <f aca="false" t="array" ref="K55:K55">STEYX($N$3:$N$8 , $M$3:$M$8)</f>
        <v>0.00363764788709798</v>
      </c>
      <c r="M55" s="0" t="s">
        <v>20</v>
      </c>
      <c r="N55" s="0" t="n">
        <f aca="false" t="array" ref="N55:N55">STEYX($O$3:$O$8 , $M$3:$M$8)</f>
        <v>0.00143277309097216</v>
      </c>
    </row>
    <row r="57" customFormat="false" ht="12.8" hidden="false" customHeight="false" outlineLevel="0" collapsed="false">
      <c r="H57" s="4"/>
      <c r="J57" s="0" t="s">
        <v>22</v>
      </c>
      <c r="K57" s="0" t="n">
        <f aca="false" t="array" ref="K57:K57">SLOPE($N$3:$N$8 , $M$3:$M$8)</f>
        <v>3.91310316517793E-009</v>
      </c>
      <c r="M57" s="0" t="s">
        <v>22</v>
      </c>
      <c r="N57" s="0" t="n">
        <f aca="false" t="array" ref="N57:N57">SLOPE($O$3:$O$8 , $M$3:$M$8)</f>
        <v>2.39232483221491E-009</v>
      </c>
    </row>
    <row r="58" customFormat="false" ht="12.8" hidden="false" customHeight="false" outlineLevel="0" collapsed="false">
      <c r="J58" s="0" t="s">
        <v>23</v>
      </c>
      <c r="K58" s="0" t="n">
        <f aca="false" t="array" ref="K58:K58">INTERCEPT($N$3:$N$8 , $M$3:$M$8)</f>
        <v>0.0237037437502527</v>
      </c>
      <c r="M58" s="0" t="s">
        <v>23</v>
      </c>
      <c r="N58" s="0" t="n">
        <f aca="false" t="array" ref="N58:N58">INTERCEPT($O$3:$O$8 , $M$3:$M$8)</f>
        <v>0.0073202069680544</v>
      </c>
    </row>
    <row r="60" customFormat="false" ht="12.8" hidden="false" customHeight="false" outlineLevel="0" collapsed="false">
      <c r="J60" s="0" t="n">
        <f aca="false">INDEX($M$3:$M$8, 1, 1)</f>
        <v>47140452.0791032</v>
      </c>
      <c r="K60" s="0" t="n">
        <f aca="false">$K$57 * $J$60 + $K$58</f>
        <v>0.20816919598891</v>
      </c>
      <c r="M60" s="0" t="n">
        <f aca="false">INDEX($M$3:$M$8, 1, 1)</f>
        <v>47140452.0791032</v>
      </c>
      <c r="N60" s="0" t="n">
        <f aca="false">$N$57 * $M$60 + $N$58</f>
        <v>0.12009548107873</v>
      </c>
    </row>
    <row r="61" customFormat="false" ht="12.8" hidden="false" customHeight="false" outlineLevel="0" collapsed="false">
      <c r="J61" s="0" t="n">
        <f aca="false">INDEX($M$3:$M$8, 2, 1)</f>
        <v>44721359.5499958</v>
      </c>
      <c r="K61" s="0" t="n">
        <f aca="false">$K$57 * $J$61 + $K$58</f>
        <v>0.198703037356402</v>
      </c>
      <c r="M61" s="0" t="n">
        <f aca="false">INDEX($M$3:$M$8, 2, 1)</f>
        <v>44721359.5499958</v>
      </c>
      <c r="N61" s="0" t="n">
        <f aca="false">$N$57 * $M$61 + $N$58</f>
        <v>0.114308225949921</v>
      </c>
    </row>
    <row r="62" customFormat="false" ht="12.8" hidden="false" customHeight="false" outlineLevel="0" collapsed="false">
      <c r="J62" s="0" t="n">
        <f aca="false">INDEX($M$3:$M$8, 3, 1)</f>
        <v>42640143.2711221</v>
      </c>
      <c r="K62" s="0" t="n">
        <f aca="false">$K$57 * $J$62 + $K$58</f>
        <v>0.190559023348121</v>
      </c>
      <c r="M62" s="0" t="n">
        <f aca="false">INDEX($M$3:$M$8, 3, 1)</f>
        <v>42640143.2711221</v>
      </c>
      <c r="N62" s="0" t="n">
        <f aca="false">$N$57 * $M$62 + $N$58</f>
        <v>0.109329280564761</v>
      </c>
    </row>
    <row r="63" customFormat="false" ht="12.8" hidden="false" customHeight="false" outlineLevel="0" collapsed="false">
      <c r="J63" s="0" t="n">
        <f aca="false">INDEX($M$3:$M$8, 4, 1)</f>
        <v>40824829.0463863</v>
      </c>
      <c r="K63" s="0" t="n">
        <f aca="false">$K$57 * $J$63 + $K$58</f>
        <v>0.183455511509515</v>
      </c>
      <c r="M63" s="0" t="n">
        <f aca="false">INDEX($M$3:$M$8, 4, 1)</f>
        <v>40824829.0463863</v>
      </c>
      <c r="N63" s="0" t="n">
        <f aca="false">$N$57 * $M$63 + $N$58</f>
        <v>0.104986459266653</v>
      </c>
    </row>
    <row r="64" customFormat="false" ht="12.8" hidden="false" customHeight="false" outlineLevel="0" collapsed="false">
      <c r="J64" s="0" t="n">
        <f aca="false">INDEX($M$3:$M$8, 5, 1)</f>
        <v>39223227.0276368</v>
      </c>
      <c r="K64" s="0" t="n">
        <f aca="false">$K$57 * $J$64 + $K$58</f>
        <v>0.177188277580591</v>
      </c>
      <c r="M64" s="0" t="n">
        <f aca="false">INDEX($M$3:$M$8, 5, 1)</f>
        <v>39223227.0276368</v>
      </c>
      <c r="N64" s="0" t="n">
        <f aca="false">$N$57 * $M$64 + $N$58</f>
        <v>0.101154906985873</v>
      </c>
    </row>
    <row r="65" customFormat="false" ht="12.8" hidden="false" customHeight="false" outlineLevel="0" collapsed="false">
      <c r="J65" s="0" t="n">
        <f aca="false">INDEX($M$3:$M$8, 6, 1)</f>
        <v>37796447.3009227</v>
      </c>
      <c r="K65" s="0" t="n">
        <f aca="false">$K$57 * $J$65 + $K$58</f>
        <v>0.171605141315974</v>
      </c>
      <c r="M65" s="0" t="n">
        <f aca="false">INDEX($M$3:$M$8, 6, 1)</f>
        <v>37796447.3009227</v>
      </c>
      <c r="N65" s="0" t="n">
        <f aca="false">$N$57 * $M$65 + $N$58</f>
        <v>0.097741586415554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2019-04-28T21:58:04Z</dcterms:created>
  <dc:creator/>
  <dc:description/>
  <dc:language>en-US</dc:language>
  <cp:lastModifiedBy/>
  <dcterms:modified xsi:type="dcterms:W3CDTF">2019-04-29T12:33:41Z</dcterms:modified>
  <cp:revision>5</cp:revision>
  <dc:subject/>
  <dc:title/>
</cp:coreProperties>
</file>