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7e55106f897666/Trabalho e Desenvolvimento/Negócios/App Tiro/"/>
    </mc:Choice>
  </mc:AlternateContent>
  <xr:revisionPtr revIDLastSave="596" documentId="13_ncr:1_{4C39B38E-E42A-419D-9F35-ECB604F5183B}" xr6:coauthVersionLast="47" xr6:coauthVersionMax="47" xr10:uidLastSave="{4F5216F7-4597-4CEA-B62F-CCCC7867F964}"/>
  <bookViews>
    <workbookView xWindow="-108" yWindow="-108" windowWidth="23256" windowHeight="12456" tabRatio="909" xr2:uid="{8B81AE21-E4C6-4553-AB9E-53CB514AED3C}"/>
  </bookViews>
  <sheets>
    <sheet name="Descrição" sheetId="46" r:id="rId1"/>
    <sheet name="Acervo-Armas" sheetId="25" r:id="rId2"/>
    <sheet name="Acervo-Documentos" sheetId="45" r:id="rId3"/>
    <sheet name="Acervo-Acessórios" sheetId="44" r:id="rId4"/>
    <sheet name="2 Estoque-Cadastro" sheetId="35" r:id="rId5"/>
    <sheet name="3 CálculoRegargas" sheetId="34" r:id="rId6"/>
    <sheet name="4 Custo Recarga" sheetId="27" r:id="rId7"/>
    <sheet name="4 RecargasRealizadas" sheetId="40" r:id="rId8"/>
    <sheet name="5 TesteRecarga" sheetId="38" r:id="rId9"/>
    <sheet name="8 Histórico de Treinos" sheetId="36" r:id="rId10"/>
    <sheet name="9 RELATÓRIOS E CONSULTAS" sheetId="41" r:id="rId11"/>
    <sheet name="97 TutorialRecarga" sheetId="17" r:id="rId12"/>
    <sheet name="98 TabelasRecarga" sheetId="31" r:id="rId13"/>
    <sheet name="Disparos" sheetId="19" r:id="rId14"/>
    <sheet name="Armeiro" sheetId="43" r:id="rId15"/>
    <sheet name="Outros" sheetId="18" r:id="rId16"/>
    <sheet name="Básico" sheetId="4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34" l="1"/>
  <c r="P12" i="34" s="1"/>
  <c r="K12" i="34"/>
  <c r="O12" i="34" s="1"/>
  <c r="J12" i="34"/>
  <c r="N12" i="34" s="1"/>
  <c r="L10" i="34"/>
  <c r="P10" i="34" s="1"/>
  <c r="K10" i="34"/>
  <c r="O10" i="34" s="1"/>
  <c r="J10" i="34"/>
  <c r="N10" i="34" s="1"/>
  <c r="K15" i="34"/>
  <c r="O15" i="34" s="1"/>
  <c r="J15" i="34"/>
  <c r="N15" i="34" s="1"/>
  <c r="L14" i="34"/>
  <c r="P14" i="34" s="1"/>
  <c r="L25" i="34"/>
  <c r="P25" i="34" s="1"/>
  <c r="K25" i="34"/>
  <c r="O25" i="34" s="1"/>
  <c r="J25" i="34"/>
  <c r="N25" i="34" s="1"/>
  <c r="D15" i="34" l="1"/>
  <c r="L15" i="34" s="1"/>
  <c r="P15" i="34" s="1"/>
  <c r="D14" i="34"/>
  <c r="K70" i="19"/>
  <c r="G70" i="19"/>
  <c r="C70" i="19"/>
  <c r="I50" i="19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I62" i="19" s="1"/>
  <c r="I63" i="19" s="1"/>
  <c r="I64" i="19" s="1"/>
  <c r="I65" i="19" s="1"/>
  <c r="E50" i="19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A52" i="19"/>
  <c r="A53" i="19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I4" i="19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I33" i="19" s="1"/>
  <c r="I34" i="19" s="1"/>
  <c r="I35" i="19" s="1"/>
  <c r="I36" i="19" s="1"/>
  <c r="I37" i="19" s="1"/>
  <c r="I38" i="19" s="1"/>
  <c r="I39" i="19" s="1"/>
  <c r="I40" i="19" s="1"/>
  <c r="I41" i="19" s="1"/>
  <c r="I42" i="19" s="1"/>
  <c r="I43" i="19" s="1"/>
  <c r="I44" i="19" s="1"/>
  <c r="I45" i="19" s="1"/>
  <c r="I46" i="19" s="1"/>
  <c r="I47" i="19" s="1"/>
  <c r="I48" i="19" s="1"/>
  <c r="I49" i="19" s="1"/>
  <c r="E4" i="19"/>
  <c r="E5" i="19" s="1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J21" i="27"/>
  <c r="H21" i="27"/>
  <c r="J20" i="27"/>
  <c r="H20" i="27"/>
  <c r="J19" i="27"/>
  <c r="H19" i="27"/>
  <c r="J18" i="27"/>
  <c r="J22" i="27" s="1"/>
  <c r="H18" i="27"/>
  <c r="J14" i="27"/>
  <c r="H14" i="27"/>
  <c r="J13" i="27"/>
  <c r="H13" i="27"/>
  <c r="J12" i="27"/>
  <c r="H12" i="27"/>
  <c r="J11" i="27"/>
  <c r="H11" i="27"/>
  <c r="J7" i="27"/>
  <c r="H7" i="27"/>
  <c r="J6" i="27"/>
  <c r="H6" i="27"/>
  <c r="J5" i="27"/>
  <c r="H5" i="27"/>
  <c r="J4" i="27"/>
  <c r="J8" i="27" s="1"/>
  <c r="H4" i="27"/>
  <c r="L6" i="18"/>
  <c r="K6" i="18"/>
  <c r="J6" i="18"/>
  <c r="I6" i="18"/>
  <c r="L5" i="18"/>
  <c r="K5" i="18"/>
  <c r="J5" i="18"/>
  <c r="I5" i="18"/>
  <c r="L4" i="18"/>
  <c r="K4" i="18"/>
  <c r="J4" i="18"/>
  <c r="I4" i="18"/>
  <c r="L3" i="18"/>
  <c r="K3" i="18"/>
  <c r="J3" i="18"/>
  <c r="I3" i="18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E16" i="18"/>
  <c r="F20" i="18"/>
  <c r="E15" i="18"/>
  <c r="E14" i="18"/>
  <c r="E13" i="18"/>
  <c r="D8" i="18"/>
  <c r="A8" i="18"/>
  <c r="B7" i="18"/>
  <c r="E7" i="18"/>
  <c r="J20" i="17"/>
  <c r="K14" i="34" l="1"/>
  <c r="O14" i="34" s="1"/>
  <c r="J14" i="34"/>
  <c r="N14" i="34" s="1"/>
  <c r="J15" i="27"/>
</calcChain>
</file>

<file path=xl/sharedStrings.xml><?xml version="1.0" encoding="utf-8"?>
<sst xmlns="http://schemas.openxmlformats.org/spreadsheetml/2006/main" count="904" uniqueCount="650">
  <si>
    <t>Espoletas</t>
  </si>
  <si>
    <t>Qtd</t>
  </si>
  <si>
    <t>Unid.</t>
  </si>
  <si>
    <t>Medida</t>
  </si>
  <si>
    <t>CBC</t>
  </si>
  <si>
    <t>Fornecedor</t>
  </si>
  <si>
    <t>Vefiricar novamente no Gauge e repetir a retifica, se for necessário.</t>
  </si>
  <si>
    <t>Utilizar o paquimetro para checar a altura da munição pronta. Recomendação: 29,3 cm. Variação de 0,15 a mais ou a menos é aceitável.</t>
  </si>
  <si>
    <t>Checar a munição pronta no gauge.</t>
  </si>
  <si>
    <t>RECARGA</t>
  </si>
  <si>
    <t>R$/Tiro</t>
  </si>
  <si>
    <t>Verificar no Gauge se os estojos estão 100% calibrados.</t>
  </si>
  <si>
    <t>CTPEVG</t>
  </si>
  <si>
    <t>Lavar os estojos</t>
  </si>
  <si>
    <t>Descartar estojos avariados</t>
  </si>
  <si>
    <t>Fazer a Checagem final da munição no Paquímetro</t>
  </si>
  <si>
    <t>Fazer a Checagem final da munição no Gauge</t>
  </si>
  <si>
    <t>Se ficou muito grande, pode ser corrigida, passando pelo Taper Crimp novamente.</t>
  </si>
  <si>
    <t>Após encher a bandeja de estojos, fazer a inspeção visual da pólvora nos estojos.</t>
  </si>
  <si>
    <t>Se não resolver ou não tiver o Die, utilizar o Martelo de Inércia para desmontar a munição.</t>
  </si>
  <si>
    <t>Grains</t>
  </si>
  <si>
    <t>Modelo</t>
  </si>
  <si>
    <t>OPCIONAL: UTILIZAÇÃO DO 4º DIE: TAPER CRIMP</t>
  </si>
  <si>
    <t>Preço</t>
  </si>
  <si>
    <t>Projétil Pintado + Frete</t>
  </si>
  <si>
    <t>Estojo 9x19mm</t>
  </si>
  <si>
    <t>Custo por Munição</t>
  </si>
  <si>
    <t>Qtd de Tiros</t>
  </si>
  <si>
    <t>Qtd por Tiro</t>
  </si>
  <si>
    <t>9x19mm</t>
  </si>
  <si>
    <t>Divisão OPEN</t>
  </si>
  <si>
    <t>Maior 160</t>
  </si>
  <si>
    <t>Divisão STANDARD</t>
  </si>
  <si>
    <t>Maior 170 (sendo calibre mínimo o .40)</t>
  </si>
  <si>
    <t>Divisão MODIFIELD</t>
  </si>
  <si>
    <t>Menor 125 (sendo o calibre mínimo o 9mm)</t>
  </si>
  <si>
    <t>Divisão PRODUCTION</t>
  </si>
  <si>
    <t>Somente MENOR 125(sendo o calibre mínimo o 9mm)</t>
  </si>
  <si>
    <t xml:space="preserve">Menor 125 </t>
  </si>
  <si>
    <t xml:space="preserve">Menor 125 (sendo o calibre mínimo o 9mm) </t>
  </si>
  <si>
    <t>Limpar o Bolso das Espoletas</t>
  </si>
  <si>
    <t>EC = P x V² / 450240, onde P é o peso do projétil em grains, V é a velocidade medida em pés/segundo e 450240 uma constante para que o resultado seja obtido em libras-pé (foot-pounds).</t>
  </si>
  <si>
    <t>CBC ETOG</t>
  </si>
  <si>
    <t>CBC NTA</t>
  </si>
  <si>
    <t>Data</t>
  </si>
  <si>
    <t>2.      Rosquear o pino de cravação do estojo no máximo para CIMA.</t>
  </si>
  <si>
    <t>Qto + pesado o projétil,  - pólvora</t>
  </si>
  <si>
    <t>Qto + rápida, - pólvora</t>
  </si>
  <si>
    <t>Qto + leve o projétil, + pólvora</t>
  </si>
  <si>
    <t>Qto + lenta, + pólvora</t>
  </si>
  <si>
    <t>AOL - medidas que eu fiz</t>
  </si>
  <si>
    <t>ft/s</t>
  </si>
  <si>
    <t>Fator</t>
  </si>
  <si>
    <t>Essa etapa pode ser feita durante a recarga, checando cada uma das munições com o paquimetro travado. Ver se passa.</t>
  </si>
  <si>
    <t>1.   Assentar o projetil sobre o estojo e colocar no shell holder.</t>
  </si>
  <si>
    <t>4.   Levantar totalmente o pino.</t>
  </si>
  <si>
    <t>7.   Está pronto para fazer as outras munições.</t>
  </si>
  <si>
    <t>3.   Vá subindo aos poucos e verificando a munição até ficar do tamanho (AOL) desejado, medindo com o paquimetro. Subir um pouquinho de cada vez e verificar até achar o ponto. Cuidado para não passar do ponto.</t>
  </si>
  <si>
    <t>Colocar a espoleta virada para cima no pino, colocar um estojo no die e empurrar a alavanca para trás, verificando para ajustar até que a espoleta seja cravada levemente negativa para dentro do estojo.</t>
  </si>
  <si>
    <t>Ajustar o Die</t>
  </si>
  <si>
    <r>
      <t>2.</t>
    </r>
    <r>
      <rPr>
        <sz val="9"/>
        <rFont val="Times New Roman"/>
        <family val="1"/>
      </rPr>
      <t> </t>
    </r>
    <r>
      <rPr>
        <sz val="9"/>
        <rFont val="Calibri"/>
        <family val="2"/>
        <scheme val="minor"/>
      </rPr>
      <t>Rosquear o Die na prensa até encostar no Shell Holder. Por enquanto, deixar o pino desespoletador escondido, sem aparecer para fora do Die.</t>
    </r>
  </si>
  <si>
    <t>3. Desrosquear um pouquinho, para o Shell Holder não bater no Die durante o processo. Deixar o mais próximo possível, mas sem encostar e testar se a alavanca está subindo e descento sem travar. Voltar o mínimo possível, para que a Recalibragem possa resolver o problema da criação da bolsa na base do estojo.</t>
  </si>
  <si>
    <r>
      <t>4.</t>
    </r>
    <r>
      <rPr>
        <sz val="9"/>
        <rFont val="Times New Roman"/>
        <family val="1"/>
      </rPr>
      <t> </t>
    </r>
    <r>
      <rPr>
        <sz val="9"/>
        <rFont val="Calibri"/>
        <family val="2"/>
        <scheme val="minor"/>
      </rPr>
      <t>Travar a porca do Die.</t>
    </r>
  </si>
  <si>
    <t>6.Travar a rosca do pino desespoletador.</t>
  </si>
  <si>
    <t>Realizar o Desespoletamento e Recalibragem dos Estojos</t>
  </si>
  <si>
    <r>
      <t>Calibrador Total</t>
    </r>
    <r>
      <rPr>
        <sz val="9"/>
        <rFont val="Calibri"/>
        <family val="2"/>
        <scheme val="minor"/>
      </rPr>
      <t xml:space="preserve"> serve para calibrar a cápsula ANTES de se iniciar a recarga e corrigir o estufamento da base da cápsula. Faz-se logo após o desespoletamento, e ANTES de expandir a boca.</t>
    </r>
  </si>
  <si>
    <r>
      <t>1.</t>
    </r>
    <r>
      <rPr>
        <sz val="7"/>
        <rFont val="Times New Roman"/>
        <family val="1"/>
      </rPr>
      <t xml:space="preserve">      </t>
    </r>
    <r>
      <rPr>
        <sz val="10"/>
        <rFont val="Calibri"/>
        <family val="2"/>
        <scheme val="minor"/>
      </rPr>
      <t>Inserir o Shell Holder, colocar um estojo e descer a alavanca até subir o estojo no máximo.</t>
    </r>
  </si>
  <si>
    <r>
      <t>2.</t>
    </r>
    <r>
      <rPr>
        <sz val="7"/>
        <rFont val="Times New Roman"/>
        <family val="1"/>
      </rPr>
      <t xml:space="preserve">      </t>
    </r>
    <r>
      <rPr>
        <sz val="10"/>
        <rFont val="Calibri"/>
        <family val="2"/>
        <scheme val="minor"/>
      </rPr>
      <t>Rosquear o Die do abridor de boca até descer e encostar no estojo.</t>
    </r>
  </si>
  <si>
    <r>
      <t>3.</t>
    </r>
    <r>
      <rPr>
        <sz val="7"/>
        <rFont val="Times New Roman"/>
        <family val="1"/>
      </rPr>
      <t xml:space="preserve">      </t>
    </r>
    <r>
      <rPr>
        <sz val="10"/>
        <rFont val="Calibri"/>
        <family val="2"/>
        <scheme val="minor"/>
      </rPr>
      <t>Levantar a alavanca para baixar o estojo.</t>
    </r>
  </si>
  <si>
    <r>
      <t>4.</t>
    </r>
    <r>
      <rPr>
        <sz val="7"/>
        <rFont val="Times New Roman"/>
        <family val="1"/>
      </rPr>
      <t xml:space="preserve">      </t>
    </r>
    <r>
      <rPr>
        <sz val="10"/>
        <rFont val="Calibri"/>
        <family val="2"/>
        <scheme val="minor"/>
      </rPr>
      <t>Rosquear o pino mais uma volta, para descer mais um pouco.</t>
    </r>
  </si>
  <si>
    <r>
      <t>5.</t>
    </r>
    <r>
      <rPr>
        <sz val="7"/>
        <rFont val="Times New Roman"/>
        <family val="1"/>
      </rPr>
      <t xml:space="preserve">      </t>
    </r>
    <r>
      <rPr>
        <sz val="10"/>
        <rFont val="Calibri"/>
        <family val="2"/>
        <scheme val="minor"/>
      </rPr>
      <t>Abaixar a alavanca novamente para abrir a boca do estojo.</t>
    </r>
  </si>
  <si>
    <r>
      <t>6.</t>
    </r>
    <r>
      <rPr>
        <sz val="7"/>
        <rFont val="Times New Roman"/>
        <family val="1"/>
      </rPr>
      <t xml:space="preserve">      </t>
    </r>
    <r>
      <rPr>
        <sz val="10"/>
        <rFont val="Calibri"/>
        <family val="2"/>
        <scheme val="minor"/>
      </rPr>
      <t>Colocar uma ponta para ver se está encaixando firmemente. Ela tem que parar em cima do estojo sem cair. Não pode abrir demais, só o suficiente para a ponta parar.</t>
    </r>
  </si>
  <si>
    <t>Realizar o Espoletamento e Abertura da boca dos Estojos</t>
  </si>
  <si>
    <t>Ajustar o Polvorímetro</t>
  </si>
  <si>
    <t>Realizar a carga de pólvora no estojo e inspeção visual</t>
  </si>
  <si>
    <t>Ajustar o Die - Modo 1 - Usando Paquímetro</t>
  </si>
  <si>
    <t>Ajustar o Die - Modo 2 - Usando Munição Pronta como modelo</t>
  </si>
  <si>
    <t>Pode-se utilizar o 3º DIE apenas para cravar a ponta, e deixar para fazer o Crimp com o 4º DIE, o Taper Crimp. Dessa forma, garante-se a melhor qualidade do Crimp.</t>
  </si>
  <si>
    <r>
      <t>As munições reprovadas devem ser calibradas no</t>
    </r>
    <r>
      <rPr>
        <sz val="9"/>
        <rFont val="Calibri"/>
        <family val="2"/>
        <scheme val="minor"/>
      </rPr>
      <t xml:space="preserve"> </t>
    </r>
    <r>
      <rPr>
        <b/>
        <sz val="9"/>
        <rFont val="Calibri"/>
        <family val="2"/>
        <scheme val="minor"/>
      </rPr>
      <t>4º Die (Factory Crimp)</t>
    </r>
    <r>
      <rPr>
        <sz val="9"/>
        <rFont val="Calibri"/>
        <family val="2"/>
        <scheme val="minor"/>
      </rPr>
      <t>, que serve para calibrar munições DEPOIS de prontas.</t>
    </r>
  </si>
  <si>
    <t>1. Encaixar o polvorímetro sobre o Die de abertura de boca do estojo e travar o parafuso para ele não girar.</t>
  </si>
  <si>
    <t>2. Colocar pólvora no polvorímetro e tampar a pólvora e o polvorímetro.</t>
  </si>
  <si>
    <t>3. Calibrar a balança com o peso de 100g padrão, ajustar para grains e depois tirar a tara com um estojo espoletado (ou com o cadinho).</t>
  </si>
  <si>
    <t>4. Travar a roca do polvorímetro, descartar as 3 primeiras pesagems e depois tirar uma medida de pólvora no estojo e colocar na balança para ver o peso da pólvora em grains.</t>
  </si>
  <si>
    <t>5. Devolver a pólvora para o polvorímetro e ajustar o polvorimetro (sentido horário fecha e anti horário abre) e travar a rosca novamente.</t>
  </si>
  <si>
    <t>8. Confirmar se a rosca está travada.</t>
  </si>
  <si>
    <t>Verificar a Calibragem dos estojos e recalibrar os necessários</t>
  </si>
  <si>
    <r>
      <t>7.</t>
    </r>
    <r>
      <rPr>
        <sz val="7"/>
        <rFont val="Times New Roman"/>
        <family val="1"/>
      </rPr>
      <t xml:space="preserve">      </t>
    </r>
    <r>
      <rPr>
        <sz val="10"/>
        <rFont val="Calibri"/>
        <family val="2"/>
        <scheme val="minor"/>
      </rPr>
      <t>Se não estiver bom, rosquear o pino mais meia volta ou uma volta e testar a ponta novamente, repetindo os processos até ficar perfeito.</t>
    </r>
    <r>
      <rPr>
        <sz val="9"/>
        <rFont val="Calibri"/>
        <family val="2"/>
        <scheme val="minor"/>
      </rPr>
      <t xml:space="preserve"> Não pode abrir muito, ou o estojo pode rachar.</t>
    </r>
  </si>
  <si>
    <r>
      <t>9.</t>
    </r>
    <r>
      <rPr>
        <sz val="7"/>
        <rFont val="Times New Roman"/>
        <family val="1"/>
      </rPr>
      <t xml:space="preserve">   </t>
    </r>
    <r>
      <rPr>
        <sz val="10"/>
        <rFont val="Calibri"/>
        <family val="2"/>
        <scheme val="minor"/>
      </rPr>
      <t>Rosquear a porca do abridor de boca para travar na posição.</t>
    </r>
  </si>
  <si>
    <t>8.    No caso das pontas pintadas, abrir o suficiente para que a ponta entre sem raspar, para que não crie rebarbas da tinta raspada.</t>
  </si>
  <si>
    <r>
      <t>5.</t>
    </r>
    <r>
      <rPr>
        <sz val="9"/>
        <rFont val="Times New Roman"/>
        <family val="1"/>
      </rPr>
      <t> </t>
    </r>
    <r>
      <rPr>
        <sz val="9"/>
        <rFont val="Calibri"/>
        <family val="2"/>
        <scheme val="minor"/>
      </rPr>
      <t>Rosquear o pino desespoletador. Ele deve ficar aparecendo o mínimo possível, só o suficiente para remover a espoleta. Se descer demais, pode pegar no fundo do esto e também prejudicar a calibragem.</t>
    </r>
  </si>
  <si>
    <t>5.   Subir novamente a munição até o máximo e verificar a altura do Die, abaixando aos poucos até dar o crimp e então travar o die. O crimp tem que ser leve, o estojo não pode ficar no mesmo nível do projétil, tem que ficar saliente. Quando achar o ponto, travar o die.</t>
  </si>
  <si>
    <t>6.   Subir totalmente a munição e descer o pino até tocar na ponta e ficar bem apertado. Travar o pino.</t>
  </si>
  <si>
    <t>ORIGINAIS CBC</t>
  </si>
  <si>
    <t>Devolver a pólvora que sobrou no polvorímetro para o frasco de pólvora.</t>
  </si>
  <si>
    <t>Realizar a limpeza dos equipamentos e Gauge, lubrificar e guardar.</t>
  </si>
  <si>
    <t>Lavar os estojos em agua e separar as mídias.</t>
  </si>
  <si>
    <t>Verificar a integridade dos estojos e descartar os avariados.</t>
  </si>
  <si>
    <r>
      <t>1.</t>
    </r>
    <r>
      <rPr>
        <sz val="9"/>
        <rFont val="Times New Roman"/>
        <family val="1"/>
      </rPr>
      <t> </t>
    </r>
    <r>
      <rPr>
        <sz val="9"/>
        <rFont val="Calibri"/>
        <family val="2"/>
        <scheme val="minor"/>
      </rPr>
      <t>Inserir o Shell Holder sem estojo e descer a alavanca, para elevar ao máximo o Shell Holder.</t>
    </r>
  </si>
  <si>
    <t>Separar os que não estiverem calibrados para calibragem no 4º Die (Calibrador Total).</t>
  </si>
  <si>
    <t>Descartar os estojos que não forem recuperados.</t>
  </si>
  <si>
    <t>7. Repetir até que o Polvorímetro esteja ajustado com a dosagem de pólvora desejada.</t>
  </si>
  <si>
    <t>6. Descartar as 3 primeiras pesagens e colocar outra dosagem de pólvora do polvorímetro no estojo.</t>
  </si>
  <si>
    <t>9. Depois de regulado, fazer mais duas pesagens de pólvora para garantir que está correto.</t>
  </si>
  <si>
    <t>Após colocar a pólvora no estojo, colocá-lo na Bandeja de recarga.</t>
  </si>
  <si>
    <t>Fazer pesagens da pólvora para checagem da dosagem do polvorímetro a cada 20 cargas.</t>
  </si>
  <si>
    <t>Lavagem  e Verificação dos Estojos</t>
  </si>
  <si>
    <t>2º Die - Abertura da Boca do Estojo</t>
  </si>
  <si>
    <t>Espoletamento</t>
  </si>
  <si>
    <t>Ajustar o Polvorímetro e colocar da Pólvora no Estojo</t>
  </si>
  <si>
    <t>3º Die - Assentamento do Projétil e Crimpagem</t>
  </si>
  <si>
    <t>Checagem Final e Finalização</t>
  </si>
  <si>
    <t>ETOG</t>
  </si>
  <si>
    <t>Pólvora / Queima</t>
  </si>
  <si>
    <t>3.      Colocar uma munição pronta, que vai servir como padrão e baixar a alavanca no máximo, para o cartucho subir até o topo.</t>
  </si>
  <si>
    <t>1.      Rosquear o Die na prensa, deixando aparecer apenas uma pontinha abaixo da linha da prensa.</t>
  </si>
  <si>
    <t>6.   Está pronto para fazer as outras munições.</t>
  </si>
  <si>
    <t>4.   Abaixar o Die aos poucos, até sentir que tocou firme o crimp do estojo e então travar o die. O crimp tem que ser leve, o estojo não pode ficar no mesmo nível do projétil, tem que ficar saliente.</t>
  </si>
  <si>
    <t>Estojos</t>
  </si>
  <si>
    <t>Mídia</t>
  </si>
  <si>
    <t>Agua</t>
  </si>
  <si>
    <t>Simulação de Carga do Tamboreador</t>
  </si>
  <si>
    <t>Colocar as midias e os estojos no forno pré aquecido para secar durante 10min</t>
  </si>
  <si>
    <t>Utilização de EPI's. Utilizar óculos de proteção e luvas</t>
  </si>
  <si>
    <t>CARGA MÁXIMA DO TAMBOREADOR</t>
  </si>
  <si>
    <t>Acrescentar:  500g de mídias / 100 a 150 estojos / agua até cobrir / CIF e Acido Citrico ou Shampoo Asfer e pó B5</t>
  </si>
  <si>
    <r>
      <t xml:space="preserve">Colocar os estojos </t>
    </r>
    <r>
      <rPr>
        <b/>
        <sz val="9"/>
        <rFont val="Calibri"/>
        <family val="2"/>
        <scheme val="minor"/>
      </rPr>
      <t xml:space="preserve">desespoletados </t>
    </r>
    <r>
      <rPr>
        <sz val="9"/>
        <rFont val="Calibri"/>
        <family val="2"/>
        <scheme val="minor"/>
      </rPr>
      <t>no tamboreador.</t>
    </r>
  </si>
  <si>
    <t>1º Die - Recalibragem e Desespoletamento (só para recalibrar)</t>
  </si>
  <si>
    <t>Deixar limpar por pelo menos 0h30. O ideal é 1h.</t>
  </si>
  <si>
    <t>Utilizar ferramenta adequada ou uma chave de fenda, antes de espoletar.</t>
  </si>
  <si>
    <t>5.      Rosquear o pino de cravação até enconstar na munição ficando bem apertado e travar a porca do pino.</t>
  </si>
  <si>
    <t>Se ficou muito pequena, deve ser desmontada com o Martelo de Inércia.</t>
  </si>
  <si>
    <t>2.   Regular o Die aparecendo pouca coisa abaixo da altura da prensa. Baixar totalmente o pino.</t>
  </si>
  <si>
    <t>CIF ou Shampoo Asfer</t>
  </si>
  <si>
    <t>Acido Citrico ou Pó B5</t>
  </si>
  <si>
    <t>unidade</t>
  </si>
  <si>
    <t>ml no copo de medidas</t>
  </si>
  <si>
    <t>colheres de sopa</t>
  </si>
  <si>
    <t>Gramas</t>
  </si>
  <si>
    <t>ENERGIA CINÉTICA (EC) - joules</t>
  </si>
  <si>
    <t>gramas</t>
  </si>
  <si>
    <t>grains</t>
  </si>
  <si>
    <t>m/s</t>
  </si>
  <si>
    <t>pes/seg</t>
  </si>
  <si>
    <t>Conversões</t>
  </si>
  <si>
    <t>.380 Auto</t>
  </si>
  <si>
    <t>EC = (grains * m/s^2) / 30860</t>
  </si>
  <si>
    <t>EC = (kg * m/s^2) / 2</t>
  </si>
  <si>
    <t>EC = ((grains * ft/s^2) / 450240) * 1,3558</t>
  </si>
  <si>
    <t>Usar o Cronógrafo para medir a velocidade do projétil</t>
  </si>
  <si>
    <t>EC = (g * m/s^2) / 2000</t>
  </si>
  <si>
    <t>AOL</t>
  </si>
  <si>
    <t>Fator = (Peso em grains * Velocidade média em pés/seg) / 1000</t>
  </si>
  <si>
    <t>Morigi</t>
  </si>
  <si>
    <t>Data da Recarga</t>
  </si>
  <si>
    <t>Calibre</t>
  </si>
  <si>
    <t>9mm, 125Gr, 0,355</t>
  </si>
  <si>
    <t>Ounces</t>
  </si>
  <si>
    <t>Pounds (libras)</t>
  </si>
  <si>
    <t>Tipo</t>
  </si>
  <si>
    <t>Pintado</t>
  </si>
  <si>
    <t>Reusos</t>
  </si>
  <si>
    <t>Código</t>
  </si>
  <si>
    <t>9mm</t>
  </si>
  <si>
    <t>Agrupamento Vertical</t>
  </si>
  <si>
    <t>Agrupamento Horizontal</t>
  </si>
  <si>
    <t>Energia - Maior</t>
  </si>
  <si>
    <t>Energia - Menor</t>
  </si>
  <si>
    <t>Energia - Média</t>
  </si>
  <si>
    <t>Agrupamento - Medida Total</t>
  </si>
  <si>
    <t>TESTE DA RECARGA</t>
  </si>
  <si>
    <t>Trimmer dos estojos?</t>
  </si>
  <si>
    <t>Estojos Rachados</t>
  </si>
  <si>
    <t>Estojos foram lavados?</t>
  </si>
  <si>
    <t>NTA</t>
  </si>
  <si>
    <t>TH9</t>
  </si>
  <si>
    <t>Fotos dos Alvos</t>
  </si>
  <si>
    <t>Distância dos Disparos</t>
  </si>
  <si>
    <t>Recarga Segura</t>
  </si>
  <si>
    <t>Etapas da Recarga - passo a passo, vídeos, dicas</t>
  </si>
  <si>
    <t>Recalibragem: prensa, neck, rollsizer...</t>
  </si>
  <si>
    <t>Falhas de disparo / motivo</t>
  </si>
  <si>
    <t>Tipo de Disparo</t>
  </si>
  <si>
    <t>Empunhadura</t>
  </si>
  <si>
    <t>Arma Utilizada (pegar do acervo)</t>
  </si>
  <si>
    <t>customizações</t>
  </si>
  <si>
    <t>MODELO</t>
  </si>
  <si>
    <t>PAÍS DE FABRICAÇÃO</t>
  </si>
  <si>
    <t>Uso (permitido/restrito)</t>
  </si>
  <si>
    <t>Fabricante</t>
  </si>
  <si>
    <t>Nr nota fiscal</t>
  </si>
  <si>
    <t>Data de emissão da nota fiscal</t>
  </si>
  <si>
    <t>Data aquisição</t>
  </si>
  <si>
    <t>Quem customizou</t>
  </si>
  <si>
    <t>Data do Teste</t>
  </si>
  <si>
    <t>Velocidade - Maior (FPS)</t>
  </si>
  <si>
    <t>Velocidade - Menor (FPS)</t>
  </si>
  <si>
    <t>Velocidade - Média (FPS)</t>
  </si>
  <si>
    <t>Polvora (gr)</t>
  </si>
  <si>
    <t>Eubank</t>
  </si>
  <si>
    <t>Estojos 9mm Novos Vazios</t>
  </si>
  <si>
    <t>Estojos 9mm Usados Vazios</t>
  </si>
  <si>
    <t>Estojos 9mm Usados Carregados</t>
  </si>
  <si>
    <t>Munição 9mm CBC ETOG</t>
  </si>
  <si>
    <t>Munição 9mm CBC NTA</t>
  </si>
  <si>
    <t>Espoletas Small Pistol 1/2</t>
  </si>
  <si>
    <r>
      <t xml:space="preserve">Custo Atual Recarga </t>
    </r>
    <r>
      <rPr>
        <b/>
        <sz val="11"/>
        <color theme="1"/>
        <rFont val="Calibri"/>
        <family val="2"/>
        <scheme val="minor"/>
      </rPr>
      <t>(valores da última compra)</t>
    </r>
  </si>
  <si>
    <t>Tiros</t>
  </si>
  <si>
    <t>Sobre as medidas dos projéteis para 9mm.</t>
  </si>
  <si>
    <r>
      <t>Se a medida do cano for .355in:</t>
    </r>
    <r>
      <rPr>
        <sz val="10"/>
        <color theme="1"/>
        <rFont val="Calibri"/>
        <family val="2"/>
        <scheme val="minor"/>
      </rPr>
      <t xml:space="preserve"> projétil jaquetado deve ser .355 e pintando no mínimo .356.</t>
    </r>
  </si>
  <si>
    <r>
      <t>Se a medida do cano for .356in:</t>
    </r>
    <r>
      <rPr>
        <sz val="10"/>
        <color theme="1"/>
        <rFont val="Calibri"/>
        <family val="2"/>
        <scheme val="minor"/>
      </rPr>
      <t xml:space="preserve"> projétil jaquetado .356 ou .355  e pintado .357.</t>
    </r>
  </si>
  <si>
    <t>Isso faz toda (e muita) diferença na precisão e pra evitar o chumbamento, porque projétil menor que o cano não "veda" e parte da pressão e queima da pólvora passa por ele chegando até a derretê-lo deixando chumbo no raiamento.</t>
  </si>
  <si>
    <t>Barrel Length: 4.27 in. / 3.54 in.</t>
  </si>
  <si>
    <t>Item</t>
  </si>
  <si>
    <t>38 SPL</t>
  </si>
  <si>
    <t>Qtd. Estoque</t>
  </si>
  <si>
    <t>Estoque de Munições e Insumos</t>
  </si>
  <si>
    <t>Pólvora 219 (g / gr)</t>
  </si>
  <si>
    <t>Pontas 9mm 125gr</t>
  </si>
  <si>
    <t>Pólvora 220 (g / gr)</t>
  </si>
  <si>
    <t>Estojos 357 Novos Vazios</t>
  </si>
  <si>
    <t>Estojos 357 Usados Carregados</t>
  </si>
  <si>
    <t>Estojos 357 Usados Vazios</t>
  </si>
  <si>
    <t>Pontas 357 158gr</t>
  </si>
  <si>
    <t>Pólvora</t>
  </si>
  <si>
    <t>Small Pistol 1 1/2</t>
  </si>
  <si>
    <t xml:space="preserve"> 38 Spl</t>
  </si>
  <si>
    <t>.357</t>
  </si>
  <si>
    <t>Estojo 38 Spl</t>
  </si>
  <si>
    <t>Fox TP</t>
  </si>
  <si>
    <t>Imbel</t>
  </si>
  <si>
    <t>Marca</t>
  </si>
  <si>
    <t>Energia</t>
  </si>
  <si>
    <t>Velocidade</t>
  </si>
  <si>
    <t>Ogival</t>
  </si>
  <si>
    <t>CT</t>
  </si>
  <si>
    <t>Polvora Marca</t>
  </si>
  <si>
    <t>Polvora Tipo</t>
  </si>
  <si>
    <t>Projetil Grains</t>
  </si>
  <si>
    <t>Fox</t>
  </si>
  <si>
    <t>Polvora Grains</t>
  </si>
  <si>
    <t>Rex</t>
  </si>
  <si>
    <t>Tucano</t>
  </si>
  <si>
    <t>EXPO</t>
  </si>
  <si>
    <t>39 SPL</t>
  </si>
  <si>
    <t>40 SPL</t>
  </si>
  <si>
    <t>41 SPL</t>
  </si>
  <si>
    <t>Polvora Codigo</t>
  </si>
  <si>
    <t>TABELA DE POLVORAS</t>
  </si>
  <si>
    <t>TABELA DE RECEITAS DE RECARGA</t>
  </si>
  <si>
    <t>Polvora Codigo*</t>
  </si>
  <si>
    <t>Projetil Tipo</t>
  </si>
  <si>
    <t>Encamisado</t>
  </si>
  <si>
    <t>Projétil Formato</t>
  </si>
  <si>
    <t>Projetil Calibração</t>
  </si>
  <si>
    <t>.356</t>
  </si>
  <si>
    <t>TABELA DE PROJÉTEIS</t>
  </si>
  <si>
    <t>Projétil Codigo</t>
  </si>
  <si>
    <t>Projétil Codigo*</t>
  </si>
  <si>
    <t>Projetil Calibre</t>
  </si>
  <si>
    <t>Fonte*</t>
  </si>
  <si>
    <t>FONTE</t>
  </si>
  <si>
    <t>Revista Magnum</t>
  </si>
  <si>
    <t>Codigo Fonte</t>
  </si>
  <si>
    <t>Fonte</t>
  </si>
  <si>
    <t>Espoleta Codigo*</t>
  </si>
  <si>
    <t>ESPOLETA</t>
  </si>
  <si>
    <t>Codigo Espoleta</t>
  </si>
  <si>
    <t>Tipo Espoleta</t>
  </si>
  <si>
    <t>Small Pistol 5 1/2</t>
  </si>
  <si>
    <t>Marca Espoleta</t>
  </si>
  <si>
    <t>Marca Espoleta*</t>
  </si>
  <si>
    <t>MARCA ESPOLETA</t>
  </si>
  <si>
    <t>Polvora R$</t>
  </si>
  <si>
    <t>Espoleta R$/Unit</t>
  </si>
  <si>
    <t>Polvora Data Cot.</t>
  </si>
  <si>
    <t>Espoleta Data Cot.</t>
  </si>
  <si>
    <t>INFORMAÇÕES PARA AS TABELAS DE RECARGA</t>
  </si>
  <si>
    <t>INFORMAÇÕES PARA O CALCULO DO CUSTO DA RECARGA</t>
  </si>
  <si>
    <t>Antes de fazer o calculo, alertar que os preços tem que estar atualizados em todas as tabelas, ou mesmo alertar e exibir os preços atuais dos insumos.</t>
  </si>
  <si>
    <t>FABRICANTE</t>
  </si>
  <si>
    <t>Fabricante Codigo</t>
  </si>
  <si>
    <t>Lyon</t>
  </si>
  <si>
    <t>Eagle</t>
  </si>
  <si>
    <t>TABELA DE FABRICANTES DE PROJÉTEIS</t>
  </si>
  <si>
    <t>TABELA DE PREÇOS DE PROJÉTEIS</t>
  </si>
  <si>
    <t>Fabricante Projetil Codigo*</t>
  </si>
  <si>
    <t>Projétil Preço Unit.</t>
  </si>
  <si>
    <t>Pegar as informações das tabelas de Polvoras, Projéteis e Espoletas</t>
  </si>
  <si>
    <t>Pedir parainformar o custo atual dos estojos e qtd de usos dos estojos (essas informações podem ficar em uma tabelinha separada, só para isso)</t>
  </si>
  <si>
    <t>Estojo .357</t>
  </si>
  <si>
    <t>38 spl</t>
  </si>
  <si>
    <t>38 Spl 158Gr</t>
  </si>
  <si>
    <t>PÓLVORA</t>
  </si>
  <si>
    <t>PROJÉTIL</t>
  </si>
  <si>
    <t>28,7 a 29,0</t>
  </si>
  <si>
    <t>gr</t>
  </si>
  <si>
    <t>CBC 231</t>
  </si>
  <si>
    <t>4,8 a 6,2</t>
  </si>
  <si>
    <t>sugestões</t>
  </si>
  <si>
    <t>minha</t>
  </si>
  <si>
    <t>CBC 219</t>
  </si>
  <si>
    <t>4,2 a 4,5</t>
  </si>
  <si>
    <t>Ponta</t>
  </si>
  <si>
    <t>FOX TP</t>
  </si>
  <si>
    <t>4,0 a 4,7</t>
  </si>
  <si>
    <t>MEDIDAS 9mm: POLVORA, PROJÉTIL, AOL</t>
  </si>
  <si>
    <t>RECEITAS - 9mm</t>
  </si>
  <si>
    <t>RECEITAS - 38</t>
  </si>
  <si>
    <t>RECEITAS - 357</t>
  </si>
  <si>
    <t>CBC 216</t>
  </si>
  <si>
    <t>CBC 220</t>
  </si>
  <si>
    <t>3,2 a 3,9</t>
  </si>
  <si>
    <t>Munição 357 - S&amp;B - FMJ 158gr</t>
  </si>
  <si>
    <t>Nº</t>
  </si>
  <si>
    <t>Duração em Meses</t>
  </si>
  <si>
    <t>Tiros por Semana</t>
  </si>
  <si>
    <t>Uso/Tiro</t>
  </si>
  <si>
    <t>Munição 357 - CBC - EXPO 158gr</t>
  </si>
  <si>
    <t>Disparos - TH9</t>
  </si>
  <si>
    <t>Disparos - RT605</t>
  </si>
  <si>
    <t>Disparos - Puma 357</t>
  </si>
  <si>
    <t>CADASTROS</t>
  </si>
  <si>
    <t>Dillon</t>
  </si>
  <si>
    <t>750C</t>
  </si>
  <si>
    <t>Progressiva</t>
  </si>
  <si>
    <t>Detalhes</t>
  </si>
  <si>
    <t>Qtd Peças</t>
  </si>
  <si>
    <t>PROJETEIS</t>
  </si>
  <si>
    <t>JOGO DE DIES</t>
  </si>
  <si>
    <t>Peso (grains)</t>
  </si>
  <si>
    <t>Calibração</t>
  </si>
  <si>
    <t>Material/Liga</t>
  </si>
  <si>
    <t>ESPOLETAS</t>
  </si>
  <si>
    <t>Boxer</t>
  </si>
  <si>
    <t>Utilização</t>
  </si>
  <si>
    <t>se o sistema tiver o cadastro das prensas, deve ter o modelo também</t>
  </si>
  <si>
    <t>descrever</t>
  </si>
  <si>
    <t>EX. jogo de 4 dies, carbide, com die calibrador total</t>
  </si>
  <si>
    <t>ver se o sistema vai fornecer o cadastro de Fabricantes para escolher</t>
  </si>
  <si>
    <t>Pode selecionar de uma lista ou digitar</t>
  </si>
  <si>
    <t>Qtd (g)</t>
  </si>
  <si>
    <t>POLVORA</t>
  </si>
  <si>
    <t>Data Vencimento</t>
  </si>
  <si>
    <t>ESTOJO</t>
  </si>
  <si>
    <t>Times Trimmed</t>
  </si>
  <si>
    <t>Times Annealed</t>
  </si>
  <si>
    <t>Qtd de Utilizações</t>
  </si>
  <si>
    <t>PRENSA</t>
  </si>
  <si>
    <t>Data Validade</t>
  </si>
  <si>
    <t>Original / Recarga</t>
  </si>
  <si>
    <t>Preço Compra</t>
  </si>
  <si>
    <t>Data Compra</t>
  </si>
  <si>
    <t>Data da Compra/ Recarga</t>
  </si>
  <si>
    <t>Munição Utilizada (pegar do estoque)</t>
  </si>
  <si>
    <t>Qtd de disparos (baixar do estoque)</t>
  </si>
  <si>
    <t>Preço Atual</t>
  </si>
  <si>
    <t>para atualizar o preço da recarga</t>
  </si>
  <si>
    <t>quantas vezes o estojo já foi recarregado - vai definir o custo da recarga</t>
  </si>
  <si>
    <t>Lote</t>
  </si>
  <si>
    <t>para poder diferenciar a qtd de recargas feitas em estojos do mesmo calibre</t>
  </si>
  <si>
    <t>Lote do estojo</t>
  </si>
  <si>
    <t>está no cadastro de estojos, para poder diferenciar a qtd de recargas feitas em estojos do mesmo calibre</t>
  </si>
  <si>
    <t>Qtd Recargas estimadas</t>
  </si>
  <si>
    <t>quantas recargas estima-se que o estojo vai durar. Vai definir o custo da recarga</t>
  </si>
  <si>
    <t>Pode transferir estojos de um lote para outro</t>
  </si>
  <si>
    <t>Tabela Filha de ESTOJO:</t>
  </si>
  <si>
    <t>Alimenta a Tabela de Estoque de Munições</t>
  </si>
  <si>
    <t>Baixa os estoques de Isumos</t>
  </si>
  <si>
    <t>RECARGAS REALIZADAS</t>
  </si>
  <si>
    <t>Baixa os estoques de munições</t>
  </si>
  <si>
    <t>Projeteis</t>
  </si>
  <si>
    <t>Perda de Estojos</t>
  </si>
  <si>
    <t>Perda de Pólvora</t>
  </si>
  <si>
    <t>Perda de Espoletas</t>
  </si>
  <si>
    <t>Perda de Pontas</t>
  </si>
  <si>
    <t>Estojos / Lote</t>
  </si>
  <si>
    <t>Alimenta os estoques de Estojos (subtrair os estojos rachados)</t>
  </si>
  <si>
    <t>Qdo o estojo rachar, alimentar a tabela de Controle de vida util dos estojos com a qtd de disparos que ele durou</t>
  </si>
  <si>
    <t>VIDA UTIL DOS ESTOJOS</t>
  </si>
  <si>
    <t>histórico de quantas recargas cada estojo de cada lote e fabricante durou</t>
  </si>
  <si>
    <t>Observação</t>
  </si>
  <si>
    <t>Data da Rachadura</t>
  </si>
  <si>
    <t>Estojo / Lote</t>
  </si>
  <si>
    <t>MUNIÇÃO ORIGINAL</t>
  </si>
  <si>
    <t>Criar a maior quantidade de relatórios possível</t>
  </si>
  <si>
    <t>Nº SERIE</t>
  </si>
  <si>
    <t>e alterar sempre que desejar</t>
  </si>
  <si>
    <t>O usuário pode cadastrar os grains padrão de pólvora para cada tipo de pólvora/calibre/recarga</t>
  </si>
  <si>
    <t>Calibres que vai usar</t>
  </si>
  <si>
    <t>definir em quais calibres pretende utilizar essa pólvora, para o sistema calcular os custos e qtd estimadas de recargas.</t>
  </si>
  <si>
    <t>Prensa Utilizada</t>
  </si>
  <si>
    <t>Dies Utilizados</t>
  </si>
  <si>
    <t>Grais Pólvora</t>
  </si>
  <si>
    <t>Qtd Recargas realizadas</t>
  </si>
  <si>
    <t>Annealed?</t>
  </si>
  <si>
    <t>Times Recalibragem: prensa, neck, rollsizer...</t>
  </si>
  <si>
    <t>Base</t>
  </si>
  <si>
    <t>Formato</t>
  </si>
  <si>
    <t>Tempo Combustão</t>
  </si>
  <si>
    <t>Diametro/Espessura</t>
  </si>
  <si>
    <t>TODOS OS ESTOQUES PODEM SER AJUSTADOS MANUALMENTE, COM ENTRADA(compra, presente...) OU SAÍDA (perda...), FICANDO GRAVADA A JUSTIFICATIVA</t>
  </si>
  <si>
    <t>https://www.youtube.com/watch?v=Crx19CmDEp0</t>
  </si>
  <si>
    <t>https://www.youtube.com/watch?v=Crx19CmDEp0&amp;list=RDCMUCbrPg6iGXjCqK1mXJoPugGA&amp;start_radio=1</t>
  </si>
  <si>
    <t>https://www.youtube.com/watch?v=xY-sARbUijQ</t>
  </si>
  <si>
    <t>Área para envio de dúvidas ou sugestões</t>
  </si>
  <si>
    <t>Controle do Acervo</t>
  </si>
  <si>
    <t>Controle do Estoque de Insumos</t>
  </si>
  <si>
    <t>Gerenciamento das Recargas</t>
  </si>
  <si>
    <t>Histórico</t>
  </si>
  <si>
    <t>Testes e Resultados</t>
  </si>
  <si>
    <t>Tutorial de Recarga</t>
  </si>
  <si>
    <t>Tabelas de Recarga</t>
  </si>
  <si>
    <t>Histórico de Treinos</t>
  </si>
  <si>
    <t>GERAR AS ETIQUETAS PARA AS CAIXAS</t>
  </si>
  <si>
    <t>Tutorial para Tirar CR e Atividades do Sisgcorp</t>
  </si>
  <si>
    <t>Preço de compra</t>
  </si>
  <si>
    <t>Preço customização</t>
  </si>
  <si>
    <t>Histórico de Manutenções</t>
  </si>
  <si>
    <t>Armeiro que realizou</t>
  </si>
  <si>
    <t>https://www.youtube.com/watch?v=0Q4Vpj9NogI</t>
  </si>
  <si>
    <t>Medir e armazenar agrupamentos</t>
  </si>
  <si>
    <t>Ballistc X</t>
  </si>
  <si>
    <t>Controle de Coleção</t>
  </si>
  <si>
    <t>https://www.nmcollectorsoftware.com/collection-templates/gun-screen-shots/</t>
  </si>
  <si>
    <t>Documentação do Atirador (CR) e outras, com data de expedição, validade e renovação.</t>
  </si>
  <si>
    <t>Solução para empresas de comercialização de armas</t>
  </si>
  <si>
    <t>https://uninfosistemas.com.br/armas-e-municoes/</t>
  </si>
  <si>
    <t>Glossario</t>
  </si>
  <si>
    <t>Controle para Armeiros (O.S.)</t>
  </si>
  <si>
    <t>Relação de Clubes de tiro</t>
  </si>
  <si>
    <t>Controle do Estoque de Munições (originais e recarga)</t>
  </si>
  <si>
    <t>App Ammo Inventory</t>
  </si>
  <si>
    <t>Baixar estoque de munições (originais / recargas)</t>
  </si>
  <si>
    <t>Relatório de documentos de todo o acervo, com as datas de vencimento e renovação. Aviso de vencimento pré programado.</t>
  </si>
  <si>
    <t>https://www.youtube.com/watch?v=Crx19CmDEp0&amp;t=151s</t>
  </si>
  <si>
    <t>Gun Log</t>
  </si>
  <si>
    <t>http://www.tmtpages.com/printarms.htm</t>
  </si>
  <si>
    <t>Cálculos e conversões: grains/gramas, fps/m/s...</t>
  </si>
  <si>
    <t>BUCHAS</t>
  </si>
  <si>
    <t>Calibre da recarga</t>
  </si>
  <si>
    <t>Cor</t>
  </si>
  <si>
    <t>Material: plástico, papelão...</t>
  </si>
  <si>
    <t>Modelo: bolacha...</t>
  </si>
  <si>
    <t>Indicada para cartuchos de: plástico</t>
  </si>
  <si>
    <t>Diâmeto</t>
  </si>
  <si>
    <t>Altura</t>
  </si>
  <si>
    <t>Data da Compra</t>
  </si>
  <si>
    <t>Orgão de Registro: SIGMA, SINARM, ...</t>
  </si>
  <si>
    <t>Data Vencimento Documento</t>
  </si>
  <si>
    <t>Data Emissão documento</t>
  </si>
  <si>
    <t>Foto do Documennto</t>
  </si>
  <si>
    <t>Peso</t>
  </si>
  <si>
    <t>Imagens</t>
  </si>
  <si>
    <t>Vendedor/Importador</t>
  </si>
  <si>
    <t>Número do Documento</t>
  </si>
  <si>
    <t>Local</t>
  </si>
  <si>
    <t>Descrição do Treino</t>
  </si>
  <si>
    <t>Arma (própria / do clube) - buscar no Acervo</t>
  </si>
  <si>
    <t>Qtd disparos</t>
  </si>
  <si>
    <t>Resultados do timer</t>
  </si>
  <si>
    <t>Detalhes da Munição</t>
  </si>
  <si>
    <t>Munição: Própria / do clube / original / recarga - buscar no Estoque e baixar</t>
  </si>
  <si>
    <t>Historico de treinos</t>
  </si>
  <si>
    <t>Indoor / Outdoor</t>
  </si>
  <si>
    <t>Tipo do Projetil</t>
  </si>
  <si>
    <t>Peso do Projétil</t>
  </si>
  <si>
    <t>Preço de Compra</t>
  </si>
  <si>
    <t>Marcar os disparos nos alvos (ver como fazer)</t>
  </si>
  <si>
    <t>Distancia</t>
  </si>
  <si>
    <t>Tipos de alvos</t>
  </si>
  <si>
    <t>Pontuação</t>
  </si>
  <si>
    <t>Cliente</t>
  </si>
  <si>
    <t>Nome</t>
  </si>
  <si>
    <t>Sexo</t>
  </si>
  <si>
    <t>Nascimento</t>
  </si>
  <si>
    <t>RG</t>
  </si>
  <si>
    <t>CPF</t>
  </si>
  <si>
    <t>Endereço</t>
  </si>
  <si>
    <t>Telefone</t>
  </si>
  <si>
    <t>e-mail</t>
  </si>
  <si>
    <t>Arma</t>
  </si>
  <si>
    <t>Fotos</t>
  </si>
  <si>
    <t>Marcas de uso relevantes</t>
  </si>
  <si>
    <t>Observações</t>
  </si>
  <si>
    <t>Serviços</t>
  </si>
  <si>
    <t>Serviço 1</t>
  </si>
  <si>
    <t>Serviço 2</t>
  </si>
  <si>
    <t>Serviço 3</t>
  </si>
  <si>
    <t>Serviço 4</t>
  </si>
  <si>
    <t>Serviço 5</t>
  </si>
  <si>
    <t>Serviço 6</t>
  </si>
  <si>
    <t>Serviço 7</t>
  </si>
  <si>
    <t>Serviço 8</t>
  </si>
  <si>
    <t>Serviço 9</t>
  </si>
  <si>
    <t>Serviço 10</t>
  </si>
  <si>
    <t>Data de Entrega</t>
  </si>
  <si>
    <t>Acessórios</t>
  </si>
  <si>
    <t>Lista de tudo que foi deixado junto com a arma</t>
  </si>
  <si>
    <t>Documentos</t>
  </si>
  <si>
    <t>CR, CRAF, GT</t>
  </si>
  <si>
    <t>Lista das copias de documentos entregues (verificar validade)</t>
  </si>
  <si>
    <t>Serial</t>
  </si>
  <si>
    <t>Customizações verificadas</t>
  </si>
  <si>
    <t>Preço Total / Desconto / Preço final</t>
  </si>
  <si>
    <t>Forma de Pagamento</t>
  </si>
  <si>
    <t>Termo de Devolução</t>
  </si>
  <si>
    <t>Recibo de pagamento</t>
  </si>
  <si>
    <t>NF</t>
  </si>
  <si>
    <t>Termo de recebimento</t>
  </si>
  <si>
    <t>Emissão do Orçamento / Pedido</t>
  </si>
  <si>
    <t>Data da Entrada</t>
  </si>
  <si>
    <t>FINALIDADE: Coleção / Uso</t>
  </si>
  <si>
    <r>
      <t xml:space="preserve">TIPO: </t>
    </r>
    <r>
      <rPr>
        <sz val="7"/>
        <color rgb="FF000000"/>
        <rFont val="Calibri"/>
        <family val="2"/>
        <scheme val="minor"/>
      </rPr>
      <t>PRENSA, DIE, LUNETA, CARREGADOR, LANTERNA, MIRA, RED DOT, SUPRESSOR, ...</t>
    </r>
  </si>
  <si>
    <t>DESCRIÇÃO DO EQUIPAMENTO</t>
  </si>
  <si>
    <t>ESTADO DE CONSERVAÇÃO</t>
  </si>
  <si>
    <t>Medidas</t>
  </si>
  <si>
    <t>Material/Acabamento</t>
  </si>
  <si>
    <t>CNPJ</t>
  </si>
  <si>
    <t>Arma relacionada (arma onde ele vai ser usado - buscar no acervo)</t>
  </si>
  <si>
    <t>ACESSÓRIOS</t>
  </si>
  <si>
    <t>Certificado de Registro Atirador</t>
  </si>
  <si>
    <t>Certificado de Registro Caçador</t>
  </si>
  <si>
    <t>Certificado de Registro Colecionador</t>
  </si>
  <si>
    <t>Certificado de Registro Armas de Pressão</t>
  </si>
  <si>
    <t>Autorização de Compra de Armas</t>
  </si>
  <si>
    <t>Autorização de Compra de Munição</t>
  </si>
  <si>
    <t>Guia de Tráfego</t>
  </si>
  <si>
    <t xml:space="preserve">Apostilamento Máquina de Recarga  </t>
  </si>
  <si>
    <t>Transferência de Arma pelo SIGMA</t>
  </si>
  <si>
    <t>Mapa de Armas</t>
  </si>
  <si>
    <t>Apostilamento de atividade em CR</t>
  </si>
  <si>
    <t>CII (Certificado de Importação Internacional)</t>
  </si>
  <si>
    <t>CRAF – Certificado de Registro de Arma de Fogo</t>
  </si>
  <si>
    <t>Renovação de Certificado de Registro</t>
  </si>
  <si>
    <t>Parcelas</t>
  </si>
  <si>
    <t>LISTA DE DOCUMENTOS PARA CADA SERVIÇO (EXIBIR E EMITIR PARA O CLIENTE)</t>
  </si>
  <si>
    <t>CONTROLE DE VENCIMENTO DOS DOCUMENTOS DOS CLIENTES, PARA ENTRAR EM CONTATO</t>
  </si>
  <si>
    <t>E COBRAR A RENOVAÇÃO</t>
  </si>
  <si>
    <t>CADA CLIENTE PODE TER VÁRIAS</t>
  </si>
  <si>
    <t>https://www.youtube.com/watch?v=DMV5qoYpr-4</t>
  </si>
  <si>
    <t>SERVICO</t>
  </si>
  <si>
    <t>PRECO</t>
  </si>
  <si>
    <t>PRAZO ESTIMADO</t>
  </si>
  <si>
    <t>ACERVO - ARMAS</t>
  </si>
  <si>
    <t>Campo</t>
  </si>
  <si>
    <t>Dados</t>
  </si>
  <si>
    <t>Finalidade</t>
  </si>
  <si>
    <t>Empunhadura/cabo</t>
  </si>
  <si>
    <t>Tipo de mira</t>
  </si>
  <si>
    <t>Data de fabricação</t>
  </si>
  <si>
    <t>Data da venda</t>
  </si>
  <si>
    <t>Valor da venda</t>
  </si>
  <si>
    <t>Defesa, Esporte, Coleção, Caça</t>
  </si>
  <si>
    <t>Pistola, revolver, carabina, fuzil, espingarda.</t>
  </si>
  <si>
    <t>Ação</t>
  </si>
  <si>
    <t>Automática, Semi Automática, Repetição.</t>
  </si>
  <si>
    <t>Permitido, Restrito</t>
  </si>
  <si>
    <t>Uso</t>
  </si>
  <si>
    <t>TMW3456</t>
  </si>
  <si>
    <t>Ferrolho</t>
  </si>
  <si>
    <t>Armação</t>
  </si>
  <si>
    <t>Aço, Preto, Inox</t>
  </si>
  <si>
    <t>Polímero, Preta, Teneferizado</t>
  </si>
  <si>
    <t>Brasil, EUA, Itália...</t>
  </si>
  <si>
    <t>Taurus, Imbel, Glock...</t>
  </si>
  <si>
    <t>Madeira</t>
  </si>
  <si>
    <t>Sem uso, usada, nova....</t>
  </si>
  <si>
    <t>4 , 10</t>
  </si>
  <si>
    <t>Lisa, Raiada...</t>
  </si>
  <si>
    <t>Fibra optica, ponto, red dot</t>
  </si>
  <si>
    <t>direita</t>
  </si>
  <si>
    <t>20, 15, 4cm</t>
  </si>
  <si>
    <t>Peso (g)</t>
  </si>
  <si>
    <t>Texto Longo</t>
  </si>
  <si>
    <t>Nº serie</t>
  </si>
  <si>
    <t>País de fabricação</t>
  </si>
  <si>
    <t>Estado de conservação</t>
  </si>
  <si>
    <t>Quantidade de canos</t>
  </si>
  <si>
    <t>Comprimento do cano (pol/cm)</t>
  </si>
  <si>
    <t>Tipo da alma</t>
  </si>
  <si>
    <t>Número de raias</t>
  </si>
  <si>
    <t>Sentido das raias</t>
  </si>
  <si>
    <t>Capacidade do carregador</t>
  </si>
  <si>
    <t>Qtd de carregadores</t>
  </si>
  <si>
    <t>Medidas (axcxl)</t>
  </si>
  <si>
    <t>Dados do comprador (nome, cpf, endereço, cr)</t>
  </si>
  <si>
    <t>Histórico de limpezas (data, escalão, produtos...)</t>
  </si>
  <si>
    <t>Acessórios que está utilizando (selecionar na tabela de acessórios)</t>
  </si>
  <si>
    <t>Qtd disparos realizados (atualizado pelos testes/treinos)</t>
  </si>
  <si>
    <t>Número do documento</t>
  </si>
  <si>
    <t>Data emissão documento</t>
  </si>
  <si>
    <t>Data vencimento documento</t>
  </si>
  <si>
    <t>Sigma, Sinarm...</t>
  </si>
  <si>
    <t>Orgão de registro</t>
  </si>
  <si>
    <t>Tx-332456</t>
  </si>
  <si>
    <t>Foto do documento</t>
  </si>
  <si>
    <t>Imagem ou PDF</t>
  </si>
  <si>
    <t>Tipo de Documento</t>
  </si>
  <si>
    <t>NF, CR, CRAF, GT</t>
  </si>
  <si>
    <t>Arma ou Acessório (buscar na tabela de armas ou acessórios)</t>
  </si>
  <si>
    <t>Arma ou acessório</t>
  </si>
  <si>
    <t>Se for CR, não relaciona com Arma nem Acessório</t>
  </si>
  <si>
    <t>Nova, usada...</t>
  </si>
  <si>
    <t>Endereço fornecedor</t>
  </si>
  <si>
    <t>Telefone Fornecedor</t>
  </si>
  <si>
    <t>CPF/CNPJ Fornecedor</t>
  </si>
  <si>
    <t>Fornecedor PF/PJ</t>
  </si>
  <si>
    <t>Histórico de manutenções (data, serviço, armeiro, custo, detalhes)</t>
  </si>
  <si>
    <t>Relatório de Documentos por Arma/acessório</t>
  </si>
  <si>
    <t>Controle da data de Vencimento dos Documentos</t>
  </si>
  <si>
    <t>Customizações (armeiro, data, serviço, preço)</t>
  </si>
  <si>
    <t>Formato JPG</t>
  </si>
  <si>
    <t>ATIRADORES</t>
  </si>
  <si>
    <t>USUÁRIOS</t>
  </si>
  <si>
    <t>Cadastro básico de usuários</t>
  </si>
  <si>
    <t>ARMAS</t>
  </si>
  <si>
    <t>Cada usuário pode ter diversas armas</t>
  </si>
  <si>
    <t>Cada usuário pode ter diversos acessórios</t>
  </si>
  <si>
    <t>MANUTENÇÕES</t>
  </si>
  <si>
    <t>Cada arma e acessório pode receber diversas manutenções</t>
  </si>
  <si>
    <t>LIMPEZAS</t>
  </si>
  <si>
    <t>Cada arma e acessório pode receber diversas Limpezas</t>
  </si>
  <si>
    <t>DOCUMENTOS</t>
  </si>
  <si>
    <t>Existem documentos do Usuário, das armas e dos acessórios</t>
  </si>
  <si>
    <t>MUNIÇÕES</t>
  </si>
  <si>
    <t>Munições originais. A aquisição da entrada no estoque de munições.</t>
  </si>
  <si>
    <t>INSUMOS RECARGA</t>
  </si>
  <si>
    <t>Insumos utilizados para recarga de munição. Precisa ter os preços de compra para calcular o custo da recarga. A aquisição dá entrada no estoque de insumos.</t>
  </si>
  <si>
    <t>RECARGAS</t>
  </si>
  <si>
    <t>Cada recarga utiliza diversos tipos e quantidades de insumos. Cada recarga terá seu custo calculado, unitário e total. As recargas dão baixa no estoque de insumos, de acordo com as quantidades utilizadas e dão entrada no estoque de munições recarregadas.</t>
  </si>
  <si>
    <t>HABITUALIDADES E COMPETIÇÕES</t>
  </si>
  <si>
    <t>Relação de todos os treinos e campeonatos que o usuário participou, além das armas, acessórios e munições/recargas que ele utilizou, com quantidades. As utilizações dão baixa no estoque de munições originais e recarregadas.</t>
  </si>
  <si>
    <t>ARMEIROS</t>
  </si>
  <si>
    <t>Clientes</t>
  </si>
  <si>
    <t>Cadastro de clientes, com documentação exigida pelo Exército e PF</t>
  </si>
  <si>
    <t>Fornecedores</t>
  </si>
  <si>
    <t>Cadastro de fornecedores de peças e outros</t>
  </si>
  <si>
    <t>Estoque</t>
  </si>
  <si>
    <t>Estoque de peças e outros itens. A compra da entrada no estoque.</t>
  </si>
  <si>
    <t>Orçamentos</t>
  </si>
  <si>
    <t>Realização de orçamentos</t>
  </si>
  <si>
    <t>Ordem de Serviço</t>
  </si>
  <si>
    <t>Abertura de Ordem de Serviço. Deve conter os dados do cliente, da arma ou acessório, o serviço que será realizado. A ordem de serviço deve verificar se os itens necessários existem no estoque. A utilização do item gera baixa no estoque.</t>
  </si>
  <si>
    <t>Documentação</t>
  </si>
  <si>
    <t>TABELAS</t>
  </si>
  <si>
    <t>TUTORIAIS</t>
  </si>
  <si>
    <t>GLOSSÁRIO</t>
  </si>
  <si>
    <t>Definir os relatórios</t>
  </si>
  <si>
    <t>Documentos do cliente e da arma/acessório do cliente.</t>
  </si>
  <si>
    <t>Buscar na tabela de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</si>
</sst>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dd/mm/yy;@"/>
    <numFmt numFmtId="166" formatCode="0_ ;\-0\ "/>
    <numFmt numFmtId="167" formatCode="0.0000000"/>
    <numFmt numFmtId="168" formatCode="0.00000000"/>
    <numFmt numFmtId="169" formatCode="#,##0.0"/>
    <numFmt numFmtId="170" formatCode="#,##0_ ;\-#,##0\ "/>
  </numFmts>
  <fonts count="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50505"/>
      <name val="Inherit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name val="Times New Roman"/>
      <family val="1"/>
    </font>
    <font>
      <sz val="7"/>
      <name val="Times New Roman"/>
      <family val="1"/>
    </font>
    <font>
      <b/>
      <i/>
      <sz val="9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name val="Arial"/>
      <family val="2"/>
    </font>
    <font>
      <sz val="9"/>
      <name val="Arial"/>
      <family val="2"/>
    </font>
    <font>
      <b/>
      <i/>
      <sz val="1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b/>
      <i/>
      <sz val="18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theme="1"/>
      <name val="Gill Sans MT"/>
      <family val="2"/>
    </font>
    <font>
      <sz val="10"/>
      <color theme="1"/>
      <name val="Gill Sans MT"/>
      <family val="2"/>
    </font>
    <font>
      <b/>
      <sz val="8"/>
      <color theme="1"/>
      <name val="Calibri Light"/>
      <family val="2"/>
      <scheme val="major"/>
    </font>
    <font>
      <b/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2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4" fillId="0" borderId="1" xfId="0" applyFont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6" fillId="2" borderId="4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7" fillId="0" borderId="0" xfId="0" applyFont="1" applyAlignment="1">
      <alignment horizontal="right" vertical="top"/>
    </xf>
    <xf numFmtId="1" fontId="5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9" fillId="0" borderId="0" xfId="0" applyFont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6" fillId="0" borderId="1" xfId="0" applyFont="1" applyBorder="1" applyAlignment="1">
      <alignment horizontal="center"/>
    </xf>
    <xf numFmtId="164" fontId="26" fillId="0" borderId="1" xfId="0" applyNumberFormat="1" applyFont="1" applyBorder="1" applyAlignment="1">
      <alignment horizontal="center"/>
    </xf>
    <xf numFmtId="164" fontId="0" fillId="0" borderId="0" xfId="0" applyNumberFormat="1"/>
    <xf numFmtId="43" fontId="12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8" borderId="0" xfId="0" applyFont="1" applyFill="1" applyAlignment="1">
      <alignment horizontal="center"/>
    </xf>
    <xf numFmtId="0" fontId="28" fillId="8" borderId="0" xfId="0" applyFont="1" applyFill="1" applyAlignment="1">
      <alignment horizontal="left"/>
    </xf>
    <xf numFmtId="0" fontId="29" fillId="9" borderId="0" xfId="0" applyFont="1" applyFill="1" applyAlignment="1">
      <alignment horizontal="center"/>
    </xf>
    <xf numFmtId="0" fontId="29" fillId="10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0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2" fillId="12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43" fontId="12" fillId="0" borderId="0" xfId="1" applyFont="1" applyFill="1" applyBorder="1" applyAlignment="1">
      <alignment horizontal="center" vertical="center"/>
    </xf>
    <xf numFmtId="0" fontId="31" fillId="0" borderId="0" xfId="0" applyFont="1"/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" fontId="33" fillId="0" borderId="0" xfId="0" applyNumberFormat="1" applyFont="1" applyAlignment="1">
      <alignment vertical="center"/>
    </xf>
    <xf numFmtId="3" fontId="32" fillId="0" borderId="0" xfId="0" applyNumberFormat="1" applyFont="1" applyAlignment="1">
      <alignment vertical="center"/>
    </xf>
    <xf numFmtId="3" fontId="32" fillId="12" borderId="1" xfId="0" applyNumberFormat="1" applyFont="1" applyFill="1" applyBorder="1" applyAlignment="1">
      <alignment horizontal="center" vertical="center"/>
    </xf>
    <xf numFmtId="43" fontId="33" fillId="0" borderId="0" xfId="1" applyFont="1" applyAlignment="1">
      <alignment vertical="center"/>
    </xf>
    <xf numFmtId="3" fontId="32" fillId="13" borderId="1" xfId="0" applyNumberFormat="1" applyFont="1" applyFill="1" applyBorder="1" applyAlignment="1">
      <alignment horizontal="center" vertical="center"/>
    </xf>
    <xf numFmtId="3" fontId="32" fillId="14" borderId="1" xfId="0" applyNumberFormat="1" applyFont="1" applyFill="1" applyBorder="1" applyAlignment="1">
      <alignment horizontal="center" vertical="center"/>
    </xf>
    <xf numFmtId="3" fontId="32" fillId="7" borderId="1" xfId="0" applyNumberFormat="1" applyFont="1" applyFill="1" applyBorder="1" applyAlignment="1">
      <alignment horizontal="center" vertical="center"/>
    </xf>
    <xf numFmtId="3" fontId="34" fillId="12" borderId="1" xfId="0" applyNumberFormat="1" applyFont="1" applyFill="1" applyBorder="1" applyAlignment="1">
      <alignment horizontal="center" vertical="center"/>
    </xf>
    <xf numFmtId="3" fontId="34" fillId="3" borderId="1" xfId="0" applyNumberFormat="1" applyFont="1" applyFill="1" applyBorder="1" applyAlignment="1">
      <alignment horizontal="right" vertical="center"/>
    </xf>
    <xf numFmtId="3" fontId="34" fillId="5" borderId="2" xfId="0" applyNumberFormat="1" applyFont="1" applyFill="1" applyBorder="1" applyAlignment="1">
      <alignment horizontal="right" vertical="center"/>
    </xf>
    <xf numFmtId="3" fontId="34" fillId="3" borderId="1" xfId="0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vertical="center"/>
    </xf>
    <xf numFmtId="0" fontId="32" fillId="5" borderId="1" xfId="0" applyFont="1" applyFill="1" applyBorder="1" applyAlignment="1">
      <alignment vertical="center"/>
    </xf>
    <xf numFmtId="0" fontId="32" fillId="12" borderId="1" xfId="0" applyFont="1" applyFill="1" applyBorder="1" applyAlignment="1">
      <alignment vertical="center"/>
    </xf>
    <xf numFmtId="0" fontId="32" fillId="13" borderId="1" xfId="0" applyFont="1" applyFill="1" applyBorder="1" applyAlignment="1">
      <alignment vertical="center"/>
    </xf>
    <xf numFmtId="0" fontId="32" fillId="14" borderId="1" xfId="0" applyFont="1" applyFill="1" applyBorder="1" applyAlignment="1">
      <alignment vertical="center"/>
    </xf>
    <xf numFmtId="0" fontId="33" fillId="7" borderId="21" xfId="0" applyFont="1" applyFill="1" applyBorder="1" applyAlignment="1">
      <alignment vertical="center"/>
    </xf>
    <xf numFmtId="0" fontId="33" fillId="7" borderId="20" xfId="0" applyFont="1" applyFill="1" applyBorder="1" applyAlignment="1">
      <alignment vertical="center"/>
    </xf>
    <xf numFmtId="0" fontId="32" fillId="3" borderId="15" xfId="0" applyFont="1" applyFill="1" applyBorder="1" applyAlignment="1">
      <alignment vertical="center"/>
    </xf>
    <xf numFmtId="0" fontId="32" fillId="13" borderId="21" xfId="0" applyFont="1" applyFill="1" applyBorder="1" applyAlignment="1">
      <alignment vertical="center"/>
    </xf>
    <xf numFmtId="0" fontId="32" fillId="13" borderId="22" xfId="0" applyFont="1" applyFill="1" applyBorder="1" applyAlignment="1">
      <alignment vertical="center"/>
    </xf>
    <xf numFmtId="0" fontId="32" fillId="13" borderId="20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3" fontId="34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/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3" fillId="3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3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24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23" fillId="3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8" fillId="3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/>
    </xf>
    <xf numFmtId="9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165" fontId="40" fillId="0" borderId="1" xfId="0" applyNumberFormat="1" applyFont="1" applyBorder="1" applyAlignment="1">
      <alignment horizontal="center" vertical="center"/>
    </xf>
    <xf numFmtId="166" fontId="40" fillId="0" borderId="1" xfId="1" applyNumberFormat="1" applyFont="1" applyBorder="1" applyAlignment="1">
      <alignment horizontal="center" vertical="center"/>
    </xf>
    <xf numFmtId="165" fontId="40" fillId="0" borderId="6" xfId="0" applyNumberFormat="1" applyFont="1" applyBorder="1" applyAlignment="1">
      <alignment horizontal="center" vertical="center"/>
    </xf>
    <xf numFmtId="165" fontId="41" fillId="0" borderId="1" xfId="0" applyNumberFormat="1" applyFont="1" applyBorder="1" applyAlignment="1">
      <alignment horizontal="center" vertical="center"/>
    </xf>
    <xf numFmtId="166" fontId="41" fillId="0" borderId="1" xfId="1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6" fontId="25" fillId="0" borderId="1" xfId="1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3" fillId="7" borderId="22" xfId="0" applyFont="1" applyFill="1" applyBorder="1" applyAlignment="1">
      <alignment vertical="center"/>
    </xf>
    <xf numFmtId="0" fontId="31" fillId="12" borderId="21" xfId="0" applyFont="1" applyFill="1" applyBorder="1"/>
    <xf numFmtId="0" fontId="31" fillId="12" borderId="7" xfId="0" applyFont="1" applyFill="1" applyBorder="1"/>
    <xf numFmtId="0" fontId="32" fillId="5" borderId="21" xfId="0" applyFont="1" applyFill="1" applyBorder="1" applyAlignment="1">
      <alignment vertical="center"/>
    </xf>
    <xf numFmtId="0" fontId="32" fillId="5" borderId="20" xfId="0" applyFont="1" applyFill="1" applyBorder="1" applyAlignment="1">
      <alignment vertical="center"/>
    </xf>
    <xf numFmtId="0" fontId="32" fillId="5" borderId="22" xfId="0" applyFont="1" applyFill="1" applyBorder="1" applyAlignment="1">
      <alignment vertical="center"/>
    </xf>
    <xf numFmtId="3" fontId="43" fillId="0" borderId="1" xfId="0" applyNumberFormat="1" applyFont="1" applyBorder="1" applyAlignment="1">
      <alignment horizontal="center" vertical="center"/>
    </xf>
    <xf numFmtId="3" fontId="44" fillId="0" borderId="0" xfId="0" applyNumberFormat="1" applyFont="1" applyAlignment="1">
      <alignment vertical="center"/>
    </xf>
    <xf numFmtId="169" fontId="43" fillId="0" borderId="1" xfId="0" applyNumberFormat="1" applyFont="1" applyBorder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45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34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/>
    </xf>
    <xf numFmtId="3" fontId="45" fillId="16" borderId="1" xfId="0" applyNumberFormat="1" applyFont="1" applyFill="1" applyBorder="1" applyAlignment="1">
      <alignment horizontal="center" vertical="center"/>
    </xf>
    <xf numFmtId="1" fontId="32" fillId="16" borderId="1" xfId="0" applyNumberFormat="1" applyFont="1" applyFill="1" applyBorder="1" applyAlignment="1">
      <alignment horizontal="center" vertical="center" wrapText="1"/>
    </xf>
    <xf numFmtId="0" fontId="32" fillId="16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2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9" xfId="0" applyFont="1" applyBorder="1"/>
    <xf numFmtId="0" fontId="12" fillId="0" borderId="9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6" fillId="0" borderId="0" xfId="0" applyFont="1"/>
    <xf numFmtId="0" fontId="26" fillId="0" borderId="0" xfId="0" applyFont="1"/>
    <xf numFmtId="0" fontId="13" fillId="6" borderId="0" xfId="0" applyFont="1" applyFill="1" applyAlignment="1">
      <alignment horizontal="left" vertical="center"/>
    </xf>
    <xf numFmtId="0" fontId="46" fillId="0" borderId="0" xfId="0" applyFont="1" applyAlignment="1">
      <alignment vertical="center"/>
    </xf>
    <xf numFmtId="43" fontId="48" fillId="0" borderId="0" xfId="1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49" fillId="0" borderId="0" xfId="2"/>
    <xf numFmtId="0" fontId="50" fillId="0" borderId="0" xfId="0" applyFont="1"/>
    <xf numFmtId="0" fontId="49" fillId="0" borderId="0" xfId="2" applyAlignment="1">
      <alignment vertical="center"/>
    </xf>
    <xf numFmtId="0" fontId="0" fillId="0" borderId="9" xfId="0" applyBorder="1"/>
    <xf numFmtId="0" fontId="51" fillId="0" borderId="0" xfId="0" applyFont="1" applyAlignment="1">
      <alignment horizontal="left" vertical="center" readingOrder="1"/>
    </xf>
    <xf numFmtId="0" fontId="52" fillId="0" borderId="0" xfId="0" applyFont="1" applyAlignment="1">
      <alignment horizontal="left" vertical="center" readingOrder="1"/>
    </xf>
    <xf numFmtId="0" fontId="7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48" fillId="0" borderId="0" xfId="0" applyFont="1" applyAlignment="1">
      <alignment vertical="center"/>
    </xf>
    <xf numFmtId="14" fontId="53" fillId="0" borderId="0" xfId="0" applyNumberFormat="1" applyFont="1" applyAlignment="1">
      <alignment horizontal="left" vertical="center" readingOrder="1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4" fillId="0" borderId="0" xfId="0" applyFont="1"/>
    <xf numFmtId="0" fontId="54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4" fontId="7" fillId="0" borderId="3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3" fillId="17" borderId="9" xfId="0" applyFont="1" applyFill="1" applyBorder="1" applyAlignment="1">
      <alignment vertical="center"/>
    </xf>
    <xf numFmtId="0" fontId="7" fillId="17" borderId="9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0" fontId="34" fillId="16" borderId="2" xfId="0" applyFont="1" applyFill="1" applyBorder="1" applyAlignment="1">
      <alignment horizontal="center" vertical="center"/>
    </xf>
    <xf numFmtId="0" fontId="34" fillId="16" borderId="8" xfId="0" applyFont="1" applyFill="1" applyBorder="1" applyAlignment="1">
      <alignment horizontal="center" vertical="center"/>
    </xf>
    <xf numFmtId="0" fontId="34" fillId="16" borderId="15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43" fontId="35" fillId="0" borderId="23" xfId="1" applyFont="1" applyBorder="1" applyAlignment="1">
      <alignment horizontal="center" vertical="center"/>
    </xf>
    <xf numFmtId="43" fontId="35" fillId="0" borderId="21" xfId="1" applyFont="1" applyBorder="1" applyAlignment="1">
      <alignment horizontal="center" vertical="center"/>
    </xf>
    <xf numFmtId="43" fontId="35" fillId="0" borderId="25" xfId="1" applyFont="1" applyBorder="1" applyAlignment="1">
      <alignment horizontal="center" vertical="center"/>
    </xf>
    <xf numFmtId="43" fontId="35" fillId="0" borderId="22" xfId="1" applyFont="1" applyBorder="1" applyAlignment="1">
      <alignment horizontal="center" vertical="center"/>
    </xf>
    <xf numFmtId="43" fontId="35" fillId="0" borderId="24" xfId="1" applyFont="1" applyBorder="1" applyAlignment="1">
      <alignment horizontal="center" vertical="center"/>
    </xf>
    <xf numFmtId="43" fontId="35" fillId="0" borderId="20" xfId="1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1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4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22" fillId="4" borderId="9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23" xfId="0" applyFont="1" applyFill="1" applyBorder="1" applyAlignment="1">
      <alignment horizontal="center" vertical="center"/>
    </xf>
    <xf numFmtId="0" fontId="4" fillId="15" borderId="21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4" fillId="15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165" fontId="4" fillId="5" borderId="19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D44B"/>
      <color rgb="FFFFF9E5"/>
      <color rgb="FFFFF3F3"/>
      <color rgb="FFFFE7E7"/>
      <color rgb="FFF6F0FA"/>
      <color rgb="FFE8D9F3"/>
      <color rgb="FFBD92DE"/>
      <color rgb="FFC0DDAD"/>
      <color rgb="FFFFAFAF"/>
      <color rgb="FF9E5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88078</xdr:colOff>
      <xdr:row>26</xdr:row>
      <xdr:rowOff>85205</xdr:rowOff>
    </xdr:from>
    <xdr:to>
      <xdr:col>0</xdr:col>
      <xdr:colOff>310859</xdr:colOff>
      <xdr:row>30</xdr:row>
      <xdr:rowOff>114300</xdr:rowOff>
    </xdr:to>
    <xdr:pic>
      <xdr:nvPicPr>
        <xdr:cNvPr id="2" name="Imagem 1" descr="Munição CBC 9mm ETOG 124gr NTA - Cx 50un - Beartac">
          <a:extLst>
            <a:ext uri="{FF2B5EF4-FFF2-40B4-BE49-F238E27FC236}">
              <a16:creationId xmlns:a16="http://schemas.microsoft.com/office/drawing/2014/main" id="{FFDD0F08-B552-4E6A-9E46-B293A3ADDE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34" t="21708" r="39858" b="19573"/>
        <a:stretch/>
      </xdr:blipFill>
      <xdr:spPr bwMode="auto">
        <a:xfrm>
          <a:off x="88078" y="4832465"/>
          <a:ext cx="222781" cy="615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68564</xdr:colOff>
      <xdr:row>24</xdr:row>
      <xdr:rowOff>10061</xdr:rowOff>
    </xdr:from>
    <xdr:to>
      <xdr:col>0</xdr:col>
      <xdr:colOff>363839</xdr:colOff>
      <xdr:row>24</xdr:row>
      <xdr:rowOff>162461</xdr:rowOff>
    </xdr:to>
    <xdr:pic>
      <xdr:nvPicPr>
        <xdr:cNvPr id="3" name="Imagem 2" descr="Magtech Small Pistol primers — JDR SUPPLIES LTD">
          <a:extLst>
            <a:ext uri="{FF2B5EF4-FFF2-40B4-BE49-F238E27FC236}">
              <a16:creationId xmlns:a16="http://schemas.microsoft.com/office/drawing/2014/main" id="{589738C2-B548-4812-BA2E-CAFBB009AC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73" t="23850" r="16970" b="29288"/>
        <a:stretch/>
      </xdr:blipFill>
      <xdr:spPr bwMode="auto">
        <a:xfrm>
          <a:off x="68564" y="1442621"/>
          <a:ext cx="2952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119803</xdr:colOff>
      <xdr:row>9</xdr:row>
      <xdr:rowOff>49018</xdr:rowOff>
    </xdr:from>
    <xdr:to>
      <xdr:col>0</xdr:col>
      <xdr:colOff>286853</xdr:colOff>
      <xdr:row>11</xdr:row>
      <xdr:rowOff>137160</xdr:rowOff>
    </xdr:to>
    <xdr:pic>
      <xdr:nvPicPr>
        <xdr:cNvPr id="4" name="Imagem 3" descr="Projétil CBC 9mm ETOG 115gr - CBC">
          <a:extLst>
            <a:ext uri="{FF2B5EF4-FFF2-40B4-BE49-F238E27FC236}">
              <a16:creationId xmlns:a16="http://schemas.microsoft.com/office/drawing/2014/main" id="{BF3E86B0-6F98-4654-B4F8-F5210E1FFA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28" t="14797" r="30609" b="14471"/>
        <a:stretch/>
      </xdr:blipFill>
      <xdr:spPr bwMode="auto">
        <a:xfrm>
          <a:off x="119803" y="2967478"/>
          <a:ext cx="167050" cy="30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55489</xdr:colOff>
      <xdr:row>13</xdr:row>
      <xdr:rowOff>110949</xdr:rowOff>
    </xdr:from>
    <xdr:to>
      <xdr:col>0</xdr:col>
      <xdr:colOff>376913</xdr:colOff>
      <xdr:row>14</xdr:row>
      <xdr:rowOff>24180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1962444-892A-4EF1-906F-6D42AFB7D4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5" t="38474" r="23109" b="20827"/>
        <a:stretch/>
      </xdr:blipFill>
      <xdr:spPr bwMode="auto">
        <a:xfrm>
          <a:off x="55489" y="2701749"/>
          <a:ext cx="321424" cy="126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</xdr:row>
      <xdr:rowOff>93494</xdr:rowOff>
    </xdr:from>
    <xdr:to>
      <xdr:col>1</xdr:col>
      <xdr:colOff>37342</xdr:colOff>
      <xdr:row>21</xdr:row>
      <xdr:rowOff>53340</xdr:rowOff>
    </xdr:to>
    <xdr:pic>
      <xdr:nvPicPr>
        <xdr:cNvPr id="6" name="Imagem 5" descr="Lapua 9mm Luger Brass 1000 ct, Lapua: Creedmoor Sports Inc.">
          <a:extLst>
            <a:ext uri="{FF2B5EF4-FFF2-40B4-BE49-F238E27FC236}">
              <a16:creationId xmlns:a16="http://schemas.microsoft.com/office/drawing/2014/main" id="{25B0BB33-DA9C-409E-8116-AE45638469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92"/>
        <a:stretch/>
      </xdr:blipFill>
      <xdr:spPr bwMode="auto">
        <a:xfrm>
          <a:off x="38100" y="3743474"/>
          <a:ext cx="425962" cy="523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53341</xdr:rowOff>
    </xdr:from>
    <xdr:to>
      <xdr:col>7</xdr:col>
      <xdr:colOff>447419</xdr:colOff>
      <xdr:row>22</xdr:row>
      <xdr:rowOff>7621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EE16A8-BE6A-4CA1-96E5-4EB61A888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281" y="53341"/>
          <a:ext cx="3724018" cy="3977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388620</xdr:colOff>
      <xdr:row>17</xdr:row>
      <xdr:rowOff>114300</xdr:rowOff>
    </xdr:from>
    <xdr:to>
      <xdr:col>11</xdr:col>
      <xdr:colOff>30660</xdr:colOff>
      <xdr:row>34</xdr:row>
      <xdr:rowOff>53604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AF0123-1F6B-4693-C599-6FF0D94B8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0020" y="2674620"/>
          <a:ext cx="2080440" cy="30482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116062</xdr:colOff>
      <xdr:row>131</xdr:row>
      <xdr:rowOff>29634</xdr:rowOff>
    </xdr:from>
    <xdr:to>
      <xdr:col>7</xdr:col>
      <xdr:colOff>220133</xdr:colOff>
      <xdr:row>140</xdr:row>
      <xdr:rowOff>160891</xdr:rowOff>
    </xdr:to>
    <xdr:pic>
      <xdr:nvPicPr>
        <xdr:cNvPr id="7" name="Imagem 6" descr="A imagem pode conter: texto que diz &quot;394 10,01 391 380 3555 9,93 9mm 965 9,030 Parabellum (Lugar) 754(19,15)- 1.095 (27, 81) MIN. 1.169 (29, 69) MAX,&quot;">
          <a:extLst>
            <a:ext uri="{FF2B5EF4-FFF2-40B4-BE49-F238E27FC236}">
              <a16:creationId xmlns:a16="http://schemas.microsoft.com/office/drawing/2014/main" id="{F459860B-2E02-41A7-B14D-202A7DAC4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395" y="27639434"/>
          <a:ext cx="3202871" cy="1849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248920</xdr:colOff>
      <xdr:row>145</xdr:row>
      <xdr:rowOff>64349</xdr:rowOff>
    </xdr:from>
    <xdr:to>
      <xdr:col>11</xdr:col>
      <xdr:colOff>414776</xdr:colOff>
      <xdr:row>154</xdr:row>
      <xdr:rowOff>7620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65790E20-6AAA-4ADD-9115-8F157AFC9AAF}"/>
            </a:ext>
          </a:extLst>
        </xdr:cNvPr>
        <xdr:cNvGrpSpPr/>
      </xdr:nvGrpSpPr>
      <xdr:grpSpPr>
        <a:xfrm>
          <a:off x="248920" y="31755929"/>
          <a:ext cx="5766556" cy="1589191"/>
          <a:chOff x="50799" y="29966922"/>
          <a:chExt cx="5875868" cy="1681472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DBBFCBC7-EEDE-41C6-A9B4-3AFC3632A85B}"/>
              </a:ext>
            </a:extLst>
          </xdr:cNvPr>
          <xdr:cNvGrpSpPr/>
        </xdr:nvGrpSpPr>
        <xdr:grpSpPr>
          <a:xfrm>
            <a:off x="50799" y="29966922"/>
            <a:ext cx="5875868" cy="1681472"/>
            <a:chOff x="8467" y="18432364"/>
            <a:chExt cx="6684611" cy="1608236"/>
          </a:xfrm>
        </xdr:grpSpPr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963E7533-640B-4F0F-80BF-91A02821B0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467" y="18432364"/>
              <a:ext cx="6684611" cy="1608236"/>
            </a:xfrm>
            <a:prstGeom prst="rect">
              <a:avLst/>
            </a:prstGeom>
          </xdr:spPr>
        </xdr:pic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70E37EC2-EC37-4ECB-8E27-88E7DB33D572}"/>
                </a:ext>
              </a:extLst>
            </xdr:cNvPr>
            <xdr:cNvSpPr/>
          </xdr:nvSpPr>
          <xdr:spPr>
            <a:xfrm>
              <a:off x="25400" y="19316700"/>
              <a:ext cx="6635750" cy="196850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185E2B5D-D0DE-492C-A918-9C358C183D4A}"/>
              </a:ext>
            </a:extLst>
          </xdr:cNvPr>
          <xdr:cNvSpPr txBox="1"/>
        </xdr:nvSpPr>
        <xdr:spPr>
          <a:xfrm>
            <a:off x="152400" y="30014335"/>
            <a:ext cx="558358" cy="3302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800" b="1"/>
              <a:t>CBC</a:t>
            </a:r>
          </a:p>
        </xdr:txBody>
      </xdr:sp>
    </xdr:grpSp>
    <xdr:clientData/>
  </xdr:twoCellAnchor>
  <xdr:twoCellAnchor>
    <xdr:from>
      <xdr:col>0</xdr:col>
      <xdr:colOff>251384</xdr:colOff>
      <xdr:row>154</xdr:row>
      <xdr:rowOff>180687</xdr:rowOff>
    </xdr:from>
    <xdr:to>
      <xdr:col>7</xdr:col>
      <xdr:colOff>414867</xdr:colOff>
      <xdr:row>171</xdr:row>
      <xdr:rowOff>7620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72B26D9-DAD7-4E91-AD83-80716792714C}"/>
            </a:ext>
          </a:extLst>
        </xdr:cNvPr>
        <xdr:cNvGrpSpPr/>
      </xdr:nvGrpSpPr>
      <xdr:grpSpPr>
        <a:xfrm>
          <a:off x="251384" y="33518187"/>
          <a:ext cx="3691543" cy="2935893"/>
          <a:chOff x="42331" y="31312621"/>
          <a:chExt cx="3683002" cy="2906073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1247A907-4861-41C2-92AC-4E17B7FBE5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2331" y="31312621"/>
            <a:ext cx="3683002" cy="2906073"/>
          </a:xfrm>
          <a:prstGeom prst="rect">
            <a:avLst/>
          </a:prstGeom>
        </xdr:spPr>
      </xdr:pic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03F1F9DE-85BE-473F-A08E-278E81042835}"/>
              </a:ext>
            </a:extLst>
          </xdr:cNvPr>
          <xdr:cNvSpPr/>
        </xdr:nvSpPr>
        <xdr:spPr>
          <a:xfrm>
            <a:off x="59269" y="33705800"/>
            <a:ext cx="3632199" cy="18626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43543</xdr:colOff>
      <xdr:row>12</xdr:row>
      <xdr:rowOff>42182</xdr:rowOff>
    </xdr:from>
    <xdr:to>
      <xdr:col>14</xdr:col>
      <xdr:colOff>381112</xdr:colOff>
      <xdr:row>22</xdr:row>
      <xdr:rowOff>55329</xdr:rowOff>
    </xdr:to>
    <xdr:pic>
      <xdr:nvPicPr>
        <xdr:cNvPr id="2" name="Imagem 1" descr="A imagem pode conter: texto que diz &quot;394 10,01 391 380 3555 9,93 9mm 965 9,030 Parabellum (Lugar) 754(19,15)- 1.095 (27, 81) MIN. 1.169 (29, 69) MAX,&quot;">
          <a:extLst>
            <a:ext uri="{FF2B5EF4-FFF2-40B4-BE49-F238E27FC236}">
              <a16:creationId xmlns:a16="http://schemas.microsoft.com/office/drawing/2014/main" id="{B9379417-BECB-498C-BB62-95A87997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314" y="2556782"/>
          <a:ext cx="4136684" cy="18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161108</xdr:colOff>
      <xdr:row>50</xdr:row>
      <xdr:rowOff>56606</xdr:rowOff>
    </xdr:from>
    <xdr:to>
      <xdr:col>21</xdr:col>
      <xdr:colOff>519755</xdr:colOff>
      <xdr:row>70</xdr:row>
      <xdr:rowOff>34061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2EB719-2621-496B-0169-6F8A9CE4E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5308" y="9105356"/>
          <a:ext cx="5845047" cy="35969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xY-sARbUijQ" TargetMode="External"/><Relationship Id="rId2" Type="http://schemas.openxmlformats.org/officeDocument/2006/relationships/hyperlink" Target="https://www.youtube.com/watch?v=Crx19CmDEp0&amp;list=RDCMUCbrPg6iGXjCqK1mXJoPugGA&amp;start_radio=1" TargetMode="External"/><Relationship Id="rId1" Type="http://schemas.openxmlformats.org/officeDocument/2006/relationships/hyperlink" Target="https://www.youtube.com/watch?v=Crx19CmDEp0" TargetMode="Externa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youtube.com/watch?v=0Q4Vpj9NogI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youtube.com/watch?v=0Q4Vpj9NogI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youtube.com/watch?v=DMV5qoYpr-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ninfosistemas.com.br/armas-e-municoes/" TargetMode="External"/><Relationship Id="rId2" Type="http://schemas.openxmlformats.org/officeDocument/2006/relationships/hyperlink" Target="https://www.nmcollectorsoftware.com/collection-templates/gun-screen-shots/" TargetMode="External"/><Relationship Id="rId1" Type="http://schemas.openxmlformats.org/officeDocument/2006/relationships/hyperlink" Target="https://www.youtube.com/watch?v=0Q4Vpj9NogI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tmtpages.com/printarms.htm" TargetMode="External"/><Relationship Id="rId4" Type="http://schemas.openxmlformats.org/officeDocument/2006/relationships/hyperlink" Target="https://www.youtube.com/watch?v=Crx19CmDEp0&amp;t=151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CE8A-6B02-43E5-A470-4DF6C59CCC4B}">
  <dimension ref="A1:B31"/>
  <sheetViews>
    <sheetView showGridLines="0" tabSelected="1" workbookViewId="0">
      <selection activeCell="A13" sqref="A13"/>
    </sheetView>
  </sheetViews>
  <sheetFormatPr defaultRowHeight="13.8"/>
  <cols>
    <col min="1" max="1" width="28.5546875" style="4" bestFit="1" customWidth="1"/>
    <col min="2" max="2" width="100.5546875" style="223" customWidth="1"/>
    <col min="3" max="16384" width="8.88671875" style="5"/>
  </cols>
  <sheetData>
    <row r="1" spans="1:2" ht="22.2" customHeight="1">
      <c r="A1" s="225" t="s">
        <v>612</v>
      </c>
      <c r="B1" s="226"/>
    </row>
    <row r="2" spans="1:2">
      <c r="A2" s="4" t="s">
        <v>613</v>
      </c>
      <c r="B2" s="223" t="s">
        <v>614</v>
      </c>
    </row>
    <row r="3" spans="1:2">
      <c r="A3" s="4" t="s">
        <v>615</v>
      </c>
      <c r="B3" s="223" t="s">
        <v>616</v>
      </c>
    </row>
    <row r="4" spans="1:2">
      <c r="A4" s="4" t="s">
        <v>519</v>
      </c>
      <c r="B4" s="223" t="s">
        <v>617</v>
      </c>
    </row>
    <row r="5" spans="1:2">
      <c r="A5" s="4" t="s">
        <v>618</v>
      </c>
      <c r="B5" s="223" t="s">
        <v>619</v>
      </c>
    </row>
    <row r="6" spans="1:2">
      <c r="A6" s="4" t="s">
        <v>620</v>
      </c>
      <c r="B6" s="223" t="s">
        <v>621</v>
      </c>
    </row>
    <row r="8" spans="1:2">
      <c r="A8" s="4" t="s">
        <v>622</v>
      </c>
      <c r="B8" s="223" t="s">
        <v>623</v>
      </c>
    </row>
    <row r="10" spans="1:2">
      <c r="A10" s="4" t="s">
        <v>624</v>
      </c>
      <c r="B10" s="223" t="s">
        <v>625</v>
      </c>
    </row>
    <row r="12" spans="1:2" ht="27.6">
      <c r="A12" s="4" t="s">
        <v>626</v>
      </c>
      <c r="B12" s="223" t="s">
        <v>627</v>
      </c>
    </row>
    <row r="13" spans="1:2" ht="39" customHeight="1">
      <c r="A13" s="4" t="s">
        <v>628</v>
      </c>
      <c r="B13" s="223" t="s">
        <v>629</v>
      </c>
    </row>
    <row r="15" spans="1:2" ht="27.6">
      <c r="A15" s="4" t="s">
        <v>630</v>
      </c>
      <c r="B15" s="223" t="s">
        <v>631</v>
      </c>
    </row>
    <row r="17" spans="1:2" ht="22.2" customHeight="1">
      <c r="A17" s="225" t="s">
        <v>632</v>
      </c>
      <c r="B17" s="226"/>
    </row>
    <row r="18" spans="1:2">
      <c r="A18" s="5" t="s">
        <v>633</v>
      </c>
      <c r="B18" s="223" t="s">
        <v>634</v>
      </c>
    </row>
    <row r="19" spans="1:2">
      <c r="A19" s="5" t="s">
        <v>643</v>
      </c>
      <c r="B19" s="223" t="s">
        <v>648</v>
      </c>
    </row>
    <row r="20" spans="1:2">
      <c r="A20" s="5" t="s">
        <v>635</v>
      </c>
      <c r="B20" s="223" t="s">
        <v>636</v>
      </c>
    </row>
    <row r="21" spans="1:2">
      <c r="A21" s="5" t="s">
        <v>637</v>
      </c>
      <c r="B21" s="223" t="s">
        <v>638</v>
      </c>
    </row>
    <row r="22" spans="1:2">
      <c r="A22" s="5" t="s">
        <v>639</v>
      </c>
      <c r="B22" s="223" t="s">
        <v>640</v>
      </c>
    </row>
    <row r="23" spans="1:2" ht="27.6">
      <c r="A23" s="5" t="s">
        <v>641</v>
      </c>
      <c r="B23" s="223" t="s">
        <v>642</v>
      </c>
    </row>
    <row r="24" spans="1:2">
      <c r="A24" s="5"/>
    </row>
    <row r="25" spans="1:2">
      <c r="A25" s="5"/>
    </row>
    <row r="27" spans="1:2" ht="18">
      <c r="A27" s="45" t="s">
        <v>644</v>
      </c>
    </row>
    <row r="28" spans="1:2" ht="18">
      <c r="A28" s="45" t="s">
        <v>645</v>
      </c>
    </row>
    <row r="29" spans="1:2" ht="18">
      <c r="A29" s="45" t="s">
        <v>646</v>
      </c>
    </row>
    <row r="30" spans="1:2">
      <c r="A30" s="223"/>
    </row>
    <row r="31" spans="1:2">
      <c r="A31" s="224" t="s">
        <v>647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D5E8-6702-44E7-9B6E-3684CDCB06FA}">
  <dimension ref="A1:I42"/>
  <sheetViews>
    <sheetView topLeftCell="A3" zoomScale="80" zoomScaleNormal="80" workbookViewId="0">
      <selection activeCell="D18" sqref="D18"/>
    </sheetView>
  </sheetViews>
  <sheetFormatPr defaultRowHeight="14.4"/>
  <cols>
    <col min="1" max="1" width="53.44140625" style="2" customWidth="1"/>
    <col min="2" max="2" width="36.109375" style="209" bestFit="1" customWidth="1"/>
    <col min="3" max="4" width="8.88671875" style="2"/>
    <col min="5" max="5" width="50.6640625" style="2" bestFit="1" customWidth="1"/>
    <col min="6" max="6" width="28.109375" style="2" bestFit="1" customWidth="1"/>
    <col min="7" max="7" width="63.33203125" style="2" customWidth="1"/>
    <col min="8" max="8" width="16.109375" style="2" customWidth="1"/>
    <col min="9" max="9" width="8.109375" style="2" customWidth="1"/>
    <col min="10" max="16384" width="8.88671875" style="2"/>
  </cols>
  <sheetData>
    <row r="1" spans="1:9" ht="33" customHeight="1">
      <c r="A1" s="227" t="s">
        <v>543</v>
      </c>
      <c r="B1" s="227"/>
    </row>
    <row r="2" spans="1:9" ht="33" customHeight="1">
      <c r="A2" s="210" t="s">
        <v>544</v>
      </c>
      <c r="B2" s="210" t="s">
        <v>545</v>
      </c>
    </row>
    <row r="3" spans="1:9">
      <c r="A3" s="4" t="s">
        <v>546</v>
      </c>
      <c r="B3" s="211" t="s">
        <v>552</v>
      </c>
      <c r="C3" s="156"/>
    </row>
    <row r="4" spans="1:9">
      <c r="A4" s="4" t="s">
        <v>158</v>
      </c>
      <c r="B4" s="212" t="s">
        <v>553</v>
      </c>
      <c r="C4" s="156"/>
    </row>
    <row r="5" spans="1:9">
      <c r="A5" s="4" t="s">
        <v>554</v>
      </c>
      <c r="B5" s="211" t="s">
        <v>555</v>
      </c>
      <c r="C5" s="156"/>
    </row>
    <row r="6" spans="1:9">
      <c r="A6" s="4" t="s">
        <v>557</v>
      </c>
      <c r="B6" s="211" t="s">
        <v>556</v>
      </c>
      <c r="C6" s="156"/>
    </row>
    <row r="7" spans="1:9">
      <c r="A7" s="4" t="s">
        <v>574</v>
      </c>
      <c r="B7" s="211" t="s">
        <v>558</v>
      </c>
      <c r="C7" s="156"/>
    </row>
    <row r="8" spans="1:9">
      <c r="A8" s="4" t="s">
        <v>575</v>
      </c>
      <c r="B8" s="211" t="s">
        <v>563</v>
      </c>
      <c r="C8" s="156"/>
      <c r="D8" s="9"/>
      <c r="I8" s="9"/>
    </row>
    <row r="9" spans="1:9">
      <c r="A9" s="4" t="s">
        <v>188</v>
      </c>
      <c r="B9" s="211" t="s">
        <v>564</v>
      </c>
      <c r="C9" s="156"/>
      <c r="D9" s="9"/>
      <c r="I9" s="9"/>
    </row>
    <row r="10" spans="1:9">
      <c r="A10" s="4" t="s">
        <v>21</v>
      </c>
      <c r="B10" s="211" t="s">
        <v>174</v>
      </c>
      <c r="C10" s="156"/>
      <c r="D10" s="9"/>
      <c r="I10" s="9"/>
    </row>
    <row r="11" spans="1:9">
      <c r="A11" s="4" t="s">
        <v>559</v>
      </c>
      <c r="B11" s="211" t="s">
        <v>561</v>
      </c>
      <c r="C11" s="156"/>
      <c r="D11" s="9"/>
      <c r="I11" s="9"/>
    </row>
    <row r="12" spans="1:9">
      <c r="A12" s="4" t="s">
        <v>560</v>
      </c>
      <c r="B12" s="211" t="s">
        <v>562</v>
      </c>
      <c r="C12" s="156"/>
      <c r="D12" s="9"/>
      <c r="I12" s="9"/>
    </row>
    <row r="13" spans="1:9">
      <c r="A13" s="4" t="s">
        <v>547</v>
      </c>
      <c r="B13" s="211" t="s">
        <v>565</v>
      </c>
      <c r="C13" s="156"/>
      <c r="D13" s="9"/>
      <c r="I13" s="9"/>
    </row>
    <row r="14" spans="1:9">
      <c r="A14" s="4" t="s">
        <v>576</v>
      </c>
      <c r="B14" s="211" t="s">
        <v>566</v>
      </c>
      <c r="C14" s="156"/>
      <c r="D14" s="9"/>
      <c r="I14" s="9"/>
    </row>
    <row r="15" spans="1:9">
      <c r="A15" s="4" t="s">
        <v>154</v>
      </c>
      <c r="B15" s="211" t="s">
        <v>162</v>
      </c>
      <c r="C15" s="156"/>
      <c r="D15" s="9"/>
      <c r="I15" s="9"/>
    </row>
    <row r="16" spans="1:9">
      <c r="A16" s="4" t="s">
        <v>577</v>
      </c>
      <c r="B16" s="211">
        <v>1</v>
      </c>
      <c r="C16" s="156"/>
      <c r="D16" s="9"/>
      <c r="I16" s="9"/>
    </row>
    <row r="17" spans="1:9">
      <c r="A17" s="4" t="s">
        <v>578</v>
      </c>
      <c r="B17" s="211" t="s">
        <v>567</v>
      </c>
      <c r="C17" s="156"/>
      <c r="D17" s="9"/>
      <c r="I17" s="9"/>
    </row>
    <row r="18" spans="1:9">
      <c r="A18" s="4" t="s">
        <v>579</v>
      </c>
      <c r="B18" s="211" t="s">
        <v>568</v>
      </c>
      <c r="C18" s="156"/>
      <c r="D18" s="9"/>
      <c r="I18" s="9"/>
    </row>
    <row r="19" spans="1:9">
      <c r="A19" s="4" t="s">
        <v>548</v>
      </c>
      <c r="B19" s="211" t="s">
        <v>569</v>
      </c>
      <c r="C19" s="156"/>
      <c r="D19" s="9"/>
      <c r="I19" s="9"/>
    </row>
    <row r="20" spans="1:9">
      <c r="A20" s="4" t="s">
        <v>580</v>
      </c>
      <c r="B20" s="211">
        <v>5</v>
      </c>
      <c r="C20" s="156"/>
      <c r="D20" s="9"/>
      <c r="I20" s="9"/>
    </row>
    <row r="21" spans="1:9">
      <c r="A21" s="4" t="s">
        <v>581</v>
      </c>
      <c r="B21" s="211" t="s">
        <v>570</v>
      </c>
      <c r="C21" s="156"/>
      <c r="D21" s="9"/>
      <c r="I21" s="9"/>
    </row>
    <row r="22" spans="1:9">
      <c r="A22" s="4" t="s">
        <v>582</v>
      </c>
      <c r="B22" s="211">
        <v>15</v>
      </c>
      <c r="C22" s="156"/>
      <c r="D22" s="9"/>
      <c r="I22" s="9"/>
    </row>
    <row r="23" spans="1:9">
      <c r="A23" s="4" t="s">
        <v>583</v>
      </c>
      <c r="B23" s="211">
        <v>3</v>
      </c>
      <c r="C23" s="156"/>
      <c r="D23" s="9"/>
      <c r="I23" s="9"/>
    </row>
    <row r="24" spans="1:9">
      <c r="A24" s="4" t="s">
        <v>584</v>
      </c>
      <c r="B24" s="211" t="s">
        <v>571</v>
      </c>
      <c r="C24" s="156"/>
      <c r="D24" s="9"/>
      <c r="I24" s="9"/>
    </row>
    <row r="25" spans="1:9">
      <c r="A25" s="4" t="s">
        <v>572</v>
      </c>
      <c r="B25" s="211">
        <v>675</v>
      </c>
      <c r="C25" s="156"/>
      <c r="D25" s="9"/>
      <c r="I25" s="9"/>
    </row>
    <row r="26" spans="1:9">
      <c r="A26" s="219" t="s">
        <v>191</v>
      </c>
      <c r="B26" s="221">
        <v>36841</v>
      </c>
      <c r="C26" s="156"/>
      <c r="D26" s="9"/>
      <c r="I26" s="9"/>
    </row>
    <row r="27" spans="1:9">
      <c r="A27" s="4" t="s">
        <v>549</v>
      </c>
      <c r="B27" s="215">
        <v>36404</v>
      </c>
      <c r="C27" s="156"/>
      <c r="D27" s="9"/>
      <c r="I27" s="9"/>
    </row>
    <row r="28" spans="1:9">
      <c r="A28" s="4" t="s">
        <v>576</v>
      </c>
      <c r="B28" s="5" t="s">
        <v>602</v>
      </c>
      <c r="C28" s="156"/>
      <c r="D28" s="9"/>
      <c r="I28" s="9"/>
    </row>
    <row r="29" spans="1:9">
      <c r="A29" s="220" t="s">
        <v>415</v>
      </c>
      <c r="B29" s="222">
        <v>7000</v>
      </c>
      <c r="C29" s="156"/>
      <c r="D29" s="9"/>
      <c r="I29" s="9"/>
    </row>
    <row r="30" spans="1:9">
      <c r="A30" s="4" t="s">
        <v>498</v>
      </c>
      <c r="B30" s="216" t="s">
        <v>649</v>
      </c>
      <c r="C30" s="156"/>
      <c r="D30" s="9"/>
      <c r="I30" s="9"/>
    </row>
    <row r="31" spans="1:9">
      <c r="A31" s="220"/>
      <c r="B31" s="222"/>
      <c r="C31" s="156"/>
      <c r="D31" s="9"/>
      <c r="I31" s="9"/>
    </row>
    <row r="32" spans="1:9">
      <c r="A32" s="4" t="s">
        <v>610</v>
      </c>
      <c r="B32" s="5" t="s">
        <v>573</v>
      </c>
      <c r="C32" s="156"/>
      <c r="D32" s="9"/>
      <c r="G32" s="9"/>
      <c r="H32" s="9"/>
      <c r="I32" s="9"/>
    </row>
    <row r="33" spans="1:9">
      <c r="A33" s="4" t="s">
        <v>452</v>
      </c>
      <c r="B33" s="5" t="s">
        <v>611</v>
      </c>
      <c r="C33" s="156"/>
      <c r="D33" s="9"/>
      <c r="G33" s="9"/>
      <c r="H33" s="9"/>
      <c r="I33" s="9"/>
    </row>
    <row r="34" spans="1:9">
      <c r="A34" s="4" t="s">
        <v>586</v>
      </c>
      <c r="B34" s="5" t="s">
        <v>573</v>
      </c>
      <c r="C34" s="156"/>
      <c r="D34" s="9"/>
      <c r="G34" s="9"/>
      <c r="H34" s="9"/>
      <c r="I34" s="9"/>
    </row>
    <row r="35" spans="1:9">
      <c r="A35" s="4" t="s">
        <v>607</v>
      </c>
      <c r="B35" s="5" t="s">
        <v>573</v>
      </c>
      <c r="C35" s="156"/>
      <c r="D35" s="9"/>
      <c r="G35" s="9"/>
      <c r="H35" s="9"/>
      <c r="I35" s="9"/>
    </row>
    <row r="36" spans="1:9">
      <c r="A36" s="219" t="s">
        <v>550</v>
      </c>
      <c r="B36" s="221">
        <v>44290</v>
      </c>
      <c r="C36" s="156"/>
      <c r="D36" s="9"/>
      <c r="G36" s="9"/>
      <c r="H36" s="9"/>
      <c r="I36" s="9"/>
    </row>
    <row r="37" spans="1:9">
      <c r="A37" s="4" t="s">
        <v>551</v>
      </c>
      <c r="B37" s="216">
        <v>6500</v>
      </c>
      <c r="C37" s="156"/>
      <c r="D37" s="9"/>
      <c r="G37" s="9"/>
      <c r="H37" s="9"/>
      <c r="I37" s="9"/>
    </row>
    <row r="38" spans="1:9">
      <c r="A38" s="220" t="s">
        <v>585</v>
      </c>
      <c r="B38" s="222" t="s">
        <v>573</v>
      </c>
      <c r="C38" s="156"/>
      <c r="D38" s="9"/>
      <c r="G38" s="9"/>
      <c r="H38" s="9"/>
      <c r="I38" s="9"/>
    </row>
    <row r="39" spans="1:9">
      <c r="A39" s="213" t="s">
        <v>587</v>
      </c>
      <c r="B39" s="5"/>
      <c r="C39" s="156"/>
      <c r="D39" s="9"/>
      <c r="G39" s="9"/>
      <c r="H39" s="9"/>
      <c r="I39" s="9"/>
    </row>
    <row r="40" spans="1:9">
      <c r="A40" s="213" t="s">
        <v>588</v>
      </c>
      <c r="B40" s="5"/>
      <c r="C40" s="156"/>
      <c r="D40" s="9"/>
      <c r="G40" s="9"/>
      <c r="H40" s="9"/>
      <c r="I40" s="9"/>
    </row>
    <row r="41" spans="1:9">
      <c r="A41" s="5"/>
      <c r="B41" s="5"/>
      <c r="C41" s="156"/>
    </row>
    <row r="42" spans="1:9">
      <c r="A42" s="218" t="s">
        <v>433</v>
      </c>
      <c r="B42" s="5"/>
      <c r="C42" s="156"/>
    </row>
  </sheetData>
  <mergeCells count="1">
    <mergeCell ref="A1:B1"/>
  </mergeCells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48C7-1703-4431-B072-6153BDE5978E}">
  <dimension ref="A1:C22"/>
  <sheetViews>
    <sheetView workbookViewId="0">
      <selection activeCell="B25" sqref="B25"/>
    </sheetView>
  </sheetViews>
  <sheetFormatPr defaultRowHeight="14.4"/>
  <cols>
    <col min="1" max="1" width="49.6640625" bestFit="1" customWidth="1"/>
    <col min="2" max="2" width="23.44140625" customWidth="1"/>
  </cols>
  <sheetData>
    <row r="1" spans="1:3" s="2" customFormat="1" ht="33" customHeight="1">
      <c r="A1" s="227" t="s">
        <v>543</v>
      </c>
      <c r="B1" s="227"/>
    </row>
    <row r="2" spans="1:3" s="2" customFormat="1" ht="33" customHeight="1">
      <c r="A2" s="210" t="s">
        <v>544</v>
      </c>
      <c r="B2" s="210" t="s">
        <v>545</v>
      </c>
    </row>
    <row r="3" spans="1:3">
      <c r="A3" s="213" t="s">
        <v>599</v>
      </c>
      <c r="B3" s="211" t="s">
        <v>600</v>
      </c>
    </row>
    <row r="4" spans="1:3">
      <c r="A4" s="4" t="s">
        <v>597</v>
      </c>
      <c r="B4" s="211" t="s">
        <v>598</v>
      </c>
      <c r="C4" t="s">
        <v>601</v>
      </c>
    </row>
    <row r="5" spans="1:3">
      <c r="A5" s="4" t="s">
        <v>593</v>
      </c>
      <c r="B5" s="211" t="s">
        <v>592</v>
      </c>
    </row>
    <row r="6" spans="1:3">
      <c r="A6" s="4" t="s">
        <v>589</v>
      </c>
      <c r="B6" s="211" t="s">
        <v>594</v>
      </c>
    </row>
    <row r="7" spans="1:3">
      <c r="A7" s="4" t="s">
        <v>590</v>
      </c>
      <c r="B7" s="214">
        <v>44176</v>
      </c>
    </row>
    <row r="8" spans="1:3">
      <c r="A8" s="4" t="s">
        <v>591</v>
      </c>
      <c r="B8" s="214">
        <v>46367</v>
      </c>
    </row>
    <row r="9" spans="1:3">
      <c r="A9" s="4" t="s">
        <v>595</v>
      </c>
      <c r="B9" s="211" t="s">
        <v>596</v>
      </c>
    </row>
    <row r="10" spans="1:3">
      <c r="A10" s="208" t="s">
        <v>5</v>
      </c>
      <c r="B10" s="208"/>
    </row>
    <row r="11" spans="1:3">
      <c r="A11" s="208" t="s">
        <v>606</v>
      </c>
      <c r="B11" s="208"/>
    </row>
    <row r="12" spans="1:3">
      <c r="A12" s="208" t="s">
        <v>603</v>
      </c>
      <c r="B12" s="208"/>
    </row>
    <row r="13" spans="1:3">
      <c r="A13" s="208" t="s">
        <v>604</v>
      </c>
      <c r="B13" s="208"/>
    </row>
    <row r="14" spans="1:3">
      <c r="A14" s="208" t="s">
        <v>605</v>
      </c>
      <c r="B14" s="208"/>
    </row>
    <row r="15" spans="1:3">
      <c r="A15" s="208"/>
      <c r="B15" s="208"/>
    </row>
    <row r="16" spans="1:3">
      <c r="A16" s="217" t="s">
        <v>608</v>
      </c>
      <c r="B16" s="208"/>
    </row>
    <row r="17" spans="1:2">
      <c r="A17" s="217" t="s">
        <v>609</v>
      </c>
      <c r="B17" s="208"/>
    </row>
    <row r="18" spans="1:2">
      <c r="A18" s="208"/>
      <c r="B18" s="208"/>
    </row>
    <row r="19" spans="1:2">
      <c r="A19" s="208"/>
      <c r="B19" s="208"/>
    </row>
    <row r="20" spans="1:2">
      <c r="A20" s="208"/>
      <c r="B20" s="208"/>
    </row>
    <row r="21" spans="1:2">
      <c r="A21" s="208"/>
      <c r="B21" s="208"/>
    </row>
    <row r="22" spans="1:2">
      <c r="A22" s="208"/>
      <c r="B22" s="208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0C10-4755-4794-81DF-E5DD5B7D0FB2}">
  <dimension ref="A1:A35"/>
  <sheetViews>
    <sheetView workbookViewId="0">
      <selection activeCell="G12" sqref="G12"/>
    </sheetView>
  </sheetViews>
  <sheetFormatPr defaultRowHeight="14.4"/>
  <sheetData>
    <row r="1" spans="1:1">
      <c r="A1" s="80" t="s">
        <v>519</v>
      </c>
    </row>
    <row r="2" spans="1:1">
      <c r="A2" s="206" t="s">
        <v>511</v>
      </c>
    </row>
    <row r="3" spans="1:1">
      <c r="A3" s="206" t="s">
        <v>512</v>
      </c>
    </row>
    <row r="4" spans="1:1">
      <c r="A4" s="207" t="s">
        <v>191</v>
      </c>
    </row>
    <row r="5" spans="1:1">
      <c r="A5" s="207" t="s">
        <v>385</v>
      </c>
    </row>
    <row r="6" spans="1:1">
      <c r="A6" s="207" t="s">
        <v>186</v>
      </c>
    </row>
    <row r="7" spans="1:1">
      <c r="A7" s="207" t="s">
        <v>188</v>
      </c>
    </row>
    <row r="8" spans="1:1">
      <c r="A8" s="207" t="s">
        <v>185</v>
      </c>
    </row>
    <row r="9" spans="1:1">
      <c r="A9" s="207" t="s">
        <v>513</v>
      </c>
    </row>
    <row r="10" spans="1:1">
      <c r="A10" s="207" t="s">
        <v>514</v>
      </c>
    </row>
    <row r="11" spans="1:1">
      <c r="A11" s="207" t="s">
        <v>187</v>
      </c>
    </row>
    <row r="12" spans="1:1">
      <c r="A12" s="207" t="s">
        <v>515</v>
      </c>
    </row>
    <row r="13" spans="1:1">
      <c r="A13" s="207" t="s">
        <v>451</v>
      </c>
    </row>
    <row r="14" spans="1:1">
      <c r="A14" s="207" t="s">
        <v>440</v>
      </c>
    </row>
    <row r="15" spans="1:1">
      <c r="A15" s="207" t="s">
        <v>516</v>
      </c>
    </row>
    <row r="17" spans="1:1">
      <c r="A17" s="207" t="s">
        <v>518</v>
      </c>
    </row>
    <row r="19" spans="1:1">
      <c r="A19" s="207" t="s">
        <v>189</v>
      </c>
    </row>
    <row r="20" spans="1:1">
      <c r="A20" s="207" t="s">
        <v>415</v>
      </c>
    </row>
    <row r="21" spans="1:1">
      <c r="A21" s="207" t="s">
        <v>190</v>
      </c>
    </row>
    <row r="22" spans="1:1">
      <c r="A22" s="207" t="s">
        <v>453</v>
      </c>
    </row>
    <row r="23" spans="1:1">
      <c r="A23" s="207" t="s">
        <v>517</v>
      </c>
    </row>
    <row r="24" spans="1:1">
      <c r="A24" s="207" t="s">
        <v>447</v>
      </c>
    </row>
    <row r="25" spans="1:1">
      <c r="A25" s="207" t="s">
        <v>454</v>
      </c>
    </row>
    <row r="26" spans="1:1">
      <c r="A26" s="207" t="s">
        <v>449</v>
      </c>
    </row>
    <row r="27" spans="1:1">
      <c r="A27" s="207" t="s">
        <v>448</v>
      </c>
    </row>
    <row r="28" spans="1:1">
      <c r="A28" s="207" t="s">
        <v>450</v>
      </c>
    </row>
    <row r="29" spans="1:1">
      <c r="A29" s="207" t="s">
        <v>184</v>
      </c>
    </row>
    <row r="30" spans="1:1">
      <c r="A30" s="207" t="s">
        <v>192</v>
      </c>
    </row>
    <row r="31" spans="1:1">
      <c r="A31" s="207" t="s">
        <v>416</v>
      </c>
    </row>
    <row r="32" spans="1:1">
      <c r="A32" s="207" t="s">
        <v>452</v>
      </c>
    </row>
    <row r="33" spans="1:1">
      <c r="A33" s="207" t="s">
        <v>417</v>
      </c>
    </row>
    <row r="34" spans="1:1">
      <c r="A34" s="207" t="s">
        <v>418</v>
      </c>
    </row>
    <row r="35" spans="1:1">
      <c r="A35" s="207" t="s">
        <v>325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5605-EB5E-49ED-A25A-8662F3851DC7}">
  <dimension ref="A1:H121"/>
  <sheetViews>
    <sheetView showGridLines="0" topLeftCell="A96" zoomScale="80" zoomScaleNormal="80" workbookViewId="0">
      <selection activeCell="A24" sqref="A24"/>
    </sheetView>
  </sheetViews>
  <sheetFormatPr defaultColWidth="8.88671875" defaultRowHeight="12"/>
  <cols>
    <col min="1" max="1" width="16.6640625" style="9" customWidth="1"/>
    <col min="2" max="2" width="14.109375" style="8" bestFit="1" customWidth="1"/>
    <col min="3" max="3" width="6.6640625" style="9" bestFit="1" customWidth="1"/>
    <col min="4" max="4" width="7.88671875" style="9" bestFit="1" customWidth="1"/>
    <col min="5" max="5" width="13.33203125" style="9" bestFit="1" customWidth="1"/>
    <col min="6" max="6" width="34.6640625" style="9" customWidth="1"/>
    <col min="7" max="7" width="33.21875" style="9" bestFit="1" customWidth="1"/>
    <col min="8" max="8" width="12.109375" style="8" bestFit="1" customWidth="1"/>
    <col min="9" max="16384" width="8.88671875" style="9"/>
  </cols>
  <sheetData>
    <row r="1" spans="1:8" ht="18">
      <c r="A1" s="45" t="s">
        <v>321</v>
      </c>
      <c r="E1" s="204" t="s">
        <v>401</v>
      </c>
    </row>
    <row r="2" spans="1:8" ht="14.4">
      <c r="A2" s="12"/>
      <c r="B2" s="141"/>
      <c r="C2" s="12"/>
      <c r="D2" s="12"/>
      <c r="E2" s="202" t="s">
        <v>402</v>
      </c>
    </row>
    <row r="3" spans="1:8" ht="14.4">
      <c r="A3" s="193" t="s">
        <v>347</v>
      </c>
      <c r="B3" s="194"/>
      <c r="C3" s="12"/>
      <c r="D3" s="12"/>
      <c r="E3" s="202" t="s">
        <v>403</v>
      </c>
    </row>
    <row r="4" spans="1:8">
      <c r="A4" s="9" t="s">
        <v>161</v>
      </c>
      <c r="B4" s="8">
        <v>1</v>
      </c>
      <c r="C4" s="12"/>
      <c r="D4" s="12"/>
      <c r="E4" s="12"/>
    </row>
    <row r="5" spans="1:8">
      <c r="A5" s="12" t="s">
        <v>188</v>
      </c>
      <c r="B5" s="141" t="s">
        <v>322</v>
      </c>
      <c r="C5" s="12" t="s">
        <v>338</v>
      </c>
      <c r="D5" s="12"/>
      <c r="E5" s="12"/>
    </row>
    <row r="6" spans="1:8">
      <c r="A6" s="12" t="s">
        <v>21</v>
      </c>
      <c r="B6" s="141" t="s">
        <v>323</v>
      </c>
      <c r="C6" s="12" t="s">
        <v>335</v>
      </c>
      <c r="D6" s="12"/>
      <c r="E6" s="12"/>
    </row>
    <row r="7" spans="1:8">
      <c r="A7" s="12" t="s">
        <v>158</v>
      </c>
      <c r="B7" s="141" t="s">
        <v>324</v>
      </c>
      <c r="C7" s="12"/>
      <c r="D7" s="12"/>
      <c r="E7" s="12"/>
    </row>
    <row r="8" spans="1:8">
      <c r="A8" s="9" t="s">
        <v>351</v>
      </c>
      <c r="B8" s="141"/>
      <c r="C8" s="12"/>
      <c r="D8" s="12"/>
      <c r="E8" s="12"/>
    </row>
    <row r="9" spans="1:8">
      <c r="A9" s="9" t="s">
        <v>350</v>
      </c>
      <c r="B9" s="141"/>
      <c r="C9" s="12"/>
      <c r="D9" s="12"/>
      <c r="E9" s="12"/>
    </row>
    <row r="10" spans="1:8">
      <c r="A10" s="12"/>
      <c r="B10" s="141"/>
      <c r="C10" s="12"/>
      <c r="D10" s="12"/>
      <c r="E10" s="12"/>
    </row>
    <row r="11" spans="1:8">
      <c r="A11" s="12"/>
      <c r="B11" s="141"/>
      <c r="C11" s="12"/>
      <c r="D11" s="12"/>
      <c r="E11" s="12"/>
      <c r="H11" s="9"/>
    </row>
    <row r="12" spans="1:8" ht="14.4">
      <c r="A12" s="193" t="s">
        <v>328</v>
      </c>
      <c r="B12" s="194"/>
      <c r="C12" s="12"/>
      <c r="D12" s="12"/>
      <c r="E12" s="12"/>
      <c r="H12" s="9"/>
    </row>
    <row r="13" spans="1:8">
      <c r="A13" s="9" t="s">
        <v>161</v>
      </c>
      <c r="B13" s="8">
        <v>1</v>
      </c>
      <c r="C13" s="12"/>
      <c r="D13" s="12"/>
      <c r="E13" s="12"/>
      <c r="H13" s="9"/>
    </row>
    <row r="14" spans="1:8">
      <c r="A14" s="12" t="s">
        <v>188</v>
      </c>
      <c r="B14" s="141" t="s">
        <v>322</v>
      </c>
      <c r="C14" s="12" t="s">
        <v>338</v>
      </c>
      <c r="D14" s="12"/>
      <c r="E14" s="12"/>
      <c r="H14" s="9"/>
    </row>
    <row r="15" spans="1:8">
      <c r="A15" s="9" t="s">
        <v>154</v>
      </c>
      <c r="B15" s="8" t="s">
        <v>162</v>
      </c>
      <c r="C15" s="12"/>
      <c r="D15" s="12"/>
      <c r="E15" s="12"/>
      <c r="H15" s="9"/>
    </row>
    <row r="16" spans="1:8">
      <c r="A16" s="12" t="s">
        <v>326</v>
      </c>
      <c r="B16" s="141">
        <v>4</v>
      </c>
      <c r="C16" s="12"/>
      <c r="D16" s="12"/>
      <c r="E16" s="12"/>
      <c r="H16" s="9"/>
    </row>
    <row r="17" spans="1:8">
      <c r="A17" s="12" t="s">
        <v>325</v>
      </c>
      <c r="B17" s="195" t="s">
        <v>336</v>
      </c>
      <c r="C17" s="12" t="s">
        <v>337</v>
      </c>
      <c r="D17" s="12"/>
      <c r="E17" s="12"/>
    </row>
    <row r="18" spans="1:8">
      <c r="A18" s="9" t="s">
        <v>351</v>
      </c>
      <c r="B18" s="195"/>
      <c r="C18" s="12"/>
      <c r="D18" s="12"/>
      <c r="E18" s="12"/>
    </row>
    <row r="19" spans="1:8">
      <c r="A19" s="9" t="s">
        <v>350</v>
      </c>
      <c r="B19" s="195"/>
      <c r="C19" s="12"/>
      <c r="D19" s="12"/>
      <c r="E19" s="12"/>
    </row>
    <row r="20" spans="1:8">
      <c r="A20" s="12"/>
      <c r="B20" s="141"/>
      <c r="C20" s="12"/>
      <c r="D20" s="12"/>
      <c r="E20" s="12"/>
      <c r="H20" s="9"/>
    </row>
    <row r="21" spans="1:8" ht="14.4">
      <c r="A21" s="193" t="s">
        <v>383</v>
      </c>
      <c r="B21" s="194"/>
      <c r="C21" s="12"/>
      <c r="D21" s="12"/>
      <c r="E21" s="12"/>
      <c r="H21" s="9"/>
    </row>
    <row r="22" spans="1:8">
      <c r="A22" s="9" t="s">
        <v>161</v>
      </c>
      <c r="B22" s="8">
        <v>1</v>
      </c>
      <c r="C22" s="12"/>
      <c r="D22" s="12"/>
      <c r="E22" s="12"/>
      <c r="H22" s="9"/>
    </row>
    <row r="23" spans="1:8">
      <c r="A23" s="9" t="s">
        <v>360</v>
      </c>
      <c r="C23" s="12"/>
      <c r="D23" s="12"/>
      <c r="E23" s="12"/>
      <c r="H23" s="9"/>
    </row>
    <row r="24" spans="1:8">
      <c r="A24" s="9" t="s">
        <v>446</v>
      </c>
      <c r="C24" s="12"/>
      <c r="D24" s="12"/>
      <c r="E24" s="12"/>
      <c r="H24" s="9"/>
    </row>
    <row r="25" spans="1:8">
      <c r="A25" s="9" t="s">
        <v>466</v>
      </c>
      <c r="C25" s="12"/>
      <c r="D25" s="12"/>
      <c r="E25" s="12"/>
      <c r="H25" s="9"/>
    </row>
    <row r="26" spans="1:8">
      <c r="A26" s="9" t="s">
        <v>5</v>
      </c>
      <c r="C26" s="12"/>
      <c r="D26" s="12"/>
      <c r="E26" s="12"/>
      <c r="H26" s="9"/>
    </row>
    <row r="27" spans="1:8">
      <c r="A27" s="9" t="s">
        <v>349</v>
      </c>
      <c r="C27" s="12"/>
      <c r="D27" s="12"/>
      <c r="E27" s="12"/>
      <c r="H27" s="9"/>
    </row>
    <row r="28" spans="1:8">
      <c r="A28" s="9" t="s">
        <v>360</v>
      </c>
      <c r="B28" s="9" t="s">
        <v>361</v>
      </c>
      <c r="C28" s="12"/>
      <c r="D28" s="12"/>
      <c r="E28" s="12"/>
      <c r="H28" s="9"/>
    </row>
    <row r="29" spans="1:8">
      <c r="A29" s="9" t="s">
        <v>1</v>
      </c>
      <c r="C29" s="12"/>
      <c r="D29" s="12"/>
      <c r="E29" s="12"/>
      <c r="H29" s="9"/>
    </row>
    <row r="30" spans="1:8">
      <c r="A30" s="12" t="s">
        <v>188</v>
      </c>
      <c r="B30" s="12"/>
      <c r="C30" s="12"/>
      <c r="D30" s="12"/>
      <c r="E30" s="12"/>
      <c r="H30" s="9"/>
    </row>
    <row r="31" spans="1:8">
      <c r="A31" s="12" t="s">
        <v>154</v>
      </c>
      <c r="B31" s="12"/>
      <c r="C31" s="12"/>
      <c r="D31" s="12"/>
      <c r="E31" s="12"/>
      <c r="H31" s="9"/>
    </row>
    <row r="32" spans="1:8">
      <c r="A32" s="12" t="s">
        <v>464</v>
      </c>
      <c r="B32" s="12"/>
      <c r="C32" s="12"/>
      <c r="D32" s="12"/>
      <c r="E32" s="12"/>
      <c r="H32" s="9"/>
    </row>
    <row r="33" spans="1:8">
      <c r="A33" s="12" t="s">
        <v>465</v>
      </c>
      <c r="B33" s="12"/>
      <c r="C33" s="12"/>
      <c r="D33" s="12"/>
      <c r="E33" s="12"/>
      <c r="H33" s="9"/>
    </row>
    <row r="34" spans="1:8">
      <c r="A34" s="12" t="s">
        <v>325</v>
      </c>
      <c r="B34" s="12"/>
      <c r="C34" s="12"/>
      <c r="D34" s="12"/>
      <c r="E34" s="12"/>
      <c r="H34" s="9"/>
    </row>
    <row r="35" spans="1:8">
      <c r="A35" s="9" t="s">
        <v>352</v>
      </c>
      <c r="B35" s="12"/>
      <c r="C35" s="12"/>
      <c r="D35" s="12"/>
      <c r="E35" s="12"/>
      <c r="H35" s="9"/>
    </row>
    <row r="36" spans="1:8">
      <c r="A36" s="9" t="s">
        <v>348</v>
      </c>
      <c r="B36" s="12"/>
      <c r="C36" s="12"/>
      <c r="D36" s="12"/>
      <c r="E36" s="12"/>
      <c r="H36" s="9"/>
    </row>
    <row r="37" spans="1:8">
      <c r="A37" s="12"/>
      <c r="B37" s="141"/>
      <c r="C37" s="12"/>
      <c r="D37" s="12"/>
      <c r="E37" s="12"/>
      <c r="H37" s="9"/>
    </row>
    <row r="38" spans="1:8">
      <c r="A38" s="12"/>
      <c r="B38" s="141"/>
      <c r="C38" s="12"/>
      <c r="D38" s="12"/>
      <c r="E38" s="12"/>
      <c r="H38" s="9"/>
    </row>
    <row r="39" spans="1:8" ht="14.4">
      <c r="A39" s="193" t="s">
        <v>327</v>
      </c>
      <c r="B39" s="194"/>
      <c r="C39" s="12"/>
      <c r="D39" s="12"/>
      <c r="E39" s="12"/>
      <c r="H39" s="9"/>
    </row>
    <row r="40" spans="1:8">
      <c r="A40" s="9" t="s">
        <v>161</v>
      </c>
      <c r="B40" s="8">
        <v>1</v>
      </c>
      <c r="C40" s="12"/>
      <c r="D40" s="12"/>
      <c r="E40" s="12"/>
    </row>
    <row r="41" spans="1:8">
      <c r="A41" s="12" t="s">
        <v>230</v>
      </c>
      <c r="B41" s="141" t="s">
        <v>152</v>
      </c>
      <c r="C41" s="12"/>
      <c r="D41" s="12"/>
      <c r="E41" s="12"/>
      <c r="F41" s="12"/>
    </row>
    <row r="42" spans="1:8">
      <c r="A42" s="9" t="s">
        <v>158</v>
      </c>
      <c r="B42" s="8" t="s">
        <v>111</v>
      </c>
      <c r="C42" s="9" t="s">
        <v>339</v>
      </c>
      <c r="F42" s="12"/>
    </row>
    <row r="43" spans="1:8">
      <c r="A43" s="9" t="s">
        <v>331</v>
      </c>
      <c r="B43" s="9"/>
    </row>
    <row r="44" spans="1:8">
      <c r="A44" s="12" t="s">
        <v>21</v>
      </c>
      <c r="B44" s="141" t="s">
        <v>159</v>
      </c>
    </row>
    <row r="45" spans="1:8">
      <c r="A45" s="12" t="s">
        <v>329</v>
      </c>
      <c r="B45" s="141">
        <v>125</v>
      </c>
      <c r="C45" s="12"/>
      <c r="D45" s="12"/>
      <c r="E45" s="12"/>
    </row>
    <row r="46" spans="1:8" ht="14.4">
      <c r="A46" s="12" t="s">
        <v>330</v>
      </c>
      <c r="B46" s="141">
        <v>0.35499999999999998</v>
      </c>
      <c r="C46" s="12"/>
      <c r="D46" s="12"/>
      <c r="E46" s="12"/>
      <c r="G46"/>
      <c r="H46"/>
    </row>
    <row r="47" spans="1:8" ht="14.4">
      <c r="A47" s="9" t="s">
        <v>351</v>
      </c>
      <c r="B47" s="141"/>
      <c r="G47"/>
      <c r="H47"/>
    </row>
    <row r="48" spans="1:8" ht="14.4">
      <c r="A48" s="9" t="s">
        <v>350</v>
      </c>
      <c r="B48" s="141"/>
      <c r="G48"/>
      <c r="H48"/>
    </row>
    <row r="49" spans="1:8" ht="14.4">
      <c r="A49" s="12" t="s">
        <v>355</v>
      </c>
      <c r="B49" s="141"/>
      <c r="C49" s="12" t="s">
        <v>356</v>
      </c>
      <c r="D49" s="12"/>
      <c r="G49"/>
      <c r="H49"/>
    </row>
    <row r="50" spans="1:8" ht="14.4">
      <c r="A50" s="12" t="s">
        <v>358</v>
      </c>
      <c r="B50" s="141"/>
      <c r="C50" s="12"/>
      <c r="D50" s="12"/>
      <c r="G50"/>
      <c r="H50"/>
    </row>
    <row r="51" spans="1:8" ht="14.4">
      <c r="A51" s="12"/>
      <c r="B51" s="141"/>
      <c r="G51"/>
      <c r="H51"/>
    </row>
    <row r="52" spans="1:8" ht="14.4">
      <c r="A52" s="193" t="s">
        <v>332</v>
      </c>
      <c r="B52" s="194"/>
      <c r="G52"/>
      <c r="H52"/>
    </row>
    <row r="53" spans="1:8" ht="14.4">
      <c r="A53" s="9" t="s">
        <v>161</v>
      </c>
      <c r="B53" s="8">
        <v>1</v>
      </c>
      <c r="G53"/>
      <c r="H53"/>
    </row>
    <row r="54" spans="1:8" ht="14.4">
      <c r="A54" s="12" t="s">
        <v>230</v>
      </c>
      <c r="B54" s="141" t="s">
        <v>4</v>
      </c>
      <c r="G54"/>
      <c r="H54"/>
    </row>
    <row r="55" spans="1:8" ht="14.4">
      <c r="A55" s="9" t="s">
        <v>21</v>
      </c>
      <c r="B55" s="8" t="s">
        <v>224</v>
      </c>
      <c r="G55"/>
      <c r="H55"/>
    </row>
    <row r="56" spans="1:8">
      <c r="A56" s="12" t="s">
        <v>158</v>
      </c>
      <c r="B56" s="141" t="s">
        <v>333</v>
      </c>
      <c r="C56" s="12"/>
      <c r="D56" s="12"/>
    </row>
    <row r="57" spans="1:8" s="8" customFormat="1">
      <c r="A57" s="12" t="s">
        <v>334</v>
      </c>
      <c r="B57" s="195" t="s">
        <v>336</v>
      </c>
      <c r="C57" s="12"/>
      <c r="D57" s="12"/>
      <c r="E57" s="9"/>
      <c r="F57" s="9"/>
    </row>
    <row r="58" spans="1:8" s="8" customFormat="1">
      <c r="A58" s="9" t="s">
        <v>342</v>
      </c>
      <c r="B58" s="141"/>
      <c r="C58" s="12"/>
      <c r="D58" s="12"/>
      <c r="E58" s="9"/>
      <c r="F58" s="9"/>
    </row>
    <row r="59" spans="1:8" s="8" customFormat="1">
      <c r="A59" s="9" t="s">
        <v>351</v>
      </c>
      <c r="B59" s="141"/>
      <c r="C59" s="12"/>
      <c r="D59" s="12"/>
      <c r="E59" s="9"/>
      <c r="F59" s="9"/>
    </row>
    <row r="60" spans="1:8" s="8" customFormat="1">
      <c r="A60" s="9" t="s">
        <v>350</v>
      </c>
      <c r="B60" s="141"/>
      <c r="C60" s="12"/>
      <c r="D60" s="12"/>
      <c r="E60" s="9"/>
      <c r="F60" s="9"/>
    </row>
    <row r="61" spans="1:8" s="8" customFormat="1">
      <c r="A61" s="12" t="s">
        <v>355</v>
      </c>
      <c r="B61" s="141"/>
      <c r="C61" s="12" t="s">
        <v>356</v>
      </c>
      <c r="D61" s="12"/>
      <c r="E61" s="9"/>
      <c r="F61" s="9"/>
    </row>
    <row r="62" spans="1:8" s="8" customFormat="1">
      <c r="A62" s="12" t="s">
        <v>358</v>
      </c>
      <c r="B62" s="141"/>
      <c r="C62" s="12"/>
      <c r="D62" s="12"/>
      <c r="E62" s="9"/>
      <c r="F62" s="9"/>
    </row>
    <row r="63" spans="1:8" s="8" customFormat="1">
      <c r="A63" s="12"/>
      <c r="B63" s="141"/>
      <c r="C63" s="12"/>
      <c r="D63" s="12"/>
      <c r="E63" s="9"/>
      <c r="F63" s="9"/>
      <c r="G63" s="9"/>
    </row>
    <row r="64" spans="1:8" s="8" customFormat="1" ht="14.4">
      <c r="A64" s="193" t="s">
        <v>341</v>
      </c>
      <c r="B64" s="194"/>
      <c r="C64" s="12"/>
      <c r="D64" s="12"/>
      <c r="E64" s="9"/>
      <c r="F64" s="9"/>
      <c r="G64" s="9"/>
    </row>
    <row r="65" spans="1:6">
      <c r="A65" s="9" t="s">
        <v>161</v>
      </c>
      <c r="B65" s="8">
        <v>1</v>
      </c>
      <c r="C65" s="12"/>
      <c r="D65" s="12"/>
    </row>
    <row r="66" spans="1:6" s="8" customFormat="1">
      <c r="A66" s="9" t="s">
        <v>230</v>
      </c>
      <c r="B66" s="8" t="s">
        <v>4</v>
      </c>
      <c r="C66" s="12"/>
      <c r="D66" s="12"/>
      <c r="E66" s="9"/>
      <c r="F66" s="9"/>
    </row>
    <row r="67" spans="1:6">
      <c r="A67" s="12" t="s">
        <v>21</v>
      </c>
      <c r="B67" s="141">
        <v>219</v>
      </c>
    </row>
    <row r="68" spans="1:6">
      <c r="A68" s="12" t="s">
        <v>396</v>
      </c>
      <c r="B68" s="141"/>
    </row>
    <row r="69" spans="1:6">
      <c r="A69" s="12" t="s">
        <v>397</v>
      </c>
      <c r="B69" s="141"/>
    </row>
    <row r="70" spans="1:6">
      <c r="A70" s="12" t="s">
        <v>399</v>
      </c>
      <c r="B70" s="141"/>
    </row>
    <row r="71" spans="1:6">
      <c r="A71" s="12" t="s">
        <v>398</v>
      </c>
      <c r="B71" s="141"/>
    </row>
    <row r="72" spans="1:6">
      <c r="A72" s="9" t="s">
        <v>340</v>
      </c>
      <c r="B72" s="8">
        <v>1000</v>
      </c>
    </row>
    <row r="73" spans="1:6">
      <c r="A73" s="9" t="s">
        <v>388</v>
      </c>
      <c r="C73" s="9" t="s">
        <v>389</v>
      </c>
    </row>
    <row r="74" spans="1:6">
      <c r="A74" s="9" t="s">
        <v>342</v>
      </c>
    </row>
    <row r="75" spans="1:6">
      <c r="A75" s="9" t="s">
        <v>351</v>
      </c>
    </row>
    <row r="76" spans="1:6">
      <c r="A76" s="9" t="s">
        <v>350</v>
      </c>
    </row>
    <row r="77" spans="1:6">
      <c r="A77" s="12" t="s">
        <v>355</v>
      </c>
      <c r="B77" s="141"/>
      <c r="C77" s="12" t="s">
        <v>356</v>
      </c>
    </row>
    <row r="78" spans="1:6">
      <c r="A78" s="12" t="s">
        <v>358</v>
      </c>
      <c r="B78" s="141"/>
      <c r="C78" s="12"/>
    </row>
    <row r="80" spans="1:6" ht="14.4">
      <c r="A80" s="193" t="s">
        <v>343</v>
      </c>
      <c r="B80" s="194"/>
    </row>
    <row r="81" spans="1:4">
      <c r="A81" s="9" t="s">
        <v>161</v>
      </c>
      <c r="B81" s="8">
        <v>1</v>
      </c>
    </row>
    <row r="82" spans="1:4">
      <c r="A82" s="9" t="s">
        <v>188</v>
      </c>
      <c r="B82" s="8" t="s">
        <v>4</v>
      </c>
    </row>
    <row r="83" spans="1:4">
      <c r="A83" s="9" t="s">
        <v>154</v>
      </c>
      <c r="B83" s="8" t="s">
        <v>162</v>
      </c>
    </row>
    <row r="84" spans="1:4">
      <c r="A84" s="12" t="s">
        <v>21</v>
      </c>
      <c r="B84" s="141" t="s">
        <v>173</v>
      </c>
    </row>
    <row r="85" spans="1:4">
      <c r="A85" s="188" t="s">
        <v>365</v>
      </c>
      <c r="B85" s="9"/>
    </row>
    <row r="86" spans="1:4">
      <c r="A86" s="12" t="s">
        <v>358</v>
      </c>
      <c r="B86" s="141"/>
      <c r="C86" s="9" t="s">
        <v>359</v>
      </c>
    </row>
    <row r="87" spans="1:4">
      <c r="A87" s="12" t="s">
        <v>362</v>
      </c>
      <c r="B87" s="141"/>
      <c r="C87" s="9" t="s">
        <v>363</v>
      </c>
    </row>
    <row r="88" spans="1:4">
      <c r="A88" s="9" t="s">
        <v>346</v>
      </c>
      <c r="C88" s="9" t="s">
        <v>357</v>
      </c>
    </row>
    <row r="89" spans="1:4">
      <c r="A89" s="12" t="s">
        <v>344</v>
      </c>
      <c r="B89" s="141"/>
    </row>
    <row r="90" spans="1:4">
      <c r="A90" s="96" t="s">
        <v>345</v>
      </c>
      <c r="B90" s="141"/>
    </row>
    <row r="91" spans="1:4" ht="12.6" customHeight="1">
      <c r="A91" s="96" t="s">
        <v>395</v>
      </c>
      <c r="B91" s="141"/>
    </row>
    <row r="92" spans="1:4" ht="12.6" customHeight="1">
      <c r="A92" s="9" t="s">
        <v>351</v>
      </c>
      <c r="B92" s="141"/>
    </row>
    <row r="93" spans="1:4">
      <c r="A93" s="9" t="s">
        <v>350</v>
      </c>
      <c r="B93" s="141"/>
      <c r="C93" s="12"/>
      <c r="D93" s="12"/>
    </row>
    <row r="94" spans="1:4">
      <c r="A94" s="12" t="s">
        <v>355</v>
      </c>
      <c r="B94" s="141"/>
      <c r="C94" s="12" t="s">
        <v>356</v>
      </c>
      <c r="D94" s="12"/>
    </row>
    <row r="96" spans="1:4">
      <c r="A96" s="188" t="s">
        <v>364</v>
      </c>
    </row>
    <row r="99" spans="1:2" ht="14.4">
      <c r="A99" s="193" t="s">
        <v>438</v>
      </c>
      <c r="B99" s="194"/>
    </row>
    <row r="100" spans="1:2">
      <c r="A100" s="9" t="s">
        <v>188</v>
      </c>
    </row>
    <row r="101" spans="1:2">
      <c r="A101" s="9" t="s">
        <v>441</v>
      </c>
    </row>
    <row r="102" spans="1:2">
      <c r="A102" s="9" t="s">
        <v>442</v>
      </c>
    </row>
    <row r="103" spans="1:2">
      <c r="A103" s="9" t="s">
        <v>443</v>
      </c>
    </row>
    <row r="104" spans="1:2">
      <c r="A104" s="9" t="s">
        <v>444</v>
      </c>
    </row>
    <row r="105" spans="1:2">
      <c r="A105" s="9" t="s">
        <v>445</v>
      </c>
    </row>
    <row r="106" spans="1:2">
      <c r="A106" s="9" t="s">
        <v>439</v>
      </c>
    </row>
    <row r="107" spans="1:2">
      <c r="A107" s="9" t="s">
        <v>440</v>
      </c>
    </row>
    <row r="108" spans="1:2">
      <c r="A108" s="9" t="s">
        <v>351</v>
      </c>
      <c r="B108" s="141"/>
    </row>
    <row r="109" spans="1:2">
      <c r="A109" s="9" t="s">
        <v>350</v>
      </c>
      <c r="B109" s="141"/>
    </row>
    <row r="110" spans="1:2">
      <c r="A110" s="12" t="s">
        <v>355</v>
      </c>
      <c r="B110" s="141"/>
    </row>
    <row r="113" spans="1:3" ht="14.4">
      <c r="A113" s="193" t="s">
        <v>378</v>
      </c>
      <c r="B113" s="194"/>
      <c r="C113" s="9" t="s">
        <v>379</v>
      </c>
    </row>
    <row r="114" spans="1:3">
      <c r="A114" s="9" t="s">
        <v>161</v>
      </c>
      <c r="B114" s="8">
        <v>1</v>
      </c>
    </row>
    <row r="115" spans="1:3">
      <c r="A115" s="9" t="s">
        <v>381</v>
      </c>
    </row>
    <row r="116" spans="1:3">
      <c r="A116" s="9" t="s">
        <v>154</v>
      </c>
    </row>
    <row r="117" spans="1:3">
      <c r="A117" s="9" t="s">
        <v>382</v>
      </c>
      <c r="B117" s="141"/>
    </row>
    <row r="118" spans="1:3">
      <c r="A118" s="12" t="s">
        <v>380</v>
      </c>
      <c r="B118" s="141"/>
    </row>
    <row r="120" spans="1:3">
      <c r="A120" s="12"/>
      <c r="B120" s="141"/>
    </row>
    <row r="121" spans="1:3">
      <c r="A121" s="199" t="s">
        <v>400</v>
      </c>
    </row>
  </sheetData>
  <hyperlinks>
    <hyperlink ref="E1" r:id="rId1" xr:uid="{CEC6A0A8-8EB9-420B-BEF6-9A8FE180985B}"/>
    <hyperlink ref="E2" r:id="rId2" xr:uid="{81ED1582-98B7-4856-BB39-58CACC2F3D67}"/>
    <hyperlink ref="E3" r:id="rId3" xr:uid="{5CE935A0-7327-4D1C-917C-B8574EB15DB8}"/>
  </hyperlinks>
  <pageMargins left="0.23622047244094491" right="0.23622047244094491" top="0.35433070866141736" bottom="0.35433070866141736" header="0.31496062992125984" footer="0.31496062992125984"/>
  <pageSetup paperSize="9" orientation="landscape" horizontalDpi="0" verticalDpi="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050B-C038-454F-8738-CA3128FD6B9D}">
  <dimension ref="A1:Q35"/>
  <sheetViews>
    <sheetView showGridLines="0" zoomScaleNormal="100" workbookViewId="0">
      <selection activeCell="H36" sqref="H36"/>
    </sheetView>
  </sheetViews>
  <sheetFormatPr defaultColWidth="8.88671875" defaultRowHeight="14.4"/>
  <cols>
    <col min="1" max="1" width="6.21875" style="53" customWidth="1"/>
    <col min="2" max="2" width="24.6640625" style="57" customWidth="1"/>
    <col min="3" max="4" width="6.6640625" style="51" customWidth="1"/>
    <col min="5" max="5" width="2.109375" style="53" customWidth="1"/>
    <col min="6" max="6" width="4.109375" style="51" customWidth="1"/>
    <col min="7" max="8" width="4.109375" style="53" customWidth="1"/>
    <col min="9" max="9" width="2.109375" style="53" customWidth="1"/>
    <col min="10" max="12" width="5.77734375" style="53" customWidth="1"/>
    <col min="13" max="13" width="2.109375" style="53" customWidth="1"/>
    <col min="14" max="16" width="5.77734375" style="53" customWidth="1"/>
    <col min="17" max="16384" width="8.88671875" style="53"/>
  </cols>
  <sheetData>
    <row r="1" spans="1:17" ht="27.6" customHeight="1">
      <c r="A1" s="77" t="s">
        <v>215</v>
      </c>
      <c r="Q1" s="178"/>
    </row>
    <row r="2" spans="1:17" ht="8.4" customHeight="1">
      <c r="A2" s="77"/>
      <c r="F2" s="52"/>
    </row>
    <row r="3" spans="1:17" ht="13.2" customHeight="1">
      <c r="A3" s="238" t="s">
        <v>315</v>
      </c>
      <c r="B3" s="239"/>
      <c r="C3" s="182" t="s">
        <v>162</v>
      </c>
      <c r="D3" s="183">
        <v>100</v>
      </c>
      <c r="F3" s="52"/>
    </row>
    <row r="4" spans="1:17" ht="13.2" customHeight="1">
      <c r="A4" s="240"/>
      <c r="B4" s="241"/>
      <c r="C4" s="182">
        <v>38</v>
      </c>
      <c r="D4" s="183">
        <v>15</v>
      </c>
      <c r="F4" s="52"/>
    </row>
    <row r="5" spans="1:17" ht="13.2" customHeight="1">
      <c r="A5" s="242"/>
      <c r="B5" s="243"/>
      <c r="C5" s="182">
        <v>357</v>
      </c>
      <c r="D5" s="183">
        <v>25</v>
      </c>
      <c r="F5" s="52"/>
    </row>
    <row r="6" spans="1:17" ht="8.4" customHeight="1">
      <c r="A6" s="77"/>
      <c r="F6" s="52"/>
    </row>
    <row r="7" spans="1:17" ht="14.4" customHeight="1">
      <c r="A7" s="234" t="s">
        <v>212</v>
      </c>
      <c r="B7" s="235"/>
      <c r="C7" s="244" t="s">
        <v>214</v>
      </c>
      <c r="D7" s="244"/>
      <c r="E7" s="52"/>
      <c r="F7" s="231" t="s">
        <v>316</v>
      </c>
      <c r="G7" s="232"/>
      <c r="H7" s="233"/>
      <c r="I7" s="52"/>
      <c r="J7" s="231" t="s">
        <v>206</v>
      </c>
      <c r="K7" s="232"/>
      <c r="L7" s="233"/>
      <c r="M7" s="52"/>
      <c r="N7" s="228" t="s">
        <v>314</v>
      </c>
      <c r="O7" s="229"/>
      <c r="P7" s="230"/>
    </row>
    <row r="8" spans="1:17" s="52" customFormat="1" ht="14.4" customHeight="1">
      <c r="A8" s="236"/>
      <c r="B8" s="237"/>
      <c r="C8" s="245"/>
      <c r="D8" s="245"/>
      <c r="F8" s="179" t="s">
        <v>162</v>
      </c>
      <c r="G8" s="179">
        <v>38</v>
      </c>
      <c r="H8" s="179">
        <v>357</v>
      </c>
      <c r="I8" s="181"/>
      <c r="J8" s="179" t="s">
        <v>162</v>
      </c>
      <c r="K8" s="179">
        <v>38</v>
      </c>
      <c r="L8" s="179">
        <v>357</v>
      </c>
      <c r="M8" s="181"/>
      <c r="N8" s="185" t="s">
        <v>162</v>
      </c>
      <c r="O8" s="185">
        <v>38</v>
      </c>
      <c r="P8" s="185">
        <v>357</v>
      </c>
    </row>
    <row r="9" spans="1:17" ht="8.4" customHeight="1">
      <c r="A9" s="77"/>
      <c r="F9" s="52"/>
      <c r="J9" s="52"/>
      <c r="K9" s="52"/>
      <c r="L9" s="52"/>
      <c r="N9" s="52"/>
      <c r="O9" s="52"/>
      <c r="P9" s="52"/>
    </row>
    <row r="10" spans="1:17" ht="13.95" customHeight="1">
      <c r="A10" s="172"/>
      <c r="B10" s="67" t="s">
        <v>217</v>
      </c>
      <c r="C10" s="63"/>
      <c r="D10" s="78">
        <v>8485</v>
      </c>
      <c r="E10" s="55"/>
      <c r="F10" s="175">
        <v>1</v>
      </c>
      <c r="G10" s="175"/>
      <c r="H10" s="175"/>
      <c r="I10" s="55"/>
      <c r="J10" s="180">
        <f>IF(F10=0,"",(($D$3/($D$3*$F10+$D$4*$G10+$D$5*$H10))*$D10))</f>
        <v>8485</v>
      </c>
      <c r="K10" s="180" t="str">
        <f>IF(G10=0,"",(($D$4/($D$3*$F10+$D$4*$G10+$D$5*$H10))*$D10))</f>
        <v/>
      </c>
      <c r="L10" s="180" t="str">
        <f>IF(H10=0,"",(($D$5/($D$3*$F10+$D$4*$G10+$D$5*$H10))*$D10))</f>
        <v/>
      </c>
      <c r="M10" s="55"/>
      <c r="N10" s="186">
        <f>IFERROR(J10/($D$3*4),"")</f>
        <v>21.212499999999999</v>
      </c>
      <c r="O10" s="186" t="str">
        <f>IFERROR(K10/($D$4*4),"")</f>
        <v/>
      </c>
      <c r="P10" s="186" t="str">
        <f>IFERROR(L10/($D$5*4),"")</f>
        <v/>
      </c>
    </row>
    <row r="11" spans="1:17" ht="3" customHeight="1">
      <c r="A11" s="174"/>
      <c r="B11"/>
      <c r="C11"/>
      <c r="D11"/>
      <c r="E11"/>
      <c r="F11" s="176"/>
      <c r="G11" s="176"/>
      <c r="H11" s="176"/>
      <c r="I11"/>
      <c r="J11" s="52"/>
      <c r="K11" s="52"/>
      <c r="L11" s="52"/>
      <c r="M11"/>
      <c r="N11" s="187"/>
      <c r="O11" s="187"/>
      <c r="P11" s="187"/>
    </row>
    <row r="12" spans="1:17" s="52" customFormat="1" ht="13.95" customHeight="1">
      <c r="A12" s="173"/>
      <c r="B12" s="67" t="s">
        <v>222</v>
      </c>
      <c r="C12" s="63"/>
      <c r="D12" s="78">
        <v>2000</v>
      </c>
      <c r="E12" s="55"/>
      <c r="F12" s="175"/>
      <c r="G12" s="175">
        <v>1</v>
      </c>
      <c r="H12" s="175">
        <v>1</v>
      </c>
      <c r="I12" s="55"/>
      <c r="J12" s="180" t="str">
        <f>IF(F12=0,"",(($D$3/($D$3*$F12+$D$4*$G12+$D$5*$H12))*$D12))</f>
        <v/>
      </c>
      <c r="K12" s="180">
        <f>IF(G12=0,"",(($D$4/($D$3*$F12+$D$4*$G12+$D$5*$H12))*$D12))</f>
        <v>750</v>
      </c>
      <c r="L12" s="180">
        <f>IF(H12=0,"",(($D$5/($D$3*$F12+$D$4*$G12+$D$5*$H12))*$D12))</f>
        <v>1250</v>
      </c>
      <c r="M12" s="55"/>
      <c r="N12" s="186" t="str">
        <f>IFERROR(J12/($D$3*4),"")</f>
        <v/>
      </c>
      <c r="O12" s="186">
        <f>IFERROR(K12/($D$4*4),"")</f>
        <v>12.5</v>
      </c>
      <c r="P12" s="186">
        <f>IFERROR(L12/($D$5*4),"")</f>
        <v>12.5</v>
      </c>
    </row>
    <row r="13" spans="1:17" ht="8.4" customHeight="1">
      <c r="A13" s="77"/>
      <c r="F13" s="52"/>
    </row>
    <row r="14" spans="1:17" ht="16.8" customHeight="1">
      <c r="A14" s="170"/>
      <c r="B14" s="68" t="s">
        <v>216</v>
      </c>
      <c r="C14" s="56">
        <v>3013</v>
      </c>
      <c r="D14" s="61">
        <f>C14*15.4324</f>
        <v>46497.821199999998</v>
      </c>
      <c r="E14" s="55"/>
      <c r="F14" s="177">
        <v>4.3</v>
      </c>
      <c r="G14" s="177">
        <v>4.3</v>
      </c>
      <c r="H14" s="175"/>
      <c r="I14" s="55"/>
      <c r="J14" s="180">
        <f>IF(F14=0,"",(($D$3/($D$3*$F14+$D$4*$G14+$D$5*$H14))*$D14))</f>
        <v>9402.9972093023243</v>
      </c>
      <c r="K14" s="180">
        <f>IF(G14=0,"",(($D$4/($D$3*$F14+$D$4*$G14+$D$5*$H14))*$D14))</f>
        <v>1410.4495813953488</v>
      </c>
      <c r="L14" s="180" t="str">
        <f>IF(H14=0,"",(($D$5/($D$3*$F14+$D$4*$G14+$D$5*$H14))*$D14))</f>
        <v/>
      </c>
      <c r="M14" s="55"/>
      <c r="N14" s="186">
        <f>IFERROR(J14/($D$3*4),"")</f>
        <v>23.507493023255812</v>
      </c>
      <c r="O14" s="186">
        <f>IFERROR(K14/($D$4*4),"")</f>
        <v>23.507493023255812</v>
      </c>
      <c r="P14" s="186" t="str">
        <f>IFERROR(L14/($D$5*4),"")</f>
        <v/>
      </c>
    </row>
    <row r="15" spans="1:17" ht="16.8" customHeight="1">
      <c r="A15" s="171"/>
      <c r="B15" s="68" t="s">
        <v>218</v>
      </c>
      <c r="C15" s="56">
        <v>1000</v>
      </c>
      <c r="D15" s="61">
        <f>C15*15.4324</f>
        <v>15432.4</v>
      </c>
      <c r="E15" s="55"/>
      <c r="F15" s="175"/>
      <c r="G15" s="175"/>
      <c r="H15" s="177">
        <v>11</v>
      </c>
      <c r="I15" s="55"/>
      <c r="J15" s="180" t="str">
        <f>IF(F15=0,"",(($D$3/($D$3*$F15+$D$4*$G15+$D$5*$H15))*$D15))</f>
        <v/>
      </c>
      <c r="K15" s="180" t="str">
        <f>IF(G15=0,"",(($D$4/($D$3*$F15+$D$4*$G15+$D$5*$H15))*$D15))</f>
        <v/>
      </c>
      <c r="L15" s="180">
        <f>IF(H15=0,"",(($D$5/($D$3*$F15+$D$4*$G15+$D$5*$H15))*$D15))</f>
        <v>1402.9454545454546</v>
      </c>
      <c r="M15" s="55"/>
      <c r="N15" s="186" t="str">
        <f>IFERROR(J15/($D$3*4),"")</f>
        <v/>
      </c>
      <c r="O15" s="186" t="str">
        <f>IFERROR(K15/($D$4*4),"")</f>
        <v/>
      </c>
      <c r="P15" s="186">
        <f>IFERROR(L15/($D$5*4),"")</f>
        <v>14.029454545454547</v>
      </c>
    </row>
    <row r="16" spans="1:17" ht="8.4" customHeight="1">
      <c r="A16" s="77"/>
      <c r="F16" s="52"/>
    </row>
    <row r="17" spans="1:16" s="51" customFormat="1" ht="13.95" customHeight="1">
      <c r="A17" s="74"/>
      <c r="B17" s="69" t="s">
        <v>199</v>
      </c>
      <c r="C17" s="58"/>
      <c r="D17" s="58">
        <v>677</v>
      </c>
    </row>
    <row r="18" spans="1:16" s="52" customFormat="1" ht="13.95" customHeight="1">
      <c r="A18" s="75"/>
      <c r="B18" s="69" t="s">
        <v>200</v>
      </c>
      <c r="C18" s="58"/>
      <c r="D18" s="58">
        <v>1014</v>
      </c>
      <c r="F18" s="51"/>
      <c r="G18" s="51"/>
      <c r="H18" s="51"/>
      <c r="J18" s="51"/>
      <c r="K18" s="51"/>
      <c r="L18" s="51"/>
    </row>
    <row r="19" spans="1:16" s="52" customFormat="1" ht="13.95" customHeight="1">
      <c r="A19" s="75"/>
      <c r="B19" s="70" t="s">
        <v>201</v>
      </c>
      <c r="C19" s="59"/>
      <c r="D19" s="59">
        <v>90</v>
      </c>
      <c r="F19"/>
      <c r="G19" s="51"/>
      <c r="H19" s="51"/>
      <c r="J19" s="51"/>
      <c r="K19" s="51"/>
      <c r="L19" s="51"/>
    </row>
    <row r="20" spans="1:16" ht="3" customHeight="1">
      <c r="A20" s="75"/>
      <c r="B20" s="53"/>
      <c r="C20" s="53"/>
      <c r="D20" s="53"/>
      <c r="F20" s="53"/>
    </row>
    <row r="21" spans="1:16" ht="13.95" customHeight="1">
      <c r="A21" s="75"/>
      <c r="B21" s="69" t="s">
        <v>219</v>
      </c>
      <c r="C21" s="58"/>
      <c r="D21" s="58">
        <v>25</v>
      </c>
      <c r="E21" s="52"/>
      <c r="G21" s="51"/>
      <c r="H21" s="51"/>
      <c r="I21" s="52"/>
      <c r="J21" s="51"/>
      <c r="K21" s="51"/>
      <c r="L21" s="52"/>
      <c r="M21" s="52"/>
    </row>
    <row r="22" spans="1:16" ht="13.95" customHeight="1">
      <c r="A22" s="75"/>
      <c r="B22" s="69" t="s">
        <v>221</v>
      </c>
      <c r="C22" s="58"/>
      <c r="D22" s="58">
        <v>0</v>
      </c>
      <c r="E22" s="52"/>
      <c r="F22"/>
      <c r="G22" s="51"/>
      <c r="H22" s="51"/>
      <c r="I22" s="52"/>
      <c r="J22" s="51"/>
      <c r="K22" s="51"/>
      <c r="L22" s="51"/>
      <c r="M22" s="52"/>
    </row>
    <row r="23" spans="1:16" ht="13.95" customHeight="1">
      <c r="A23" s="76"/>
      <c r="B23" s="70" t="s">
        <v>220</v>
      </c>
      <c r="C23" s="59"/>
      <c r="D23" s="59">
        <v>0</v>
      </c>
      <c r="E23" s="52"/>
      <c r="G23" s="51"/>
      <c r="H23" s="51"/>
      <c r="I23" s="52"/>
      <c r="J23" s="51"/>
      <c r="K23" s="51"/>
      <c r="L23" s="51"/>
      <c r="M23" s="52"/>
    </row>
    <row r="24" spans="1:16" ht="8.4" customHeight="1">
      <c r="A24" s="77"/>
      <c r="F24" s="52"/>
    </row>
    <row r="25" spans="1:16" ht="14.4" customHeight="1">
      <c r="A25" s="73"/>
      <c r="B25" s="66" t="s">
        <v>204</v>
      </c>
      <c r="C25" s="62"/>
      <c r="D25" s="64">
        <v>5438</v>
      </c>
      <c r="E25" s="55"/>
      <c r="F25" s="175">
        <v>1</v>
      </c>
      <c r="G25" s="175">
        <v>1</v>
      </c>
      <c r="H25" s="175">
        <v>1</v>
      </c>
      <c r="I25" s="55"/>
      <c r="J25" s="180">
        <f>IF(F25=0,"",(($D$3/($D$3*$F25+$D$4*$G25+$D$5*$H25))*$D25))</f>
        <v>3884.2857142857142</v>
      </c>
      <c r="K25" s="180">
        <f>IF(G25=0,"",(($D$4/($D$3*$F25+$D$4*$G25+$D$5*$H25))*$D25))</f>
        <v>582.64285714285711</v>
      </c>
      <c r="L25" s="180">
        <f>IF(H25=0,"",(($D$5/($D$3*$F25+$D$4*$G25+$D$5*$H25))*$D25))</f>
        <v>971.07142857142856</v>
      </c>
      <c r="M25" s="55"/>
      <c r="N25" s="186">
        <f>IFERROR(J25/($D$3*4),"")</f>
        <v>9.7107142857142854</v>
      </c>
      <c r="O25" s="186">
        <f>IFERROR(K25/($D$4*4),"")</f>
        <v>9.7107142857142854</v>
      </c>
      <c r="P25" s="186">
        <f>IFERROR(L25/($D$5*4),"")</f>
        <v>9.7107142857142854</v>
      </c>
    </row>
    <row r="26" spans="1:16" ht="8.4" customHeight="1">
      <c r="A26" s="77"/>
      <c r="F26" s="52"/>
    </row>
    <row r="27" spans="1:16">
      <c r="A27" s="71"/>
      <c r="B27" s="65" t="s">
        <v>202</v>
      </c>
      <c r="C27" s="60"/>
      <c r="D27" s="60">
        <v>90</v>
      </c>
      <c r="E27" s="54"/>
      <c r="F27"/>
      <c r="I27" s="54"/>
      <c r="M27" s="54"/>
    </row>
    <row r="28" spans="1:16">
      <c r="A28" s="169"/>
      <c r="B28" s="65" t="s">
        <v>203</v>
      </c>
      <c r="C28" s="60"/>
      <c r="D28" s="60">
        <v>50</v>
      </c>
      <c r="E28" s="54"/>
      <c r="F28"/>
      <c r="I28" s="54"/>
      <c r="M28" s="54"/>
    </row>
    <row r="29" spans="1:16" ht="3" customHeight="1">
      <c r="A29" s="169"/>
      <c r="B29"/>
      <c r="C29"/>
      <c r="D29"/>
      <c r="E29"/>
      <c r="F29"/>
      <c r="G29"/>
      <c r="H29"/>
      <c r="I29"/>
      <c r="J29"/>
      <c r="K29"/>
      <c r="L29"/>
      <c r="M29"/>
    </row>
    <row r="30" spans="1:16">
      <c r="A30" s="169"/>
      <c r="B30" s="65" t="s">
        <v>312</v>
      </c>
      <c r="C30" s="60"/>
      <c r="D30" s="60">
        <v>35</v>
      </c>
      <c r="E30" s="54"/>
      <c r="F30"/>
      <c r="I30" s="54"/>
      <c r="M30" s="54"/>
    </row>
    <row r="31" spans="1:16">
      <c r="A31" s="72"/>
      <c r="B31" s="65" t="s">
        <v>317</v>
      </c>
      <c r="C31" s="60"/>
      <c r="D31" s="60">
        <v>10</v>
      </c>
      <c r="E31" s="54"/>
      <c r="F31"/>
      <c r="I31" s="54"/>
      <c r="M31" s="54"/>
    </row>
    <row r="34" spans="2:2">
      <c r="B34" s="200" t="s">
        <v>387</v>
      </c>
    </row>
    <row r="35" spans="2:2">
      <c r="B35" s="200" t="s">
        <v>386</v>
      </c>
    </row>
  </sheetData>
  <mergeCells count="6">
    <mergeCell ref="N7:P7"/>
    <mergeCell ref="F7:H7"/>
    <mergeCell ref="A7:B8"/>
    <mergeCell ref="A3:B5"/>
    <mergeCell ref="C7:D8"/>
    <mergeCell ref="J7:L7"/>
  </mergeCells>
  <pageMargins left="0.43307086614173229" right="0.43307086614173229" top="0.55118110236220474" bottom="0.55118110236220474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242F-BC57-4244-9066-65391E4CFE6B}">
  <dimension ref="A1:R25"/>
  <sheetViews>
    <sheetView showGridLines="0" workbookViewId="0">
      <selection activeCell="G21" sqref="G21"/>
    </sheetView>
  </sheetViews>
  <sheetFormatPr defaultColWidth="8.88671875" defaultRowHeight="14.4"/>
  <cols>
    <col min="1" max="1" width="17" style="4" customWidth="1"/>
    <col min="2" max="2" width="18.109375" style="6" bestFit="1" customWidth="1"/>
    <col min="3" max="3" width="10.88671875" style="6" customWidth="1"/>
    <col min="4" max="4" width="7.77734375" style="6" bestFit="1" customWidth="1"/>
    <col min="5" max="5" width="8.5546875" style="6" customWidth="1"/>
    <col min="6" max="6" width="7.44140625" style="7" customWidth="1"/>
    <col min="7" max="7" width="11" bestFit="1" customWidth="1"/>
    <col min="8" max="8" width="11.88671875" bestFit="1" customWidth="1"/>
    <col min="9" max="9" width="8.44140625" style="5" customWidth="1"/>
    <col min="10" max="10" width="9.44140625" style="5" customWidth="1"/>
    <col min="11" max="11" width="3.44140625" style="5" bestFit="1" customWidth="1"/>
    <col min="12" max="12" width="7.21875" style="5" bestFit="1" customWidth="1"/>
    <col min="13" max="15" width="5.33203125" style="5" bestFit="1" customWidth="1"/>
    <col min="16" max="16" width="6.33203125" style="5" bestFit="1" customWidth="1"/>
    <col min="17" max="17" width="6.5546875" style="5" bestFit="1" customWidth="1"/>
    <col min="18" max="16384" width="8.88671875" style="5"/>
  </cols>
  <sheetData>
    <row r="1" spans="1:18" s="9" customFormat="1" ht="20.399999999999999" customHeight="1">
      <c r="A1" s="47" t="s">
        <v>205</v>
      </c>
      <c r="B1" s="48"/>
      <c r="C1" s="48"/>
      <c r="D1" s="48"/>
      <c r="E1" s="48"/>
      <c r="F1" s="48"/>
      <c r="G1" s="48"/>
      <c r="H1" s="48"/>
      <c r="I1" s="48"/>
      <c r="J1" s="48"/>
      <c r="L1"/>
      <c r="M1"/>
      <c r="N1"/>
      <c r="O1"/>
      <c r="P1"/>
      <c r="Q1"/>
    </row>
    <row r="2" spans="1:18" s="9" customFormat="1">
      <c r="A2"/>
      <c r="B2"/>
      <c r="C2"/>
      <c r="D2"/>
      <c r="E2"/>
      <c r="F2"/>
      <c r="G2"/>
      <c r="H2"/>
    </row>
    <row r="3" spans="1:18" s="9" customFormat="1" ht="19.2" customHeight="1">
      <c r="A3" s="46" t="s">
        <v>162</v>
      </c>
      <c r="B3" s="18" t="s">
        <v>21</v>
      </c>
      <c r="C3" s="18" t="s">
        <v>5</v>
      </c>
      <c r="D3" s="19" t="s">
        <v>23</v>
      </c>
      <c r="E3" s="19" t="s">
        <v>3</v>
      </c>
      <c r="F3" s="19" t="s">
        <v>1</v>
      </c>
      <c r="G3" s="20" t="s">
        <v>28</v>
      </c>
      <c r="H3" s="19" t="s">
        <v>27</v>
      </c>
      <c r="I3" s="19" t="s">
        <v>160</v>
      </c>
      <c r="J3" s="19" t="s">
        <v>10</v>
      </c>
      <c r="L3"/>
      <c r="N3"/>
      <c r="O3"/>
      <c r="P3"/>
      <c r="Q3"/>
      <c r="R3"/>
    </row>
    <row r="4" spans="1:18" s="9" customFormat="1" ht="13.95" customHeight="1">
      <c r="A4" s="13" t="s">
        <v>0</v>
      </c>
      <c r="B4" s="10" t="s">
        <v>224</v>
      </c>
      <c r="C4" s="10" t="s">
        <v>4</v>
      </c>
      <c r="D4" s="37">
        <v>899.12</v>
      </c>
      <c r="E4" s="10" t="s">
        <v>2</v>
      </c>
      <c r="F4" s="15">
        <v>1000</v>
      </c>
      <c r="G4" s="10">
        <v>1</v>
      </c>
      <c r="H4" s="15">
        <f>F4/G4</f>
        <v>1000</v>
      </c>
      <c r="I4" s="10"/>
      <c r="J4" s="44">
        <f>((D4/F4)*G4)</f>
        <v>0.89912000000000003</v>
      </c>
      <c r="L4"/>
      <c r="N4"/>
      <c r="O4"/>
      <c r="P4"/>
      <c r="Q4"/>
      <c r="R4"/>
    </row>
    <row r="5" spans="1:18" s="9" customFormat="1" ht="13.95" customHeight="1">
      <c r="A5" s="13" t="s">
        <v>197</v>
      </c>
      <c r="B5" s="10">
        <v>219</v>
      </c>
      <c r="C5" s="10" t="s">
        <v>4</v>
      </c>
      <c r="D5" s="37">
        <v>810.92</v>
      </c>
      <c r="E5" s="10" t="s">
        <v>20</v>
      </c>
      <c r="F5" s="15">
        <v>15432.4</v>
      </c>
      <c r="G5" s="14">
        <v>4.3</v>
      </c>
      <c r="H5" s="15">
        <f>F5/G5</f>
        <v>3588.9302325581398</v>
      </c>
      <c r="I5" s="14"/>
      <c r="J5" s="44">
        <f>((D5/F5)*G5)</f>
        <v>0.22595033824939736</v>
      </c>
      <c r="K5"/>
      <c r="L5"/>
      <c r="M5"/>
      <c r="N5"/>
      <c r="O5"/>
      <c r="P5"/>
      <c r="Q5"/>
      <c r="R5"/>
    </row>
    <row r="6" spans="1:18" s="9" customFormat="1" ht="13.95" customHeight="1">
      <c r="A6" s="13" t="s">
        <v>25</v>
      </c>
      <c r="B6" s="10" t="s">
        <v>29</v>
      </c>
      <c r="C6" s="10" t="s">
        <v>198</v>
      </c>
      <c r="D6" s="37">
        <v>2</v>
      </c>
      <c r="E6" s="10" t="s">
        <v>2</v>
      </c>
      <c r="F6" s="15">
        <v>1</v>
      </c>
      <c r="G6" s="10">
        <v>1</v>
      </c>
      <c r="H6" s="15">
        <f>F6/G6</f>
        <v>1</v>
      </c>
      <c r="I6" s="10">
        <v>10</v>
      </c>
      <c r="J6" s="44">
        <f>((D6/F6)*G6)/I6</f>
        <v>0.2</v>
      </c>
      <c r="K6"/>
      <c r="L6"/>
      <c r="M6"/>
      <c r="N6"/>
      <c r="O6"/>
      <c r="P6"/>
      <c r="Q6"/>
      <c r="R6"/>
    </row>
    <row r="7" spans="1:18" s="9" customFormat="1" ht="13.95" customHeight="1">
      <c r="A7" s="13" t="s">
        <v>24</v>
      </c>
      <c r="B7" s="10" t="s">
        <v>155</v>
      </c>
      <c r="C7" s="10" t="s">
        <v>152</v>
      </c>
      <c r="D7" s="37">
        <v>433.33</v>
      </c>
      <c r="E7" s="10" t="s">
        <v>2</v>
      </c>
      <c r="F7" s="15">
        <v>1000</v>
      </c>
      <c r="G7" s="10">
        <v>1</v>
      </c>
      <c r="H7" s="15">
        <f>F7/G7</f>
        <v>1000</v>
      </c>
      <c r="I7" s="10"/>
      <c r="J7" s="44">
        <f>(D7/F7)*G7</f>
        <v>0.43332999999999999</v>
      </c>
      <c r="K7"/>
      <c r="L7"/>
      <c r="M7"/>
      <c r="N7"/>
      <c r="O7"/>
      <c r="P7"/>
      <c r="Q7"/>
      <c r="R7"/>
    </row>
    <row r="8" spans="1:18" s="9" customFormat="1" ht="13.95" customHeight="1">
      <c r="A8"/>
      <c r="B8"/>
      <c r="C8"/>
      <c r="D8" s="50"/>
      <c r="E8"/>
      <c r="F8"/>
      <c r="G8" s="8"/>
      <c r="H8"/>
      <c r="I8" s="17" t="s">
        <v>26</v>
      </c>
      <c r="J8" s="16">
        <f>SUM(J4:J7)</f>
        <v>1.7584003382493973</v>
      </c>
      <c r="L8"/>
      <c r="M8"/>
      <c r="N8"/>
      <c r="O8"/>
      <c r="P8"/>
      <c r="Q8"/>
      <c r="R8"/>
    </row>
    <row r="9" spans="1:18" s="9" customFormat="1" ht="31.2" customHeight="1">
      <c r="A9"/>
      <c r="B9"/>
      <c r="C9"/>
      <c r="D9"/>
      <c r="F9"/>
      <c r="G9"/>
      <c r="H9"/>
      <c r="I9"/>
      <c r="J9"/>
      <c r="L9"/>
      <c r="M9"/>
      <c r="N9"/>
      <c r="O9"/>
      <c r="P9"/>
      <c r="Q9"/>
      <c r="R9"/>
    </row>
    <row r="10" spans="1:18" s="9" customFormat="1" ht="15.6">
      <c r="A10" s="46" t="s">
        <v>225</v>
      </c>
      <c r="B10" s="18" t="s">
        <v>21</v>
      </c>
      <c r="C10" s="18" t="s">
        <v>5</v>
      </c>
      <c r="D10" s="19" t="s">
        <v>23</v>
      </c>
      <c r="E10" s="19" t="s">
        <v>3</v>
      </c>
      <c r="F10" s="19" t="s">
        <v>1</v>
      </c>
      <c r="G10" s="20" t="s">
        <v>28</v>
      </c>
      <c r="H10" s="19" t="s">
        <v>27</v>
      </c>
      <c r="I10" s="19" t="s">
        <v>160</v>
      </c>
      <c r="J10" s="19" t="s">
        <v>10</v>
      </c>
    </row>
    <row r="11" spans="1:18" s="9" customFormat="1" ht="12">
      <c r="A11" s="13" t="s">
        <v>0</v>
      </c>
      <c r="B11" s="10" t="s">
        <v>224</v>
      </c>
      <c r="C11" s="10" t="s">
        <v>4</v>
      </c>
      <c r="D11" s="37">
        <v>899.1</v>
      </c>
      <c r="E11" s="10" t="s">
        <v>2</v>
      </c>
      <c r="F11" s="15">
        <v>1000</v>
      </c>
      <c r="G11" s="10">
        <v>1</v>
      </c>
      <c r="H11" s="15">
        <f>F11/G11</f>
        <v>1000</v>
      </c>
      <c r="I11" s="10"/>
      <c r="J11" s="44">
        <f>((D11/F11)*G11)</f>
        <v>0.89910000000000001</v>
      </c>
    </row>
    <row r="12" spans="1:18" s="9" customFormat="1" ht="12">
      <c r="A12" s="13" t="s">
        <v>197</v>
      </c>
      <c r="B12" s="10">
        <v>219</v>
      </c>
      <c r="C12" s="10" t="s">
        <v>4</v>
      </c>
      <c r="D12" s="37">
        <v>810.92</v>
      </c>
      <c r="E12" s="10" t="s">
        <v>20</v>
      </c>
      <c r="F12" s="15">
        <v>15432.4</v>
      </c>
      <c r="G12" s="14">
        <v>3.6</v>
      </c>
      <c r="H12" s="15">
        <f>F12/G12</f>
        <v>4286.7777777777774</v>
      </c>
      <c r="I12" s="14"/>
      <c r="J12" s="44">
        <f>((D12/F12)*G12)</f>
        <v>0.1891677250460071</v>
      </c>
    </row>
    <row r="13" spans="1:18" s="9" customFormat="1">
      <c r="A13" s="13" t="s">
        <v>227</v>
      </c>
      <c r="B13" s="10" t="s">
        <v>290</v>
      </c>
      <c r="C13" s="10" t="s">
        <v>198</v>
      </c>
      <c r="D13" s="37">
        <v>2</v>
      </c>
      <c r="E13" s="10" t="s">
        <v>2</v>
      </c>
      <c r="F13" s="15">
        <v>1</v>
      </c>
      <c r="G13" s="10">
        <v>1</v>
      </c>
      <c r="H13" s="15">
        <f>F13/G13</f>
        <v>1</v>
      </c>
      <c r="I13" s="10">
        <v>10</v>
      </c>
      <c r="J13" s="44">
        <f>((D13/F13)*G13)/I13</f>
        <v>0.2</v>
      </c>
      <c r="Q13"/>
    </row>
    <row r="14" spans="1:18" ht="13.8">
      <c r="A14" s="13" t="s">
        <v>24</v>
      </c>
      <c r="B14" s="10" t="s">
        <v>291</v>
      </c>
      <c r="C14" s="10" t="s">
        <v>152</v>
      </c>
      <c r="D14" s="37">
        <v>433.33</v>
      </c>
      <c r="E14" s="10" t="s">
        <v>2</v>
      </c>
      <c r="F14" s="15">
        <v>1000</v>
      </c>
      <c r="G14" s="10">
        <v>1</v>
      </c>
      <c r="H14" s="15">
        <f>F14/G14</f>
        <v>1000</v>
      </c>
      <c r="I14" s="10"/>
      <c r="J14" s="44">
        <f>(D14/F14)*G14</f>
        <v>0.43332999999999999</v>
      </c>
      <c r="M14" s="9"/>
    </row>
    <row r="15" spans="1:18" customFormat="1" ht="15.6">
      <c r="D15" s="50"/>
      <c r="G15" s="8"/>
      <c r="I15" s="17" t="s">
        <v>26</v>
      </c>
      <c r="J15" s="16">
        <f>SUM(J11:J14)</f>
        <v>1.7215977250460071</v>
      </c>
      <c r="K15" s="5"/>
      <c r="L15" s="5"/>
      <c r="M15" s="5"/>
      <c r="N15" s="5"/>
      <c r="O15" s="5"/>
      <c r="P15" s="5"/>
    </row>
    <row r="16" spans="1:18" s="9" customFormat="1" ht="31.2" customHeight="1">
      <c r="A16"/>
      <c r="B16"/>
      <c r="C16"/>
      <c r="D16"/>
      <c r="F16"/>
      <c r="G16"/>
      <c r="H16"/>
      <c r="I16"/>
      <c r="J16"/>
      <c r="L16"/>
      <c r="M16"/>
      <c r="N16"/>
      <c r="O16"/>
      <c r="P16"/>
      <c r="Q16"/>
      <c r="R16"/>
    </row>
    <row r="17" spans="1:13" s="9" customFormat="1" ht="15.6">
      <c r="A17" s="46" t="s">
        <v>226</v>
      </c>
      <c r="B17" s="18" t="s">
        <v>21</v>
      </c>
      <c r="C17" s="18" t="s">
        <v>5</v>
      </c>
      <c r="D17" s="19" t="s">
        <v>23</v>
      </c>
      <c r="E17" s="19" t="s">
        <v>3</v>
      </c>
      <c r="F17" s="19" t="s">
        <v>1</v>
      </c>
      <c r="G17" s="20" t="s">
        <v>28</v>
      </c>
      <c r="H17" s="19" t="s">
        <v>27</v>
      </c>
      <c r="I17" s="19" t="s">
        <v>160</v>
      </c>
      <c r="J17" s="19" t="s">
        <v>10</v>
      </c>
      <c r="K17" s="12"/>
    </row>
    <row r="18" spans="1:13" ht="12.6" customHeight="1">
      <c r="A18" s="13" t="s">
        <v>0</v>
      </c>
      <c r="B18" s="10" t="s">
        <v>268</v>
      </c>
      <c r="C18" s="10" t="s">
        <v>4</v>
      </c>
      <c r="D18" s="37">
        <v>899.12</v>
      </c>
      <c r="E18" s="10" t="s">
        <v>2</v>
      </c>
      <c r="F18" s="15">
        <v>1000</v>
      </c>
      <c r="G18" s="10">
        <v>1</v>
      </c>
      <c r="H18" s="15">
        <f>F18/G18</f>
        <v>1000</v>
      </c>
      <c r="I18" s="10"/>
      <c r="J18" s="44">
        <f>((D18/F18)*G18)</f>
        <v>0.89912000000000003</v>
      </c>
      <c r="K18" s="12"/>
    </row>
    <row r="19" spans="1:13" ht="13.8">
      <c r="A19" s="13" t="s">
        <v>197</v>
      </c>
      <c r="B19" s="10">
        <v>220</v>
      </c>
      <c r="C19" s="10" t="s">
        <v>4</v>
      </c>
      <c r="D19" s="37">
        <v>810.92</v>
      </c>
      <c r="E19" s="10" t="s">
        <v>20</v>
      </c>
      <c r="F19" s="15">
        <v>15432.4</v>
      </c>
      <c r="G19" s="14">
        <v>11</v>
      </c>
      <c r="H19" s="15">
        <f>F19/G19</f>
        <v>1402.9454545454546</v>
      </c>
      <c r="I19" s="14"/>
      <c r="J19" s="44">
        <f>((D19/F19)*G19)</f>
        <v>0.57801249319613279</v>
      </c>
      <c r="K19" s="12"/>
    </row>
    <row r="20" spans="1:13" ht="13.8">
      <c r="A20" s="13" t="s">
        <v>289</v>
      </c>
      <c r="B20" s="10" t="s">
        <v>226</v>
      </c>
      <c r="C20" s="10" t="s">
        <v>198</v>
      </c>
      <c r="D20" s="37">
        <v>2</v>
      </c>
      <c r="E20" s="10" t="s">
        <v>2</v>
      </c>
      <c r="F20" s="15">
        <v>1</v>
      </c>
      <c r="G20" s="10">
        <v>1</v>
      </c>
      <c r="H20" s="15">
        <f>F20/G20</f>
        <v>1</v>
      </c>
      <c r="I20" s="10">
        <v>10</v>
      </c>
      <c r="J20" s="44">
        <f>((D20/F20)*G20)/I20</f>
        <v>0.2</v>
      </c>
      <c r="K20" s="12"/>
    </row>
    <row r="21" spans="1:13" ht="13.8">
      <c r="A21" s="13" t="s">
        <v>24</v>
      </c>
      <c r="B21" s="10" t="s">
        <v>291</v>
      </c>
      <c r="C21" s="10" t="s">
        <v>152</v>
      </c>
      <c r="D21" s="37">
        <v>433.33</v>
      </c>
      <c r="E21" s="10" t="s">
        <v>2</v>
      </c>
      <c r="F21" s="15">
        <v>1000</v>
      </c>
      <c r="G21" s="10">
        <v>1</v>
      </c>
      <c r="H21" s="15">
        <f>F21/G21</f>
        <v>1000</v>
      </c>
      <c r="I21" s="10"/>
      <c r="J21" s="44">
        <f>(D21/F21)*G21</f>
        <v>0.43332999999999999</v>
      </c>
      <c r="K21" s="12"/>
    </row>
    <row r="22" spans="1:13" ht="15.6">
      <c r="A22"/>
      <c r="B22"/>
      <c r="C22"/>
      <c r="D22" s="50"/>
      <c r="E22"/>
      <c r="F22"/>
      <c r="G22" s="8"/>
      <c r="I22" s="17" t="s">
        <v>26</v>
      </c>
      <c r="J22" s="16">
        <f>SUM(J18:J21)</f>
        <v>2.1104624931961329</v>
      </c>
      <c r="K22" s="12"/>
      <c r="L22" s="12"/>
      <c r="M22" s="9"/>
    </row>
    <row r="23" spans="1:13">
      <c r="D23" s="1"/>
    </row>
    <row r="24" spans="1:13">
      <c r="B24" s="200" t="s">
        <v>387</v>
      </c>
      <c r="D24" s="1"/>
      <c r="E24" s="2"/>
    </row>
    <row r="25" spans="1:13">
      <c r="B25" s="200" t="s">
        <v>386</v>
      </c>
    </row>
  </sheetData>
  <phoneticPr fontId="25" type="noConversion"/>
  <pageMargins left="0.43307086614173229" right="0.43307086614173229" top="0.55118110236220474" bottom="0.55118110236220474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D9D6-3732-42F5-BD09-543E58094023}">
  <dimension ref="A1:I28"/>
  <sheetViews>
    <sheetView workbookViewId="0">
      <selection activeCell="F20" sqref="F20"/>
    </sheetView>
  </sheetViews>
  <sheetFormatPr defaultRowHeight="14.4"/>
  <cols>
    <col min="1" max="1" width="32.6640625" bestFit="1" customWidth="1"/>
  </cols>
  <sheetData>
    <row r="1" spans="1:3">
      <c r="A1" s="193" t="s">
        <v>368</v>
      </c>
      <c r="B1" s="8"/>
    </row>
    <row r="2" spans="1:3">
      <c r="A2" s="9" t="s">
        <v>161</v>
      </c>
      <c r="B2" s="8">
        <v>1</v>
      </c>
    </row>
    <row r="3" spans="1:3">
      <c r="A3" s="9" t="s">
        <v>153</v>
      </c>
      <c r="B3" s="8"/>
      <c r="C3" s="12"/>
    </row>
    <row r="4" spans="1:3">
      <c r="A4" s="9" t="s">
        <v>390</v>
      </c>
      <c r="B4" s="8"/>
      <c r="C4" s="12"/>
    </row>
    <row r="5" spans="1:3">
      <c r="A5" s="9" t="s">
        <v>391</v>
      </c>
      <c r="B5" s="8"/>
      <c r="C5" s="12"/>
    </row>
    <row r="6" spans="1:3">
      <c r="A6" s="9" t="s">
        <v>154</v>
      </c>
      <c r="B6" s="8"/>
      <c r="C6" s="12"/>
    </row>
    <row r="7" spans="1:3">
      <c r="A7" s="9" t="s">
        <v>375</v>
      </c>
      <c r="B7" s="8"/>
      <c r="C7" s="12"/>
    </row>
    <row r="8" spans="1:3">
      <c r="A8" s="9" t="s">
        <v>393</v>
      </c>
      <c r="B8" s="8"/>
      <c r="C8" s="12"/>
    </row>
    <row r="9" spans="1:3">
      <c r="A9" s="9" t="s">
        <v>223</v>
      </c>
      <c r="B9" s="8"/>
      <c r="C9" s="12"/>
    </row>
    <row r="10" spans="1:3">
      <c r="A10" s="9" t="s">
        <v>392</v>
      </c>
      <c r="B10" s="8"/>
      <c r="C10" s="12"/>
    </row>
    <row r="11" spans="1:3">
      <c r="A11" s="12" t="s">
        <v>0</v>
      </c>
      <c r="B11" s="8"/>
      <c r="C11" s="12"/>
    </row>
    <row r="12" spans="1:3">
      <c r="A12" s="12" t="s">
        <v>370</v>
      </c>
      <c r="B12" s="8"/>
      <c r="C12" s="12"/>
    </row>
    <row r="13" spans="1:3">
      <c r="A13" s="12" t="s">
        <v>150</v>
      </c>
      <c r="B13" s="8"/>
      <c r="C13" s="12"/>
    </row>
    <row r="14" spans="1:3">
      <c r="A14" s="12"/>
      <c r="B14" s="12"/>
      <c r="C14" s="12"/>
    </row>
    <row r="15" spans="1:3">
      <c r="A15" s="96" t="s">
        <v>172</v>
      </c>
      <c r="B15" s="12"/>
      <c r="C15" s="12"/>
    </row>
    <row r="16" spans="1:3">
      <c r="A16" s="96" t="s">
        <v>179</v>
      </c>
      <c r="B16" s="12"/>
      <c r="C16" s="12"/>
    </row>
    <row r="17" spans="1:9">
      <c r="A17" s="96" t="s">
        <v>170</v>
      </c>
      <c r="B17" s="12"/>
      <c r="C17" s="12"/>
      <c r="H17" s="2"/>
      <c r="I17" s="2"/>
    </row>
    <row r="18" spans="1:9">
      <c r="A18" s="96" t="s">
        <v>394</v>
      </c>
      <c r="B18" s="12"/>
      <c r="C18" s="12"/>
      <c r="H18" s="2"/>
      <c r="I18" s="2"/>
    </row>
    <row r="19" spans="1:9">
      <c r="A19" s="2"/>
      <c r="B19" s="12"/>
      <c r="C19" s="12"/>
      <c r="H19" s="2"/>
      <c r="I19" s="2"/>
    </row>
    <row r="20" spans="1:9">
      <c r="A20" s="12" t="s">
        <v>371</v>
      </c>
      <c r="B20" s="12"/>
      <c r="C20" s="12"/>
    </row>
    <row r="21" spans="1:9">
      <c r="A21" s="12" t="s">
        <v>372</v>
      </c>
      <c r="B21" s="12"/>
      <c r="C21" s="12"/>
    </row>
    <row r="22" spans="1:9">
      <c r="A22" s="12" t="s">
        <v>373</v>
      </c>
      <c r="B22" s="12"/>
      <c r="C22" s="12"/>
    </row>
    <row r="23" spans="1:9">
      <c r="A23" s="12" t="s">
        <v>374</v>
      </c>
      <c r="B23" s="12"/>
      <c r="C23" s="12"/>
    </row>
    <row r="24" spans="1:9">
      <c r="A24" s="12"/>
      <c r="B24" s="12"/>
      <c r="C24" s="12"/>
    </row>
    <row r="25" spans="1:9">
      <c r="A25" s="12" t="s">
        <v>413</v>
      </c>
      <c r="B25" s="12"/>
      <c r="C25" s="12"/>
    </row>
    <row r="26" spans="1:9">
      <c r="B26" s="12"/>
      <c r="C26" s="12"/>
    </row>
    <row r="27" spans="1:9">
      <c r="A27" s="196" t="s">
        <v>366</v>
      </c>
      <c r="B27" s="12"/>
      <c r="C27" s="12"/>
    </row>
    <row r="28" spans="1:9">
      <c r="A28" s="196" t="s">
        <v>367</v>
      </c>
      <c r="B28" s="12"/>
      <c r="C28" s="1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3A98-5422-4AAB-A8DA-6418A4CBAF1D}">
  <dimension ref="A1:C27"/>
  <sheetViews>
    <sheetView workbookViewId="0">
      <selection activeCell="N13" sqref="N13"/>
    </sheetView>
  </sheetViews>
  <sheetFormatPr defaultRowHeight="14.4"/>
  <cols>
    <col min="1" max="1" width="32.6640625" bestFit="1" customWidth="1"/>
  </cols>
  <sheetData>
    <row r="1" spans="1:2">
      <c r="A1" s="191" t="s">
        <v>169</v>
      </c>
      <c r="B1" s="8"/>
    </row>
    <row r="2" spans="1:2">
      <c r="A2" s="192" t="s">
        <v>193</v>
      </c>
      <c r="B2" s="8"/>
    </row>
    <row r="3" spans="1:2">
      <c r="A3" s="189" t="s">
        <v>183</v>
      </c>
      <c r="B3" s="190"/>
    </row>
    <row r="4" spans="1:2">
      <c r="A4" s="189" t="s">
        <v>353</v>
      </c>
      <c r="B4" s="190"/>
    </row>
    <row r="5" spans="1:2">
      <c r="A5" s="189" t="s">
        <v>354</v>
      </c>
      <c r="B5" s="190"/>
    </row>
    <row r="6" spans="1:2">
      <c r="A6" s="9" t="s">
        <v>194</v>
      </c>
      <c r="B6" s="8"/>
    </row>
    <row r="7" spans="1:2">
      <c r="A7" s="9" t="s">
        <v>195</v>
      </c>
      <c r="B7" s="8"/>
    </row>
    <row r="8" spans="1:2">
      <c r="A8" s="9" t="s">
        <v>196</v>
      </c>
      <c r="B8" s="8"/>
    </row>
    <row r="9" spans="1:2">
      <c r="A9" s="9" t="s">
        <v>52</v>
      </c>
      <c r="B9" s="8"/>
    </row>
    <row r="10" spans="1:2">
      <c r="A10" s="189" t="s">
        <v>165</v>
      </c>
      <c r="B10" s="190"/>
    </row>
    <row r="11" spans="1:2">
      <c r="A11" s="189" t="s">
        <v>166</v>
      </c>
      <c r="B11" s="190"/>
    </row>
    <row r="12" spans="1:2">
      <c r="A12" s="189" t="s">
        <v>167</v>
      </c>
      <c r="B12" s="190"/>
    </row>
    <row r="13" spans="1:2">
      <c r="A13" s="192" t="s">
        <v>176</v>
      </c>
      <c r="B13" s="8"/>
    </row>
    <row r="14" spans="1:2">
      <c r="A14" s="192" t="s">
        <v>181</v>
      </c>
      <c r="B14" s="8"/>
    </row>
    <row r="15" spans="1:2">
      <c r="A15" s="192" t="s">
        <v>182</v>
      </c>
      <c r="B15" s="8"/>
    </row>
    <row r="16" spans="1:2">
      <c r="A16" s="9" t="s">
        <v>163</v>
      </c>
      <c r="B16" s="8"/>
    </row>
    <row r="17" spans="1:3">
      <c r="A17" s="9" t="s">
        <v>164</v>
      </c>
      <c r="B17" s="8"/>
    </row>
    <row r="18" spans="1:3">
      <c r="A18" s="9" t="s">
        <v>168</v>
      </c>
      <c r="B18" s="8"/>
    </row>
    <row r="19" spans="1:3">
      <c r="A19" s="198" t="s">
        <v>175</v>
      </c>
      <c r="B19" s="190"/>
    </row>
    <row r="20" spans="1:3">
      <c r="A20" s="9" t="s">
        <v>171</v>
      </c>
      <c r="B20" s="12"/>
    </row>
    <row r="21" spans="1:3">
      <c r="A21" s="192" t="s">
        <v>180</v>
      </c>
      <c r="B21" s="12"/>
    </row>
    <row r="23" spans="1:3">
      <c r="A23" s="197" t="s">
        <v>369</v>
      </c>
    </row>
    <row r="24" spans="1:3">
      <c r="A24" s="197" t="s">
        <v>376</v>
      </c>
    </row>
    <row r="25" spans="1:3">
      <c r="A25" s="197" t="s">
        <v>377</v>
      </c>
    </row>
    <row r="27" spans="1:3">
      <c r="A27" t="s">
        <v>420</v>
      </c>
      <c r="B27" t="s">
        <v>421</v>
      </c>
      <c r="C27" s="202" t="s">
        <v>419</v>
      </c>
    </row>
  </sheetData>
  <hyperlinks>
    <hyperlink ref="C27" r:id="rId1" xr:uid="{D4396FFD-4406-450F-939A-72B9F555B0EF}"/>
  </hyperlinks>
  <pageMargins left="0.511811024" right="0.511811024" top="0.78740157499999996" bottom="0.78740157499999996" header="0.31496062000000002" footer="0.31496062000000002"/>
  <pageSetup paperSize="9" orientation="landscape" horizontalDpi="0" verticalDpi="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1DC0-EBCD-414D-9597-586F538B9FC5}">
  <dimension ref="A1:H19"/>
  <sheetViews>
    <sheetView workbookViewId="0">
      <selection activeCell="B11" sqref="B11"/>
    </sheetView>
  </sheetViews>
  <sheetFormatPr defaultRowHeight="14.4"/>
  <cols>
    <col min="1" max="2" width="3.88671875" customWidth="1"/>
  </cols>
  <sheetData>
    <row r="1" spans="1:8">
      <c r="A1" s="193" t="s">
        <v>462</v>
      </c>
      <c r="B1" s="205"/>
      <c r="C1" s="205"/>
      <c r="D1" s="205"/>
      <c r="E1" s="205"/>
      <c r="F1" s="205"/>
      <c r="G1" s="205"/>
      <c r="H1" s="205"/>
    </row>
    <row r="2" spans="1:8">
      <c r="B2" t="s">
        <v>44</v>
      </c>
    </row>
    <row r="3" spans="1:8">
      <c r="B3" t="s">
        <v>455</v>
      </c>
    </row>
    <row r="4" spans="1:8">
      <c r="B4" t="s">
        <v>463</v>
      </c>
    </row>
    <row r="5" spans="1:8">
      <c r="B5" t="s">
        <v>456</v>
      </c>
    </row>
    <row r="6" spans="1:8">
      <c r="B6" t="s">
        <v>457</v>
      </c>
    </row>
    <row r="7" spans="1:8">
      <c r="B7" t="s">
        <v>458</v>
      </c>
    </row>
    <row r="8" spans="1:8">
      <c r="B8" t="s">
        <v>468</v>
      </c>
    </row>
    <row r="9" spans="1:8">
      <c r="B9" t="s">
        <v>459</v>
      </c>
    </row>
    <row r="10" spans="1:8">
      <c r="B10" t="s">
        <v>470</v>
      </c>
    </row>
    <row r="11" spans="1:8">
      <c r="B11" t="s">
        <v>461</v>
      </c>
    </row>
    <row r="12" spans="1:8">
      <c r="B12" t="s">
        <v>460</v>
      </c>
    </row>
    <row r="13" spans="1:8">
      <c r="B13" t="s">
        <v>469</v>
      </c>
    </row>
    <row r="14" spans="1:8">
      <c r="B14" t="s">
        <v>175</v>
      </c>
    </row>
    <row r="15" spans="1:8">
      <c r="B15" t="s">
        <v>467</v>
      </c>
    </row>
    <row r="17" spans="2:8">
      <c r="B17" s="203"/>
      <c r="G17" t="s">
        <v>421</v>
      </c>
      <c r="H17" s="202" t="s">
        <v>419</v>
      </c>
    </row>
    <row r="19" spans="2:8">
      <c r="B19" t="s">
        <v>432</v>
      </c>
    </row>
  </sheetData>
  <hyperlinks>
    <hyperlink ref="H17" r:id="rId1" xr:uid="{93C243E8-59E4-4D4D-BCFC-CE496910918B}"/>
  </hyperlinks>
  <pageMargins left="0.511811024" right="0.511811024" top="0.78740157499999996" bottom="0.78740157499999996" header="0.31496062000000002" footer="0.31496062000000002"/>
  <pageSetup paperSize="9" orientation="landscape" horizontalDpi="0" verticalDpi="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D96-94FF-4ABC-AE95-8C13EF3350BE}">
  <dimension ref="A1"/>
  <sheetViews>
    <sheetView workbookViewId="0">
      <selection activeCell="A2" sqref="A2"/>
    </sheetView>
  </sheetViews>
  <sheetFormatPr defaultRowHeight="14.4"/>
  <sheetData>
    <row r="1" spans="1:1">
      <c r="A1" t="s">
        <v>384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6CE8-AEE8-4024-8B9F-7E58FBD1A851}">
  <dimension ref="A1:S208"/>
  <sheetViews>
    <sheetView showGridLines="0" zoomScaleNormal="100" workbookViewId="0">
      <selection activeCell="O8" sqref="O7:O8"/>
    </sheetView>
  </sheetViews>
  <sheetFormatPr defaultColWidth="8.88671875" defaultRowHeight="14.4"/>
  <cols>
    <col min="1" max="1" width="4.33203125" style="2" customWidth="1"/>
    <col min="2" max="3" width="7" style="2" customWidth="1"/>
    <col min="4" max="4" width="6" style="2" customWidth="1"/>
    <col min="5" max="5" width="7.88671875" style="2" customWidth="1"/>
    <col min="6" max="6" width="9.44140625" style="2" customWidth="1"/>
    <col min="7" max="7" width="9.77734375" style="2" customWidth="1"/>
    <col min="8" max="8" width="8.21875" style="2" customWidth="1"/>
    <col min="9" max="9" width="8.33203125" style="2" customWidth="1"/>
    <col min="10" max="10" width="6.5546875" style="2" bestFit="1" customWidth="1"/>
    <col min="11" max="11" width="7.109375" style="2" bestFit="1" customWidth="1"/>
    <col min="12" max="12" width="6.33203125" style="2" customWidth="1"/>
    <col min="13" max="13" width="2.44140625" style="2" customWidth="1"/>
    <col min="14" max="14" width="8.88671875" style="2"/>
    <col min="15" max="15" width="24.33203125" style="2" bestFit="1" customWidth="1"/>
    <col min="16" max="16384" width="8.88671875" style="2"/>
  </cols>
  <sheetData>
    <row r="1" spans="1:12" ht="23.4" customHeight="1">
      <c r="A1" s="201" t="s">
        <v>9</v>
      </c>
      <c r="B1" s="201"/>
      <c r="C1" s="201"/>
      <c r="D1" s="201"/>
      <c r="E1" s="201"/>
      <c r="F1" s="201"/>
      <c r="G1" s="201"/>
      <c r="H1" s="201"/>
      <c r="I1" s="196" t="s">
        <v>178</v>
      </c>
      <c r="J1" s="201"/>
      <c r="K1" s="201"/>
      <c r="L1" s="201"/>
    </row>
    <row r="2" spans="1:12" ht="10.199999999999999" customHeight="1">
      <c r="A2" s="88"/>
      <c r="B2" s="89"/>
      <c r="C2" s="90"/>
      <c r="D2" s="90"/>
      <c r="E2" s="90"/>
      <c r="F2" s="90"/>
      <c r="G2" s="90"/>
      <c r="H2" s="90"/>
      <c r="I2" s="196" t="s">
        <v>177</v>
      </c>
      <c r="J2" s="89"/>
      <c r="K2" s="89"/>
      <c r="L2" s="89"/>
    </row>
    <row r="3" spans="1:12" ht="19.2" customHeight="1">
      <c r="A3" s="92">
        <v>1</v>
      </c>
      <c r="B3" s="246" t="s">
        <v>105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12" ht="8.4" customHeight="1">
      <c r="A4" s="93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8">
      <c r="A5" s="93"/>
      <c r="B5" s="94" t="s">
        <v>13</v>
      </c>
      <c r="C5" s="95"/>
      <c r="D5" s="95"/>
      <c r="E5" s="95"/>
      <c r="F5" s="95"/>
      <c r="G5" s="95"/>
      <c r="H5" s="89"/>
      <c r="I5" s="89"/>
      <c r="J5" s="89"/>
      <c r="K5" s="89"/>
      <c r="L5" s="89"/>
    </row>
    <row r="6" spans="1:12" ht="13.95" customHeight="1">
      <c r="A6" s="93"/>
      <c r="B6" s="96" t="s">
        <v>125</v>
      </c>
      <c r="C6" s="97"/>
      <c r="D6" s="97"/>
      <c r="E6" s="97"/>
      <c r="F6" s="97"/>
      <c r="G6" s="97"/>
      <c r="H6" s="96"/>
      <c r="I6" s="96"/>
      <c r="J6" s="96"/>
      <c r="K6" s="96"/>
      <c r="L6" s="96"/>
    </row>
    <row r="7" spans="1:12" ht="13.95" customHeight="1">
      <c r="A7" s="93"/>
      <c r="B7" s="96" t="s">
        <v>124</v>
      </c>
      <c r="C7" s="97"/>
      <c r="D7" s="97"/>
      <c r="E7" s="97"/>
      <c r="F7" s="97"/>
      <c r="G7" s="97"/>
      <c r="H7" s="96"/>
      <c r="I7" s="96"/>
      <c r="J7" s="96"/>
      <c r="K7" s="96"/>
      <c r="L7" s="96"/>
    </row>
    <row r="8" spans="1:12" ht="13.95" customHeight="1">
      <c r="A8" s="93"/>
      <c r="B8" s="96" t="s">
        <v>127</v>
      </c>
      <c r="C8" s="97"/>
      <c r="D8" s="97"/>
      <c r="E8" s="97"/>
      <c r="F8" s="97"/>
      <c r="G8" s="97"/>
      <c r="H8" s="96"/>
      <c r="I8" s="96"/>
      <c r="J8" s="96"/>
      <c r="K8" s="96"/>
      <c r="L8" s="96"/>
    </row>
    <row r="9" spans="1:12" ht="13.95" customHeight="1">
      <c r="A9" s="93"/>
      <c r="B9" s="96" t="s">
        <v>95</v>
      </c>
      <c r="C9" s="97"/>
      <c r="D9" s="97"/>
      <c r="E9" s="97"/>
      <c r="F9" s="97"/>
      <c r="G9" s="97"/>
      <c r="H9" s="96"/>
      <c r="I9" s="96"/>
      <c r="J9" s="96"/>
      <c r="K9" s="96"/>
      <c r="L9" s="96"/>
    </row>
    <row r="10" spans="1:12" ht="18">
      <c r="A10" s="93"/>
      <c r="B10" s="96" t="s">
        <v>121</v>
      </c>
      <c r="C10" s="97"/>
      <c r="D10" s="97"/>
      <c r="E10" s="97"/>
      <c r="F10" s="97"/>
      <c r="G10" s="97"/>
      <c r="H10" s="96"/>
      <c r="I10" s="96"/>
      <c r="J10" s="96"/>
      <c r="K10" s="96"/>
      <c r="L10" s="96"/>
    </row>
    <row r="11" spans="1:12" ht="8.4" customHeight="1">
      <c r="A11" s="93"/>
      <c r="B11" s="89"/>
      <c r="C11" s="89"/>
      <c r="D11" s="89"/>
      <c r="E11" s="89"/>
      <c r="F11" s="89"/>
      <c r="G11" s="89"/>
      <c r="H11" s="98"/>
      <c r="I11" s="89"/>
      <c r="J11" s="89"/>
      <c r="K11" s="89"/>
      <c r="L11" s="89"/>
    </row>
    <row r="12" spans="1:12" ht="16.95" customHeight="1">
      <c r="A12" s="93"/>
      <c r="B12" s="99"/>
      <c r="C12" s="100"/>
      <c r="D12" s="100"/>
      <c r="E12" s="101"/>
      <c r="F12" s="101"/>
      <c r="G12" s="101"/>
      <c r="H12" s="102"/>
      <c r="I12" s="103" t="s">
        <v>1</v>
      </c>
      <c r="J12" s="104" t="s">
        <v>137</v>
      </c>
      <c r="L12" s="96"/>
    </row>
    <row r="13" spans="1:12" ht="15.6" customHeight="1">
      <c r="A13" s="93"/>
      <c r="B13" s="105" t="s">
        <v>123</v>
      </c>
      <c r="C13" s="106"/>
      <c r="D13" s="107"/>
      <c r="E13" s="108"/>
      <c r="F13" s="108"/>
      <c r="G13" s="108"/>
      <c r="H13" s="109"/>
      <c r="I13" s="110"/>
      <c r="J13" s="111">
        <v>1250</v>
      </c>
      <c r="L13" s="96"/>
    </row>
    <row r="14" spans="1:12" ht="18">
      <c r="A14" s="93"/>
      <c r="B14" s="112" t="s">
        <v>120</v>
      </c>
      <c r="D14" s="95"/>
      <c r="E14" s="97"/>
      <c r="F14" s="97"/>
      <c r="G14" s="97"/>
      <c r="I14" s="96"/>
      <c r="J14" s="113"/>
      <c r="L14" s="96"/>
    </row>
    <row r="15" spans="1:12">
      <c r="A15" s="114"/>
      <c r="B15" s="115" t="s">
        <v>117</v>
      </c>
      <c r="C15" s="97"/>
      <c r="D15" s="97"/>
      <c r="E15" s="97"/>
      <c r="F15" s="116" t="s">
        <v>134</v>
      </c>
      <c r="G15" s="97"/>
      <c r="I15" s="8">
        <v>100</v>
      </c>
      <c r="J15" s="117">
        <v>350</v>
      </c>
      <c r="L15" s="96"/>
    </row>
    <row r="16" spans="1:12">
      <c r="A16" s="114"/>
      <c r="B16" s="115" t="s">
        <v>118</v>
      </c>
      <c r="C16" s="97"/>
      <c r="D16" s="97"/>
      <c r="E16" s="97"/>
      <c r="F16" s="116" t="s">
        <v>135</v>
      </c>
      <c r="G16" s="97"/>
      <c r="I16" s="8">
        <v>100</v>
      </c>
      <c r="J16" s="117">
        <v>570</v>
      </c>
      <c r="L16" s="96"/>
    </row>
    <row r="17" spans="1:12">
      <c r="A17" s="114"/>
      <c r="B17" s="115" t="s">
        <v>119</v>
      </c>
      <c r="C17" s="97"/>
      <c r="D17" s="97"/>
      <c r="E17" s="97"/>
      <c r="F17" s="116" t="s">
        <v>135</v>
      </c>
      <c r="G17" s="97"/>
      <c r="I17" s="8">
        <v>250</v>
      </c>
      <c r="J17" s="117">
        <v>250</v>
      </c>
      <c r="L17" s="96"/>
    </row>
    <row r="18" spans="1:12">
      <c r="A18" s="114"/>
      <c r="B18" s="115" t="s">
        <v>132</v>
      </c>
      <c r="C18" s="97"/>
      <c r="D18" s="97"/>
      <c r="E18" s="97"/>
      <c r="F18" s="116" t="s">
        <v>136</v>
      </c>
      <c r="G18" s="97"/>
      <c r="I18" s="8">
        <v>3</v>
      </c>
      <c r="J18" s="117">
        <v>45</v>
      </c>
      <c r="L18" s="96"/>
    </row>
    <row r="19" spans="1:12">
      <c r="A19" s="114"/>
      <c r="B19" s="118" t="s">
        <v>133</v>
      </c>
      <c r="C19" s="108"/>
      <c r="D19" s="108"/>
      <c r="E19" s="119"/>
      <c r="F19" s="120" t="s">
        <v>136</v>
      </c>
      <c r="G19" s="108"/>
      <c r="I19" s="121">
        <v>3</v>
      </c>
      <c r="J19" s="122">
        <v>45</v>
      </c>
      <c r="L19" s="96"/>
    </row>
    <row r="20" spans="1:12" ht="13.95" customHeight="1">
      <c r="A20" s="114"/>
      <c r="B20" s="123"/>
      <c r="C20" s="124"/>
      <c r="D20" s="125"/>
      <c r="E20" s="125"/>
      <c r="F20" s="125"/>
      <c r="G20" s="125"/>
      <c r="H20" s="126"/>
      <c r="J20" s="127">
        <f>SUM(J15:J19)</f>
        <v>1260</v>
      </c>
      <c r="L20" s="96"/>
    </row>
    <row r="21" spans="1:12" ht="8.4" customHeight="1">
      <c r="A21" s="93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</row>
    <row r="22" spans="1:12" ht="16.95" customHeight="1">
      <c r="A22" s="93"/>
      <c r="B22" s="94" t="s">
        <v>14</v>
      </c>
      <c r="C22" s="97"/>
      <c r="D22" s="97"/>
      <c r="E22" s="97"/>
      <c r="F22" s="97"/>
      <c r="G22" s="97"/>
      <c r="H22" s="96"/>
      <c r="I22" s="96"/>
      <c r="J22" s="96"/>
      <c r="K22" s="96"/>
      <c r="L22" s="96"/>
    </row>
    <row r="23" spans="1:12" ht="13.95" customHeight="1">
      <c r="A23" s="93"/>
      <c r="B23" s="96" t="s">
        <v>96</v>
      </c>
      <c r="C23" s="97"/>
      <c r="D23" s="97"/>
      <c r="E23" s="97"/>
      <c r="F23" s="97"/>
      <c r="G23" s="97"/>
      <c r="H23" s="96"/>
      <c r="I23" s="96"/>
      <c r="J23" s="96"/>
      <c r="K23" s="96"/>
      <c r="L23" s="96"/>
    </row>
    <row r="24" spans="1:12" ht="8.4" customHeight="1">
      <c r="A24" s="93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</row>
    <row r="25" spans="1:12" ht="7.95" customHeight="1">
      <c r="A25" s="93"/>
      <c r="B25" s="96"/>
      <c r="C25" s="97"/>
      <c r="D25" s="97"/>
      <c r="E25" s="97"/>
      <c r="F25" s="97"/>
      <c r="G25" s="97"/>
      <c r="H25" s="96"/>
      <c r="I25" s="96"/>
      <c r="J25" s="96"/>
      <c r="K25" s="96"/>
      <c r="L25" s="96"/>
    </row>
    <row r="26" spans="1:12" ht="19.2" customHeight="1">
      <c r="A26" s="92">
        <v>3</v>
      </c>
      <c r="B26" s="246" t="s">
        <v>126</v>
      </c>
      <c r="C26" s="246"/>
      <c r="D26" s="246"/>
      <c r="E26" s="246"/>
      <c r="F26" s="246"/>
      <c r="G26" s="246"/>
      <c r="H26" s="246"/>
      <c r="I26" s="246"/>
      <c r="J26" s="246"/>
      <c r="K26" s="246"/>
      <c r="L26" s="246"/>
    </row>
    <row r="27" spans="1:12" ht="8.4" customHeight="1">
      <c r="A27" s="93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</row>
    <row r="28" spans="1:12" ht="19.2" customHeight="1">
      <c r="A28" s="93"/>
      <c r="B28" s="94" t="s">
        <v>59</v>
      </c>
      <c r="C28" s="97"/>
      <c r="D28" s="97"/>
      <c r="E28" s="97"/>
      <c r="F28" s="97"/>
      <c r="G28" s="97"/>
      <c r="H28" s="96"/>
      <c r="I28" s="96"/>
      <c r="J28" s="96"/>
      <c r="K28" s="96"/>
      <c r="L28" s="96"/>
    </row>
    <row r="29" spans="1:12" ht="13.95" customHeight="1">
      <c r="A29" s="114"/>
      <c r="B29" s="96" t="s">
        <v>97</v>
      </c>
      <c r="C29" s="97"/>
      <c r="D29" s="97"/>
      <c r="E29" s="97"/>
      <c r="F29" s="97"/>
      <c r="G29" s="97"/>
      <c r="H29" s="96"/>
      <c r="I29" s="96"/>
      <c r="J29" s="96"/>
      <c r="K29" s="96"/>
      <c r="L29" s="96"/>
    </row>
    <row r="30" spans="1:12" ht="31.2" customHeight="1">
      <c r="A30" s="114"/>
      <c r="B30" s="248" t="s">
        <v>60</v>
      </c>
      <c r="C30" s="248"/>
      <c r="D30" s="248"/>
      <c r="E30" s="248"/>
      <c r="F30" s="248"/>
      <c r="G30" s="248"/>
      <c r="H30" s="248"/>
      <c r="I30" s="248"/>
      <c r="J30" s="248"/>
      <c r="K30" s="248"/>
      <c r="L30" s="248"/>
    </row>
    <row r="31" spans="1:12" ht="41.4" customHeight="1">
      <c r="A31" s="114"/>
      <c r="B31" s="248" t="s">
        <v>61</v>
      </c>
      <c r="C31" s="248"/>
      <c r="D31" s="248"/>
      <c r="E31" s="248"/>
      <c r="F31" s="248"/>
      <c r="G31" s="248"/>
      <c r="H31" s="248"/>
      <c r="I31" s="248"/>
      <c r="J31" s="248"/>
      <c r="K31" s="248"/>
      <c r="L31" s="248"/>
    </row>
    <row r="32" spans="1:12" ht="13.95" customHeight="1">
      <c r="A32" s="114"/>
      <c r="B32" s="96" t="s">
        <v>62</v>
      </c>
      <c r="C32" s="97"/>
      <c r="D32" s="97"/>
      <c r="E32" s="97"/>
      <c r="F32" s="97"/>
      <c r="G32" s="97"/>
      <c r="H32" s="96"/>
      <c r="I32" s="96"/>
      <c r="J32" s="96"/>
      <c r="K32" s="96"/>
      <c r="L32" s="96"/>
    </row>
    <row r="33" spans="1:12" ht="25.95" customHeight="1">
      <c r="A33" s="114"/>
      <c r="B33" s="248" t="s">
        <v>89</v>
      </c>
      <c r="C33" s="248"/>
      <c r="D33" s="248"/>
      <c r="E33" s="248"/>
      <c r="F33" s="248"/>
      <c r="G33" s="248"/>
      <c r="H33" s="248"/>
      <c r="I33" s="248"/>
      <c r="J33" s="248"/>
      <c r="K33" s="248"/>
      <c r="L33" s="248"/>
    </row>
    <row r="34" spans="1:12" ht="13.95" customHeight="1">
      <c r="A34" s="114"/>
      <c r="B34" s="96" t="s">
        <v>63</v>
      </c>
      <c r="C34" s="97"/>
      <c r="D34" s="97"/>
      <c r="E34" s="97"/>
      <c r="F34" s="97"/>
      <c r="G34" s="97"/>
      <c r="H34" s="96"/>
      <c r="I34" s="96"/>
      <c r="J34" s="96"/>
      <c r="K34" s="96"/>
      <c r="L34" s="96"/>
    </row>
    <row r="35" spans="1:12" ht="8.4" customHeight="1">
      <c r="A35" s="93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</row>
    <row r="36" spans="1:12" ht="19.2" customHeight="1">
      <c r="A36" s="93"/>
      <c r="B36" s="94" t="s">
        <v>64</v>
      </c>
      <c r="C36" s="97"/>
      <c r="D36" s="97"/>
      <c r="E36" s="97"/>
      <c r="F36" s="97"/>
      <c r="G36" s="97"/>
      <c r="H36" s="96"/>
      <c r="I36" s="96"/>
      <c r="J36" s="96"/>
      <c r="K36" s="96"/>
      <c r="L36" s="96"/>
    </row>
    <row r="37" spans="1:12" ht="8.4" customHeight="1">
      <c r="A37" s="93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</row>
    <row r="38" spans="1:12" ht="18" customHeight="1">
      <c r="A38" s="93"/>
      <c r="B38" s="94" t="s">
        <v>85</v>
      </c>
      <c r="C38" s="97"/>
      <c r="D38" s="97"/>
      <c r="E38" s="97"/>
      <c r="F38" s="97"/>
      <c r="G38" s="97"/>
      <c r="H38" s="96"/>
      <c r="I38" s="96"/>
      <c r="J38" s="96"/>
      <c r="K38" s="96"/>
      <c r="L38" s="89"/>
    </row>
    <row r="39" spans="1:12" ht="13.95" customHeight="1">
      <c r="A39" s="114"/>
      <c r="B39" s="96" t="s">
        <v>11</v>
      </c>
      <c r="C39" s="97"/>
      <c r="D39" s="97"/>
      <c r="E39" s="97"/>
      <c r="F39" s="97"/>
      <c r="G39" s="97"/>
      <c r="H39" s="96"/>
      <c r="I39" s="96"/>
      <c r="J39" s="96"/>
      <c r="K39" s="96"/>
      <c r="L39" s="96"/>
    </row>
    <row r="40" spans="1:12" ht="15.6" customHeight="1">
      <c r="A40" s="114"/>
      <c r="B40" s="96" t="s">
        <v>98</v>
      </c>
      <c r="C40" s="97"/>
      <c r="D40" s="97"/>
      <c r="E40" s="97"/>
      <c r="F40" s="97"/>
      <c r="G40" s="97"/>
      <c r="H40" s="96"/>
      <c r="I40" s="96"/>
      <c r="J40" s="96"/>
      <c r="K40" s="96"/>
      <c r="L40" s="96"/>
    </row>
    <row r="41" spans="1:12" ht="29.4" customHeight="1">
      <c r="A41" s="114"/>
      <c r="B41" s="249" t="s">
        <v>65</v>
      </c>
      <c r="C41" s="249"/>
      <c r="D41" s="249"/>
      <c r="E41" s="249"/>
      <c r="F41" s="249"/>
      <c r="G41" s="249"/>
      <c r="H41" s="249"/>
      <c r="I41" s="249"/>
      <c r="J41" s="249"/>
      <c r="K41" s="249"/>
      <c r="L41" s="249"/>
    </row>
    <row r="42" spans="1:12" ht="13.95" customHeight="1">
      <c r="A42" s="114"/>
      <c r="B42" s="96" t="s">
        <v>6</v>
      </c>
      <c r="C42" s="97"/>
      <c r="D42" s="97"/>
      <c r="E42" s="97"/>
      <c r="F42" s="97"/>
      <c r="G42" s="97"/>
      <c r="H42" s="96"/>
      <c r="I42" s="96"/>
      <c r="J42" s="96"/>
      <c r="K42" s="96"/>
      <c r="L42" s="96"/>
    </row>
    <row r="43" spans="1:12" ht="13.95" customHeight="1">
      <c r="A43" s="114"/>
      <c r="B43" s="96" t="s">
        <v>99</v>
      </c>
      <c r="C43" s="97"/>
      <c r="D43" s="97"/>
      <c r="E43" s="97"/>
      <c r="F43" s="97"/>
      <c r="G43" s="97"/>
      <c r="H43" s="96"/>
      <c r="I43" s="96"/>
      <c r="J43" s="96"/>
      <c r="K43" s="96"/>
      <c r="L43" s="96"/>
    </row>
    <row r="44" spans="1:12" ht="8.4" customHeight="1">
      <c r="A44" s="93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</row>
    <row r="45" spans="1:12" ht="18" customHeight="1">
      <c r="A45" s="93"/>
      <c r="B45" s="94" t="s">
        <v>40</v>
      </c>
      <c r="C45" s="97"/>
      <c r="D45" s="97"/>
      <c r="E45" s="97"/>
      <c r="F45" s="97"/>
      <c r="G45" s="97"/>
      <c r="H45" s="96"/>
      <c r="I45" s="96"/>
      <c r="J45" s="96"/>
      <c r="K45" s="96"/>
      <c r="L45" s="96"/>
    </row>
    <row r="46" spans="1:12" ht="13.95" customHeight="1">
      <c r="A46" s="114"/>
      <c r="B46" s="96" t="s">
        <v>128</v>
      </c>
      <c r="C46" s="97"/>
      <c r="D46" s="97"/>
      <c r="E46" s="97"/>
      <c r="F46" s="97"/>
      <c r="G46" s="97"/>
      <c r="H46" s="96"/>
      <c r="I46" s="96"/>
      <c r="J46" s="96"/>
      <c r="K46" s="96"/>
      <c r="L46" s="96"/>
    </row>
    <row r="47" spans="1:12" ht="19.2" customHeight="1">
      <c r="A47" s="92">
        <v>4</v>
      </c>
      <c r="B47" s="246" t="s">
        <v>107</v>
      </c>
      <c r="C47" s="246"/>
      <c r="D47" s="246"/>
      <c r="E47" s="246"/>
      <c r="F47" s="246"/>
      <c r="G47" s="246"/>
      <c r="H47" s="246"/>
      <c r="I47" s="246"/>
      <c r="J47" s="246"/>
      <c r="K47" s="246"/>
      <c r="L47" s="246"/>
    </row>
    <row r="48" spans="1:12" ht="13.95" customHeight="1">
      <c r="A48" s="93"/>
      <c r="B48" s="96"/>
      <c r="C48" s="97"/>
      <c r="D48" s="97"/>
      <c r="E48" s="97"/>
      <c r="F48" s="97"/>
      <c r="G48" s="97"/>
      <c r="H48" s="96"/>
      <c r="I48" s="96"/>
      <c r="J48" s="96"/>
      <c r="K48" s="96"/>
      <c r="L48" s="96"/>
    </row>
    <row r="49" spans="1:12" ht="13.95" customHeight="1">
      <c r="A49" s="93"/>
      <c r="B49" s="96" t="s">
        <v>122</v>
      </c>
      <c r="C49" s="97"/>
      <c r="D49" s="97"/>
      <c r="E49" s="97"/>
      <c r="F49" s="97"/>
      <c r="G49" s="97"/>
      <c r="H49" s="96"/>
      <c r="I49" s="96"/>
      <c r="J49" s="96"/>
      <c r="K49" s="96"/>
      <c r="L49" s="96"/>
    </row>
    <row r="50" spans="1:12" ht="31.95" customHeight="1">
      <c r="A50" s="93"/>
      <c r="B50" s="249" t="s">
        <v>58</v>
      </c>
      <c r="C50" s="249"/>
      <c r="D50" s="249"/>
      <c r="E50" s="249"/>
      <c r="F50" s="249"/>
      <c r="G50" s="249"/>
      <c r="H50" s="249"/>
      <c r="I50" s="249"/>
      <c r="J50" s="249"/>
      <c r="K50" s="249"/>
      <c r="L50" s="249"/>
    </row>
    <row r="51" spans="1:12" ht="13.95" customHeight="1">
      <c r="A51" s="93"/>
      <c r="B51" s="96"/>
      <c r="C51" s="97"/>
      <c r="D51" s="97"/>
      <c r="E51" s="97"/>
      <c r="F51" s="97"/>
      <c r="G51" s="97"/>
      <c r="H51" s="96"/>
      <c r="I51" s="96"/>
      <c r="J51" s="96"/>
      <c r="K51" s="96"/>
      <c r="L51" s="96"/>
    </row>
    <row r="52" spans="1:12" ht="13.95" customHeight="1">
      <c r="A52" s="93"/>
      <c r="B52" s="96"/>
      <c r="C52" s="97"/>
      <c r="D52" s="97"/>
      <c r="E52" s="97"/>
      <c r="F52" s="97"/>
      <c r="G52" s="97"/>
      <c r="H52" s="96"/>
      <c r="I52" s="96"/>
      <c r="J52" s="96"/>
      <c r="K52" s="96"/>
      <c r="L52" s="96"/>
    </row>
    <row r="53" spans="1:12" ht="19.2" customHeight="1">
      <c r="A53" s="92">
        <v>5</v>
      </c>
      <c r="B53" s="246" t="s">
        <v>106</v>
      </c>
      <c r="C53" s="246"/>
      <c r="D53" s="246"/>
      <c r="E53" s="246"/>
      <c r="F53" s="246"/>
      <c r="G53" s="246"/>
      <c r="H53" s="246"/>
      <c r="I53" s="246"/>
      <c r="J53" s="246"/>
      <c r="K53" s="246"/>
      <c r="L53" s="246"/>
    </row>
    <row r="54" spans="1:12" ht="13.95" customHeight="1">
      <c r="A54" s="93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</row>
    <row r="55" spans="1:12" ht="18.600000000000001" customHeight="1">
      <c r="A55" s="93"/>
      <c r="B55" s="94" t="s">
        <v>59</v>
      </c>
      <c r="C55" s="97"/>
      <c r="D55" s="97"/>
      <c r="E55" s="97"/>
      <c r="F55" s="97"/>
      <c r="G55" s="97"/>
      <c r="H55" s="96"/>
      <c r="I55" s="96"/>
      <c r="J55" s="96"/>
      <c r="K55" s="96"/>
      <c r="L55" s="96"/>
    </row>
    <row r="56" spans="1:12" ht="13.95" customHeight="1">
      <c r="A56" s="93"/>
      <c r="B56" s="96" t="s">
        <v>66</v>
      </c>
      <c r="C56" s="97"/>
      <c r="D56" s="97"/>
      <c r="E56" s="97"/>
      <c r="F56" s="97"/>
      <c r="G56" s="97"/>
      <c r="H56" s="96"/>
      <c r="I56" s="96"/>
      <c r="J56" s="96"/>
      <c r="K56" s="96"/>
      <c r="L56" s="96"/>
    </row>
    <row r="57" spans="1:12" ht="13.95" customHeight="1">
      <c r="A57" s="93"/>
      <c r="B57" s="96" t="s">
        <v>67</v>
      </c>
      <c r="C57" s="97"/>
      <c r="D57" s="97"/>
      <c r="E57" s="97"/>
      <c r="F57" s="97"/>
      <c r="G57" s="97"/>
      <c r="H57" s="96"/>
      <c r="I57" s="96"/>
      <c r="J57" s="96"/>
      <c r="K57" s="96"/>
      <c r="L57" s="96"/>
    </row>
    <row r="58" spans="1:12" ht="13.95" customHeight="1">
      <c r="A58" s="93"/>
      <c r="B58" s="96" t="s">
        <v>68</v>
      </c>
      <c r="C58" s="97"/>
      <c r="D58" s="97"/>
      <c r="E58" s="97"/>
      <c r="F58" s="97"/>
      <c r="G58" s="97"/>
      <c r="H58" s="96"/>
      <c r="I58" s="96"/>
      <c r="J58" s="96"/>
      <c r="K58" s="96"/>
      <c r="L58" s="96"/>
    </row>
    <row r="59" spans="1:12" ht="13.95" customHeight="1">
      <c r="A59" s="93"/>
      <c r="B59" s="96" t="s">
        <v>69</v>
      </c>
      <c r="C59" s="97"/>
      <c r="D59" s="97"/>
      <c r="E59" s="97"/>
      <c r="F59" s="97"/>
      <c r="G59" s="97"/>
      <c r="H59" s="96"/>
      <c r="I59" s="96"/>
      <c r="J59" s="96"/>
      <c r="K59" s="96"/>
      <c r="L59" s="96"/>
    </row>
    <row r="60" spans="1:12" ht="13.95" customHeight="1">
      <c r="A60" s="93"/>
      <c r="B60" s="96" t="s">
        <v>70</v>
      </c>
      <c r="C60" s="97"/>
      <c r="D60" s="97"/>
      <c r="E60" s="97"/>
      <c r="F60" s="97"/>
      <c r="G60" s="97"/>
      <c r="H60" s="96"/>
      <c r="I60" s="96"/>
      <c r="J60" s="96"/>
      <c r="K60" s="96"/>
      <c r="L60" s="96"/>
    </row>
    <row r="61" spans="1:12" ht="30.6" customHeight="1">
      <c r="A61" s="93"/>
      <c r="B61" s="249" t="s">
        <v>71</v>
      </c>
      <c r="C61" s="249"/>
      <c r="D61" s="249"/>
      <c r="E61" s="249"/>
      <c r="F61" s="249"/>
      <c r="G61" s="249"/>
      <c r="H61" s="249"/>
      <c r="I61" s="249"/>
      <c r="J61" s="249"/>
      <c r="K61" s="249"/>
      <c r="L61" s="249"/>
    </row>
    <row r="62" spans="1:12" ht="33" customHeight="1">
      <c r="A62" s="93"/>
      <c r="B62" s="248" t="s">
        <v>86</v>
      </c>
      <c r="C62" s="248"/>
      <c r="D62" s="248"/>
      <c r="E62" s="248"/>
      <c r="F62" s="248"/>
      <c r="G62" s="248"/>
      <c r="H62" s="248"/>
      <c r="I62" s="248"/>
      <c r="J62" s="248"/>
      <c r="K62" s="248"/>
      <c r="L62" s="248"/>
    </row>
    <row r="63" spans="1:12" ht="28.2" customHeight="1">
      <c r="A63" s="93"/>
      <c r="B63" s="250" t="s">
        <v>88</v>
      </c>
      <c r="C63" s="250"/>
      <c r="D63" s="250"/>
      <c r="E63" s="250"/>
      <c r="F63" s="250"/>
      <c r="G63" s="250"/>
      <c r="H63" s="250"/>
      <c r="I63" s="250"/>
      <c r="J63" s="250"/>
      <c r="K63" s="250"/>
      <c r="L63" s="250"/>
    </row>
    <row r="64" spans="1:12" ht="13.95" customHeight="1">
      <c r="A64" s="93"/>
      <c r="B64" s="96" t="s">
        <v>87</v>
      </c>
      <c r="C64" s="97"/>
      <c r="D64" s="97"/>
      <c r="E64" s="97"/>
      <c r="F64" s="97"/>
      <c r="G64" s="97"/>
      <c r="H64" s="96"/>
      <c r="I64" s="96"/>
      <c r="J64" s="96"/>
      <c r="K64" s="96"/>
      <c r="L64" s="96"/>
    </row>
    <row r="65" spans="1:12" ht="18.600000000000001" customHeight="1">
      <c r="A65" s="93"/>
      <c r="B65" s="94" t="s">
        <v>72</v>
      </c>
      <c r="C65" s="97"/>
      <c r="D65" s="97"/>
      <c r="E65" s="97"/>
      <c r="F65" s="97"/>
      <c r="G65" s="97"/>
      <c r="H65" s="96"/>
      <c r="I65" s="96"/>
      <c r="J65" s="96"/>
      <c r="K65" s="96"/>
      <c r="L65" s="96"/>
    </row>
    <row r="66" spans="1:12" ht="13.95" customHeight="1">
      <c r="A66" s="93"/>
      <c r="B66" s="96"/>
      <c r="C66" s="97"/>
      <c r="D66" s="97"/>
      <c r="E66" s="97"/>
      <c r="F66" s="97"/>
      <c r="G66" s="97"/>
      <c r="H66" s="96"/>
      <c r="I66" s="96"/>
      <c r="J66" s="96"/>
      <c r="K66" s="96"/>
      <c r="L66" s="96"/>
    </row>
    <row r="67" spans="1:12" ht="13.95" customHeight="1">
      <c r="A67" s="93"/>
      <c r="B67" s="96"/>
      <c r="C67" s="97"/>
      <c r="D67" s="97"/>
      <c r="E67" s="97"/>
      <c r="F67" s="97"/>
      <c r="G67" s="97"/>
      <c r="H67" s="96"/>
      <c r="I67" s="96"/>
      <c r="J67" s="96"/>
      <c r="K67" s="96"/>
      <c r="L67" s="96"/>
    </row>
    <row r="68" spans="1:12" ht="13.95" customHeight="1">
      <c r="A68" s="93"/>
      <c r="B68" s="96"/>
      <c r="C68" s="97"/>
      <c r="D68" s="97"/>
      <c r="E68" s="97"/>
      <c r="F68" s="97"/>
      <c r="G68" s="97"/>
      <c r="H68" s="96"/>
      <c r="I68" s="96"/>
      <c r="J68" s="96"/>
      <c r="K68" s="96"/>
      <c r="L68" s="96"/>
    </row>
    <row r="69" spans="1:12" ht="19.2" customHeight="1">
      <c r="A69" s="92">
        <v>6</v>
      </c>
      <c r="B69" s="246" t="s">
        <v>108</v>
      </c>
      <c r="C69" s="246"/>
      <c r="D69" s="246"/>
      <c r="E69" s="246"/>
      <c r="F69" s="246"/>
      <c r="G69" s="246"/>
      <c r="H69" s="246"/>
      <c r="I69" s="246"/>
      <c r="J69" s="246"/>
      <c r="K69" s="246"/>
      <c r="L69" s="246"/>
    </row>
    <row r="70" spans="1:12" ht="13.95" customHeight="1">
      <c r="A70" s="93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</row>
    <row r="71" spans="1:12" ht="18" customHeight="1">
      <c r="A71" s="93"/>
      <c r="B71" s="94" t="s">
        <v>73</v>
      </c>
      <c r="C71" s="97"/>
      <c r="D71" s="97"/>
      <c r="E71" s="97"/>
      <c r="F71" s="97"/>
      <c r="G71" s="97"/>
      <c r="H71" s="96"/>
      <c r="I71" s="96"/>
      <c r="J71" s="96"/>
      <c r="K71" s="96"/>
      <c r="L71" s="96"/>
    </row>
    <row r="72" spans="1:12" ht="13.95" customHeight="1">
      <c r="A72" s="93"/>
      <c r="B72" s="96" t="s">
        <v>79</v>
      </c>
      <c r="C72" s="97"/>
      <c r="D72" s="97"/>
      <c r="E72" s="97"/>
      <c r="F72" s="97"/>
      <c r="G72" s="97"/>
      <c r="H72" s="96"/>
      <c r="I72" s="96"/>
      <c r="J72" s="96"/>
      <c r="K72" s="96"/>
      <c r="L72" s="96"/>
    </row>
    <row r="73" spans="1:12" ht="13.95" customHeight="1">
      <c r="A73" s="93"/>
      <c r="B73" s="96" t="s">
        <v>80</v>
      </c>
      <c r="C73" s="97"/>
      <c r="D73" s="97"/>
      <c r="E73" s="97"/>
      <c r="F73" s="97"/>
      <c r="G73" s="97"/>
      <c r="H73" s="96"/>
      <c r="I73" s="96"/>
      <c r="J73" s="96"/>
      <c r="K73" s="96"/>
      <c r="L73" s="96"/>
    </row>
    <row r="74" spans="1:12" ht="24" customHeight="1">
      <c r="A74" s="93"/>
      <c r="B74" s="248" t="s">
        <v>81</v>
      </c>
      <c r="C74" s="248"/>
      <c r="D74" s="248"/>
      <c r="E74" s="248"/>
      <c r="F74" s="248"/>
      <c r="G74" s="248"/>
      <c r="H74" s="248"/>
      <c r="I74" s="248"/>
      <c r="J74" s="248"/>
      <c r="K74" s="248"/>
      <c r="L74" s="248"/>
    </row>
    <row r="75" spans="1:12" ht="27" customHeight="1">
      <c r="A75" s="93"/>
      <c r="B75" s="248" t="s">
        <v>82</v>
      </c>
      <c r="C75" s="248"/>
      <c r="D75" s="248"/>
      <c r="E75" s="248"/>
      <c r="F75" s="248"/>
      <c r="G75" s="248"/>
      <c r="H75" s="248"/>
      <c r="I75" s="248"/>
      <c r="J75" s="248"/>
      <c r="K75" s="248"/>
      <c r="L75" s="248"/>
    </row>
    <row r="76" spans="1:12" ht="28.2" customHeight="1">
      <c r="A76" s="93"/>
      <c r="B76" s="248" t="s">
        <v>83</v>
      </c>
      <c r="C76" s="248"/>
      <c r="D76" s="248"/>
      <c r="E76" s="248"/>
      <c r="F76" s="248"/>
      <c r="G76" s="248"/>
      <c r="H76" s="248"/>
      <c r="I76" s="248"/>
      <c r="J76" s="248"/>
      <c r="K76" s="248"/>
      <c r="L76" s="248"/>
    </row>
    <row r="77" spans="1:12" ht="13.95" customHeight="1">
      <c r="A77" s="93"/>
      <c r="B77" s="96" t="s">
        <v>101</v>
      </c>
      <c r="C77" s="97"/>
      <c r="D77" s="97"/>
      <c r="E77" s="97"/>
      <c r="F77" s="97"/>
      <c r="G77" s="97"/>
      <c r="H77" s="96"/>
      <c r="I77" s="96"/>
      <c r="J77" s="96"/>
      <c r="K77" s="96"/>
      <c r="L77" s="96"/>
    </row>
    <row r="78" spans="1:12" ht="13.95" customHeight="1">
      <c r="A78" s="93"/>
      <c r="B78" s="96" t="s">
        <v>100</v>
      </c>
      <c r="C78" s="97"/>
      <c r="D78" s="97"/>
      <c r="E78" s="97"/>
      <c r="F78" s="97"/>
      <c r="G78" s="97"/>
      <c r="H78" s="96"/>
      <c r="I78" s="96"/>
      <c r="J78" s="96"/>
      <c r="K78" s="96"/>
      <c r="L78" s="96"/>
    </row>
    <row r="79" spans="1:12" ht="13.95" customHeight="1">
      <c r="A79" s="93"/>
      <c r="B79" s="96" t="s">
        <v>84</v>
      </c>
      <c r="C79" s="97"/>
      <c r="D79" s="97"/>
      <c r="E79" s="97"/>
      <c r="F79" s="97"/>
      <c r="G79" s="97"/>
      <c r="H79" s="96"/>
      <c r="I79" s="96"/>
      <c r="J79" s="96"/>
      <c r="K79" s="96"/>
      <c r="L79" s="96"/>
    </row>
    <row r="80" spans="1:12" ht="13.95" customHeight="1">
      <c r="A80" s="93"/>
      <c r="B80" s="96" t="s">
        <v>102</v>
      </c>
      <c r="C80" s="97"/>
      <c r="D80" s="97"/>
      <c r="E80" s="97"/>
      <c r="F80" s="97"/>
      <c r="G80" s="97"/>
      <c r="H80" s="96"/>
      <c r="I80" s="96"/>
      <c r="J80" s="96"/>
      <c r="K80" s="96"/>
      <c r="L80" s="96"/>
    </row>
    <row r="81" spans="1:12" ht="13.95" customHeight="1">
      <c r="A81" s="93"/>
      <c r="B81" s="96"/>
      <c r="C81" s="97"/>
      <c r="D81" s="97"/>
      <c r="E81" s="97"/>
      <c r="F81" s="97"/>
      <c r="G81" s="97"/>
      <c r="H81" s="96"/>
      <c r="I81" s="96"/>
      <c r="J81" s="96"/>
      <c r="K81" s="96"/>
      <c r="L81" s="96"/>
    </row>
    <row r="82" spans="1:12" ht="18" customHeight="1">
      <c r="A82" s="93"/>
      <c r="B82" s="94" t="s">
        <v>74</v>
      </c>
      <c r="C82" s="97"/>
      <c r="D82" s="97"/>
      <c r="E82" s="97"/>
      <c r="F82" s="97"/>
      <c r="G82" s="97"/>
      <c r="H82" s="96"/>
      <c r="I82" s="96"/>
      <c r="J82" s="96"/>
      <c r="K82" s="96"/>
      <c r="L82" s="96"/>
    </row>
    <row r="83" spans="1:12" ht="13.95" customHeight="1">
      <c r="A83" s="93"/>
      <c r="B83" s="96" t="s">
        <v>103</v>
      </c>
      <c r="C83" s="97"/>
      <c r="D83" s="97"/>
      <c r="E83" s="97"/>
      <c r="F83" s="97"/>
      <c r="G83" s="97"/>
      <c r="H83" s="96"/>
      <c r="I83" s="96"/>
      <c r="J83" s="96"/>
      <c r="K83" s="96"/>
      <c r="L83" s="96"/>
    </row>
    <row r="84" spans="1:12" ht="13.95" customHeight="1">
      <c r="A84" s="93"/>
      <c r="B84" s="96" t="s">
        <v>104</v>
      </c>
      <c r="C84" s="97"/>
      <c r="D84" s="97"/>
      <c r="E84" s="97"/>
      <c r="F84" s="97"/>
      <c r="G84" s="97"/>
      <c r="H84" s="96"/>
      <c r="I84" s="96"/>
      <c r="J84" s="96"/>
      <c r="K84" s="96"/>
      <c r="L84" s="96"/>
    </row>
    <row r="85" spans="1:12" ht="13.95" customHeight="1">
      <c r="A85" s="93"/>
      <c r="B85" s="96" t="s">
        <v>18</v>
      </c>
      <c r="C85" s="97"/>
      <c r="D85" s="97"/>
      <c r="E85" s="97"/>
      <c r="F85" s="97"/>
      <c r="G85" s="97"/>
      <c r="H85" s="96"/>
      <c r="I85" s="96"/>
      <c r="J85" s="96"/>
      <c r="K85" s="96"/>
      <c r="L85" s="96"/>
    </row>
    <row r="86" spans="1:12" ht="74.400000000000006" customHeight="1">
      <c r="A86" s="93"/>
      <c r="B86" s="96"/>
      <c r="C86" s="97"/>
      <c r="D86" s="97"/>
      <c r="E86" s="97"/>
      <c r="F86" s="97"/>
      <c r="G86" s="97"/>
      <c r="H86" s="96"/>
      <c r="I86" s="96"/>
      <c r="J86" s="96"/>
      <c r="K86" s="96"/>
      <c r="L86" s="96"/>
    </row>
    <row r="87" spans="1:12" ht="19.2" customHeight="1">
      <c r="A87" s="92">
        <v>7</v>
      </c>
      <c r="B87" s="246" t="s">
        <v>109</v>
      </c>
      <c r="C87" s="246"/>
      <c r="D87" s="246"/>
      <c r="E87" s="246"/>
      <c r="F87" s="246"/>
      <c r="G87" s="246"/>
      <c r="H87" s="246"/>
      <c r="I87" s="246"/>
      <c r="J87" s="246"/>
      <c r="K87" s="246"/>
      <c r="L87" s="246"/>
    </row>
    <row r="88" spans="1:12" ht="13.95" customHeight="1">
      <c r="A88" s="93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</row>
    <row r="89" spans="1:12" ht="18" customHeight="1">
      <c r="A89" s="93"/>
      <c r="B89" s="94" t="s">
        <v>75</v>
      </c>
      <c r="C89" s="97"/>
      <c r="D89" s="97"/>
      <c r="E89" s="97"/>
      <c r="F89" s="97"/>
      <c r="G89" s="97"/>
      <c r="H89" s="96"/>
      <c r="I89" s="96"/>
      <c r="J89" s="96"/>
      <c r="K89" s="96"/>
      <c r="L89" s="96"/>
    </row>
    <row r="90" spans="1:12" ht="13.95" customHeight="1">
      <c r="A90" s="93"/>
      <c r="B90" s="96" t="s">
        <v>54</v>
      </c>
      <c r="C90" s="97"/>
      <c r="D90" s="97"/>
      <c r="E90" s="97"/>
      <c r="F90" s="97"/>
      <c r="G90" s="97"/>
      <c r="H90" s="96"/>
      <c r="I90" s="96"/>
      <c r="J90" s="96"/>
      <c r="K90" s="96"/>
      <c r="L90" s="96"/>
    </row>
    <row r="91" spans="1:12" ht="13.95" customHeight="1">
      <c r="A91" s="93"/>
      <c r="B91" s="96" t="s">
        <v>131</v>
      </c>
      <c r="C91" s="97"/>
      <c r="D91" s="97"/>
      <c r="E91" s="97"/>
      <c r="F91" s="97"/>
      <c r="G91" s="97"/>
      <c r="H91" s="96"/>
      <c r="I91" s="96"/>
      <c r="J91" s="96"/>
      <c r="K91" s="96"/>
      <c r="L91" s="96"/>
    </row>
    <row r="92" spans="1:12" ht="30.6" customHeight="1">
      <c r="A92" s="93"/>
      <c r="B92" s="248" t="s">
        <v>57</v>
      </c>
      <c r="C92" s="248"/>
      <c r="D92" s="248"/>
      <c r="E92" s="248"/>
      <c r="F92" s="248"/>
      <c r="G92" s="248"/>
      <c r="H92" s="248"/>
      <c r="I92" s="248"/>
      <c r="J92" s="248"/>
      <c r="K92" s="248"/>
      <c r="L92" s="248"/>
    </row>
    <row r="93" spans="1:12" ht="13.95" customHeight="1">
      <c r="A93" s="93"/>
      <c r="B93" s="96" t="s">
        <v>55</v>
      </c>
      <c r="C93" s="97"/>
      <c r="D93" s="97"/>
      <c r="E93" s="97"/>
      <c r="F93" s="97"/>
      <c r="G93" s="97"/>
      <c r="H93" s="96"/>
      <c r="I93" s="96"/>
      <c r="J93" s="96"/>
      <c r="K93" s="96"/>
      <c r="L93" s="96"/>
    </row>
    <row r="94" spans="1:12" ht="39" customHeight="1">
      <c r="A94" s="93"/>
      <c r="B94" s="248" t="s">
        <v>90</v>
      </c>
      <c r="C94" s="248"/>
      <c r="D94" s="248"/>
      <c r="E94" s="248"/>
      <c r="F94" s="248"/>
      <c r="G94" s="248"/>
      <c r="H94" s="248"/>
      <c r="I94" s="248"/>
      <c r="J94" s="248"/>
      <c r="K94" s="248"/>
      <c r="L94" s="248"/>
    </row>
    <row r="95" spans="1:12" ht="13.95" customHeight="1">
      <c r="A95" s="93"/>
      <c r="B95" s="96" t="s">
        <v>91</v>
      </c>
      <c r="C95" s="97"/>
      <c r="D95" s="97"/>
      <c r="E95" s="97"/>
      <c r="F95" s="97"/>
      <c r="G95" s="97"/>
      <c r="H95" s="96"/>
      <c r="I95" s="96"/>
      <c r="J95" s="96"/>
      <c r="K95" s="96"/>
      <c r="L95" s="96"/>
    </row>
    <row r="96" spans="1:12" ht="13.95" customHeight="1">
      <c r="A96" s="93"/>
      <c r="B96" s="96" t="s">
        <v>56</v>
      </c>
      <c r="C96" s="97"/>
      <c r="D96" s="97"/>
      <c r="E96" s="97"/>
      <c r="F96" s="97"/>
      <c r="G96" s="97"/>
      <c r="H96" s="96"/>
      <c r="I96" s="96"/>
      <c r="J96" s="96"/>
      <c r="K96" s="96"/>
      <c r="L96" s="96"/>
    </row>
    <row r="97" spans="1:12" ht="13.95" customHeight="1">
      <c r="A97" s="93"/>
      <c r="B97" s="96"/>
      <c r="C97" s="97"/>
      <c r="D97" s="97"/>
      <c r="E97" s="97"/>
      <c r="F97" s="97"/>
      <c r="G97" s="97"/>
      <c r="H97" s="96"/>
      <c r="I97" s="96"/>
      <c r="J97" s="96"/>
      <c r="K97" s="96"/>
      <c r="L97" s="96"/>
    </row>
    <row r="98" spans="1:12" ht="18" customHeight="1">
      <c r="A98" s="93"/>
      <c r="B98" s="94" t="s">
        <v>76</v>
      </c>
      <c r="C98" s="97"/>
      <c r="D98" s="97"/>
      <c r="E98" s="97"/>
      <c r="F98" s="97"/>
      <c r="G98" s="97"/>
      <c r="H98" s="96"/>
      <c r="I98" s="96"/>
      <c r="J98" s="96"/>
      <c r="K98" s="96"/>
      <c r="L98" s="96"/>
    </row>
    <row r="99" spans="1:12" ht="13.95" customHeight="1">
      <c r="A99" s="93"/>
      <c r="B99" s="96" t="s">
        <v>114</v>
      </c>
      <c r="C99" s="97"/>
      <c r="D99" s="97"/>
      <c r="E99" s="97"/>
      <c r="F99" s="97"/>
      <c r="G99" s="97"/>
      <c r="H99" s="96"/>
      <c r="I99" s="96"/>
      <c r="J99" s="96"/>
      <c r="K99" s="96"/>
      <c r="L99" s="96"/>
    </row>
    <row r="100" spans="1:12" ht="13.95" customHeight="1">
      <c r="A100" s="93"/>
      <c r="B100" s="96" t="s">
        <v>45</v>
      </c>
      <c r="C100" s="97"/>
      <c r="D100" s="97"/>
      <c r="E100" s="97"/>
      <c r="F100" s="97"/>
      <c r="G100" s="97"/>
      <c r="H100" s="96"/>
      <c r="I100" s="96"/>
      <c r="J100" s="96"/>
      <c r="K100" s="96"/>
      <c r="L100" s="96"/>
    </row>
    <row r="101" spans="1:12" ht="28.2" customHeight="1">
      <c r="A101" s="93"/>
      <c r="B101" s="248" t="s">
        <v>113</v>
      </c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</row>
    <row r="102" spans="1:12" ht="29.4" customHeight="1">
      <c r="A102" s="93"/>
      <c r="B102" s="248" t="s">
        <v>116</v>
      </c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</row>
    <row r="103" spans="1:12" ht="13.95" customHeight="1">
      <c r="A103" s="93"/>
      <c r="B103" s="96" t="s">
        <v>129</v>
      </c>
      <c r="C103" s="97"/>
      <c r="D103" s="97"/>
      <c r="E103" s="97"/>
      <c r="F103" s="97"/>
      <c r="G103" s="97"/>
      <c r="H103" s="96"/>
      <c r="I103" s="96"/>
      <c r="J103" s="96"/>
      <c r="K103" s="96"/>
      <c r="L103" s="96"/>
    </row>
    <row r="104" spans="1:12" ht="13.95" customHeight="1">
      <c r="A104" s="93"/>
      <c r="B104" s="96" t="s">
        <v>115</v>
      </c>
      <c r="C104" s="97"/>
      <c r="D104" s="97"/>
      <c r="E104" s="97"/>
      <c r="F104" s="97"/>
      <c r="G104" s="97"/>
      <c r="H104" s="96"/>
      <c r="I104" s="96"/>
      <c r="J104" s="96"/>
      <c r="K104" s="96"/>
      <c r="L104" s="96"/>
    </row>
    <row r="105" spans="1:12" ht="13.95" customHeight="1">
      <c r="A105" s="93"/>
      <c r="B105" s="96"/>
      <c r="C105" s="97"/>
      <c r="D105" s="97"/>
      <c r="E105" s="97"/>
      <c r="F105" s="97"/>
      <c r="G105" s="97"/>
      <c r="H105" s="96"/>
      <c r="I105" s="96"/>
      <c r="J105" s="96"/>
      <c r="K105" s="96"/>
      <c r="L105" s="96"/>
    </row>
    <row r="106" spans="1:12" ht="13.95" customHeight="1">
      <c r="A106" s="93"/>
      <c r="B106" s="128" t="s">
        <v>22</v>
      </c>
      <c r="C106" s="97"/>
      <c r="D106" s="97"/>
      <c r="E106" s="97"/>
      <c r="F106" s="97"/>
      <c r="G106" s="97"/>
      <c r="H106" s="96"/>
      <c r="I106" s="96"/>
      <c r="J106" s="96"/>
      <c r="K106" s="96"/>
      <c r="L106" s="96"/>
    </row>
    <row r="107" spans="1:12" ht="27.6" customHeight="1">
      <c r="A107" s="93"/>
      <c r="B107" s="248" t="s">
        <v>77</v>
      </c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</row>
    <row r="108" spans="1:12">
      <c r="A108" s="129"/>
      <c r="B108" s="130"/>
      <c r="C108" s="97"/>
      <c r="D108" s="97"/>
      <c r="E108" s="97"/>
      <c r="F108" s="97"/>
      <c r="G108" s="97"/>
      <c r="H108" s="97"/>
      <c r="I108" s="96"/>
      <c r="J108" s="96"/>
      <c r="K108" s="96"/>
      <c r="L108" s="89"/>
    </row>
    <row r="109" spans="1:12">
      <c r="A109" s="129"/>
      <c r="B109" s="130"/>
      <c r="C109" s="97"/>
      <c r="D109" s="97"/>
      <c r="E109" s="97"/>
      <c r="F109" s="97"/>
      <c r="G109" s="97"/>
      <c r="H109" s="97"/>
      <c r="I109" s="96"/>
      <c r="J109" s="96"/>
      <c r="K109" s="96"/>
      <c r="L109" s="89"/>
    </row>
    <row r="110" spans="1:12">
      <c r="A110" s="129"/>
      <c r="B110" s="130"/>
      <c r="C110" s="97"/>
      <c r="D110" s="97"/>
      <c r="E110" s="97"/>
      <c r="F110" s="97"/>
      <c r="G110" s="97"/>
      <c r="H110" s="97"/>
      <c r="I110" s="96"/>
      <c r="J110" s="96"/>
      <c r="K110" s="96"/>
      <c r="L110" s="89"/>
    </row>
    <row r="111" spans="1:12" ht="19.2" customHeight="1">
      <c r="A111" s="92">
        <v>8</v>
      </c>
      <c r="B111" s="246" t="s">
        <v>110</v>
      </c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</row>
    <row r="112" spans="1:12" ht="13.95" customHeight="1">
      <c r="A112" s="93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</row>
    <row r="113" spans="1:12" ht="18">
      <c r="A113" s="93"/>
      <c r="B113" s="94" t="s">
        <v>16</v>
      </c>
      <c r="C113" s="97"/>
      <c r="D113" s="97"/>
      <c r="E113" s="97"/>
      <c r="F113" s="97"/>
      <c r="G113" s="97"/>
      <c r="H113" s="96"/>
      <c r="I113" s="96"/>
      <c r="J113" s="96"/>
      <c r="K113" s="96"/>
      <c r="L113" s="89"/>
    </row>
    <row r="114" spans="1:12" ht="13.95" customHeight="1">
      <c r="A114" s="93"/>
      <c r="B114" s="96" t="s">
        <v>8</v>
      </c>
      <c r="C114" s="97"/>
      <c r="D114" s="97"/>
      <c r="E114" s="97"/>
      <c r="F114" s="97"/>
      <c r="G114" s="97"/>
      <c r="H114" s="96"/>
      <c r="I114" s="96"/>
      <c r="J114" s="96"/>
      <c r="K114" s="96"/>
      <c r="L114" s="96"/>
    </row>
    <row r="115" spans="1:12" ht="24" customHeight="1">
      <c r="A115" s="93"/>
      <c r="B115" s="249" t="s">
        <v>78</v>
      </c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</row>
    <row r="116" spans="1:12" ht="13.95" customHeight="1">
      <c r="A116" s="93"/>
      <c r="B116" s="96" t="s">
        <v>19</v>
      </c>
      <c r="C116" s="97"/>
      <c r="D116" s="97"/>
      <c r="E116" s="97"/>
      <c r="F116" s="97"/>
      <c r="G116" s="97"/>
      <c r="H116" s="96"/>
      <c r="I116" s="96"/>
      <c r="J116" s="96"/>
      <c r="K116" s="96"/>
      <c r="L116" s="96"/>
    </row>
    <row r="117" spans="1:12" ht="18">
      <c r="A117" s="93"/>
      <c r="B117" s="94" t="s">
        <v>15</v>
      </c>
      <c r="C117" s="97"/>
      <c r="D117" s="97"/>
      <c r="E117" s="97"/>
      <c r="F117" s="97"/>
      <c r="G117" s="97"/>
      <c r="H117" s="96"/>
      <c r="I117" s="96"/>
      <c r="J117" s="96"/>
      <c r="K117" s="96"/>
      <c r="L117" s="89"/>
    </row>
    <row r="118" spans="1:12" ht="28.95" customHeight="1">
      <c r="A118" s="93"/>
      <c r="B118" s="248" t="s">
        <v>7</v>
      </c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</row>
    <row r="119" spans="1:12" ht="13.95" customHeight="1">
      <c r="A119" s="93"/>
      <c r="B119" s="96" t="s">
        <v>17</v>
      </c>
      <c r="C119" s="97"/>
      <c r="D119" s="97"/>
      <c r="E119" s="97"/>
      <c r="F119" s="97"/>
      <c r="G119" s="97"/>
      <c r="H119" s="96"/>
      <c r="I119" s="96"/>
      <c r="J119" s="96"/>
      <c r="K119" s="96"/>
      <c r="L119" s="96"/>
    </row>
    <row r="120" spans="1:12" ht="13.95" customHeight="1">
      <c r="A120" s="93"/>
      <c r="B120" s="96" t="s">
        <v>130</v>
      </c>
      <c r="C120" s="97"/>
      <c r="D120" s="97"/>
      <c r="E120" s="97"/>
      <c r="F120" s="97"/>
      <c r="G120" s="97"/>
      <c r="H120" s="96"/>
      <c r="I120" s="96"/>
      <c r="J120" s="96"/>
      <c r="K120" s="96"/>
      <c r="L120" s="96"/>
    </row>
    <row r="121" spans="1:12" ht="24" customHeight="1">
      <c r="A121" s="93"/>
      <c r="B121" s="247" t="s">
        <v>53</v>
      </c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</row>
    <row r="122" spans="1:12" ht="8.4" customHeight="1">
      <c r="A122" s="93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</row>
    <row r="123" spans="1:12" ht="18">
      <c r="A123" s="89"/>
      <c r="B123" s="94" t="s">
        <v>93</v>
      </c>
      <c r="C123" s="97"/>
      <c r="D123" s="97"/>
      <c r="E123" s="97"/>
      <c r="F123" s="97"/>
      <c r="G123" s="97"/>
      <c r="H123" s="97"/>
      <c r="I123" s="96"/>
      <c r="J123" s="96"/>
      <c r="K123" s="96"/>
      <c r="L123" s="96"/>
    </row>
    <row r="124" spans="1:12" ht="18">
      <c r="A124" s="89"/>
      <c r="B124" s="94" t="s">
        <v>94</v>
      </c>
      <c r="C124" s="97"/>
      <c r="D124" s="97"/>
      <c r="E124" s="97"/>
      <c r="F124" s="97"/>
      <c r="G124" s="97"/>
      <c r="H124" s="97"/>
      <c r="I124" s="96"/>
      <c r="J124" s="96"/>
      <c r="K124" s="96"/>
      <c r="L124" s="96"/>
    </row>
    <row r="125" spans="1:12" ht="18">
      <c r="A125" s="89"/>
      <c r="B125" s="94"/>
      <c r="C125" s="97"/>
      <c r="D125" s="97"/>
      <c r="E125" s="97"/>
      <c r="F125" s="97"/>
      <c r="G125" s="97"/>
      <c r="H125" s="97"/>
      <c r="I125" s="96"/>
      <c r="J125" s="96"/>
      <c r="K125" s="96"/>
      <c r="L125" s="96"/>
    </row>
    <row r="126" spans="1:12" ht="18">
      <c r="A126" s="89"/>
      <c r="B126" s="94"/>
      <c r="C126" s="97"/>
      <c r="D126" s="97"/>
      <c r="E126" s="97"/>
      <c r="F126" s="97"/>
      <c r="G126" s="97"/>
      <c r="H126" s="97"/>
      <c r="I126" s="96"/>
      <c r="J126" s="96"/>
      <c r="K126" s="96"/>
      <c r="L126" s="96"/>
    </row>
    <row r="127" spans="1:12" ht="18">
      <c r="A127" s="89"/>
      <c r="B127" s="94"/>
      <c r="C127" s="97"/>
      <c r="D127" s="97"/>
      <c r="E127" s="97"/>
      <c r="F127" s="97"/>
      <c r="G127" s="97"/>
      <c r="H127" s="97"/>
      <c r="I127" s="96"/>
      <c r="J127" s="96"/>
      <c r="K127" s="96"/>
      <c r="L127" s="96"/>
    </row>
    <row r="128" spans="1:12" ht="24.6" customHeight="1">
      <c r="A128" s="137" t="s">
        <v>305</v>
      </c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</row>
    <row r="129" spans="1:12" ht="18">
      <c r="A129" s="89"/>
      <c r="B129" s="94"/>
      <c r="C129" s="97"/>
      <c r="D129" s="97"/>
      <c r="E129" s="97"/>
      <c r="F129" s="97"/>
      <c r="G129" s="97"/>
      <c r="H129" s="97"/>
      <c r="I129" s="96"/>
      <c r="J129" s="96"/>
      <c r="K129" s="96"/>
      <c r="L129" s="96"/>
    </row>
    <row r="130" spans="1:12" ht="18">
      <c r="A130" s="89"/>
      <c r="B130" s="251" t="s">
        <v>150</v>
      </c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</row>
    <row r="131" spans="1:12" ht="18">
      <c r="A131" s="89"/>
      <c r="B131" s="94"/>
      <c r="C131" s="97"/>
      <c r="D131" s="97"/>
      <c r="E131" s="97"/>
      <c r="F131" s="97"/>
      <c r="G131" s="97"/>
      <c r="H131" s="97"/>
      <c r="I131" s="96"/>
      <c r="J131" s="96"/>
      <c r="K131" s="96"/>
      <c r="L131" s="96"/>
    </row>
    <row r="132" spans="1:12" ht="14.4" customHeight="1">
      <c r="A132" s="89"/>
      <c r="B132" s="89"/>
      <c r="C132" s="95"/>
      <c r="D132" s="95"/>
      <c r="E132" s="95"/>
      <c r="F132" s="95"/>
      <c r="G132" s="95"/>
      <c r="H132" s="95"/>
      <c r="I132" s="89"/>
      <c r="J132" s="89"/>
      <c r="K132" s="89"/>
      <c r="L132" s="89"/>
    </row>
    <row r="133" spans="1:12" ht="18">
      <c r="A133" s="89"/>
      <c r="B133" s="89"/>
      <c r="C133" s="89"/>
      <c r="D133" s="89"/>
      <c r="E133" s="89"/>
      <c r="F133" s="89"/>
      <c r="G133" s="89"/>
      <c r="H133" s="89"/>
      <c r="I133" s="93" t="s">
        <v>50</v>
      </c>
      <c r="J133" s="89"/>
      <c r="K133" s="89"/>
      <c r="L133" s="89"/>
    </row>
    <row r="134" spans="1:12">
      <c r="A134" s="89"/>
      <c r="B134" s="89"/>
      <c r="C134" s="89"/>
      <c r="D134" s="89"/>
      <c r="E134" s="89"/>
      <c r="F134" s="95"/>
      <c r="G134" s="95"/>
      <c r="H134" s="95"/>
      <c r="I134" s="89"/>
      <c r="J134" s="89"/>
      <c r="K134" s="89"/>
      <c r="L134" s="89"/>
    </row>
    <row r="135" spans="1:12">
      <c r="A135" s="89"/>
      <c r="B135" s="89"/>
      <c r="C135" s="89"/>
      <c r="D135" s="89"/>
      <c r="E135" s="89"/>
      <c r="F135" s="95"/>
      <c r="G135" s="89"/>
      <c r="H135" s="95"/>
      <c r="I135" s="128" t="s">
        <v>92</v>
      </c>
      <c r="J135" s="89"/>
      <c r="K135" s="89"/>
      <c r="L135" s="89"/>
    </row>
    <row r="136" spans="1:12">
      <c r="A136" s="89"/>
      <c r="B136" s="89"/>
      <c r="C136" s="89"/>
      <c r="D136" s="89"/>
      <c r="E136" s="89"/>
      <c r="F136" s="95"/>
      <c r="G136" s="89"/>
      <c r="H136" s="89"/>
      <c r="I136" s="95"/>
      <c r="J136" s="132" t="s">
        <v>43</v>
      </c>
      <c r="K136" s="89"/>
      <c r="L136" s="133">
        <v>29.25</v>
      </c>
    </row>
    <row r="137" spans="1:12">
      <c r="A137" s="89"/>
      <c r="B137" s="89"/>
      <c r="C137" s="95"/>
      <c r="D137" s="95"/>
      <c r="E137" s="95"/>
      <c r="F137" s="95"/>
      <c r="G137" s="95"/>
      <c r="H137" s="95"/>
      <c r="I137" s="89"/>
      <c r="J137" s="132" t="s">
        <v>42</v>
      </c>
      <c r="K137" s="89"/>
      <c r="L137" s="133">
        <v>29.29</v>
      </c>
    </row>
    <row r="138" spans="1:12">
      <c r="A138" s="89"/>
      <c r="B138" s="89"/>
      <c r="C138" s="95"/>
      <c r="D138" s="95"/>
      <c r="E138" s="95"/>
      <c r="F138" s="95"/>
      <c r="G138" s="89"/>
      <c r="H138" s="95"/>
      <c r="I138" s="132" t="s">
        <v>12</v>
      </c>
      <c r="J138" s="89"/>
      <c r="K138" s="89"/>
      <c r="L138" s="89"/>
    </row>
    <row r="139" spans="1:12">
      <c r="A139" s="89"/>
      <c r="B139" s="89"/>
      <c r="C139" s="95"/>
      <c r="D139" s="95"/>
      <c r="E139" s="95"/>
      <c r="F139" s="95"/>
      <c r="G139" s="95"/>
      <c r="H139" s="95"/>
      <c r="I139" s="89"/>
      <c r="J139" s="132" t="s">
        <v>111</v>
      </c>
      <c r="K139" s="89"/>
      <c r="L139" s="133">
        <v>29.2</v>
      </c>
    </row>
    <row r="140" spans="1:12">
      <c r="A140" s="89"/>
      <c r="B140" s="89"/>
      <c r="C140" s="95"/>
      <c r="D140" s="95"/>
      <c r="E140" s="95"/>
      <c r="F140" s="95"/>
      <c r="G140" s="95"/>
      <c r="H140" s="95"/>
      <c r="I140" s="89"/>
      <c r="J140" s="89"/>
      <c r="K140" s="89"/>
      <c r="L140" s="89"/>
    </row>
    <row r="141" spans="1:12">
      <c r="A141" s="89"/>
      <c r="B141" s="89"/>
      <c r="C141" s="95"/>
      <c r="D141" s="95"/>
      <c r="E141" s="95"/>
      <c r="F141" s="95"/>
      <c r="G141" s="95"/>
      <c r="H141" s="95"/>
      <c r="I141" s="89"/>
      <c r="J141" s="89"/>
      <c r="K141" s="89"/>
      <c r="L141" s="89"/>
    </row>
    <row r="142" spans="1:12">
      <c r="A142" s="89"/>
      <c r="B142" s="89"/>
      <c r="C142" s="95"/>
      <c r="D142" s="95"/>
      <c r="E142" s="95"/>
      <c r="F142" s="95"/>
      <c r="G142" s="95"/>
      <c r="H142" s="95"/>
      <c r="I142" s="89"/>
      <c r="J142" s="89"/>
      <c r="K142" s="89"/>
      <c r="L142" s="89"/>
    </row>
    <row r="143" spans="1:12">
      <c r="A143" s="89"/>
      <c r="B143" s="89"/>
      <c r="C143" s="95"/>
      <c r="D143" s="95"/>
      <c r="E143" s="95"/>
      <c r="F143" s="95"/>
      <c r="G143" s="95"/>
      <c r="H143" s="95"/>
      <c r="I143" s="89"/>
      <c r="J143" s="89"/>
      <c r="K143" s="89"/>
      <c r="L143" s="89"/>
    </row>
    <row r="144" spans="1:12" ht="18">
      <c r="A144" s="89"/>
      <c r="B144" s="251" t="s">
        <v>292</v>
      </c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</row>
    <row r="145" spans="1:12" ht="18">
      <c r="A145" s="89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</row>
    <row r="146" spans="1:12">
      <c r="A146" s="89"/>
      <c r="B146" s="89"/>
      <c r="C146" s="95"/>
      <c r="D146" s="95"/>
      <c r="E146" s="95"/>
      <c r="F146" s="95"/>
      <c r="G146" s="95"/>
      <c r="H146" s="95"/>
      <c r="I146" s="89"/>
      <c r="J146" s="89"/>
      <c r="K146" s="89"/>
      <c r="L146" s="89"/>
    </row>
    <row r="147" spans="1:12">
      <c r="A147" s="89"/>
      <c r="B147" s="89"/>
      <c r="C147" s="95"/>
      <c r="D147" s="95"/>
      <c r="E147" s="95"/>
      <c r="F147" s="95"/>
      <c r="G147" s="95"/>
      <c r="H147" s="95"/>
      <c r="I147" s="89"/>
      <c r="J147" s="89"/>
      <c r="K147" s="89"/>
      <c r="L147" s="89"/>
    </row>
    <row r="148" spans="1:12">
      <c r="A148" s="89"/>
      <c r="B148" s="89"/>
      <c r="C148" s="95"/>
      <c r="D148" s="95"/>
      <c r="E148" s="95"/>
      <c r="F148" s="95"/>
      <c r="G148" s="95"/>
      <c r="H148" s="95"/>
      <c r="I148" s="89"/>
      <c r="J148" s="89"/>
      <c r="K148" s="89"/>
      <c r="L148" s="89"/>
    </row>
    <row r="149" spans="1:12">
      <c r="A149" s="89"/>
      <c r="B149" s="89"/>
      <c r="C149" s="95"/>
      <c r="D149" s="95"/>
      <c r="E149" s="95"/>
      <c r="F149" s="95"/>
      <c r="G149" s="95"/>
      <c r="H149" s="95"/>
      <c r="I149" s="89"/>
      <c r="J149" s="89"/>
      <c r="K149" s="89"/>
      <c r="L149" s="89"/>
    </row>
    <row r="150" spans="1:12">
      <c r="A150" s="89"/>
      <c r="B150" s="89"/>
      <c r="C150" s="95"/>
      <c r="D150" s="95"/>
      <c r="E150" s="95"/>
      <c r="F150" s="95"/>
      <c r="G150" s="95"/>
      <c r="H150" s="95"/>
      <c r="I150" s="89"/>
      <c r="J150" s="89"/>
      <c r="K150" s="89"/>
      <c r="L150" s="89"/>
    </row>
    <row r="151" spans="1:12">
      <c r="A151" s="89"/>
      <c r="B151" s="89"/>
      <c r="C151" s="95"/>
      <c r="D151" s="95"/>
      <c r="E151" s="95"/>
      <c r="F151" s="95"/>
      <c r="G151" s="95"/>
      <c r="H151" s="95"/>
      <c r="I151" s="89"/>
      <c r="J151" s="89"/>
      <c r="K151" s="89"/>
      <c r="L151" s="89"/>
    </row>
    <row r="152" spans="1:12">
      <c r="A152" s="89"/>
      <c r="B152" s="89"/>
      <c r="C152" s="95"/>
      <c r="D152" s="95"/>
      <c r="E152" s="95"/>
      <c r="F152" s="95"/>
      <c r="G152" s="95"/>
      <c r="H152" s="95"/>
      <c r="I152" s="89"/>
      <c r="J152" s="89"/>
      <c r="K152" s="89"/>
      <c r="L152" s="89"/>
    </row>
    <row r="153" spans="1:12">
      <c r="A153" s="89"/>
      <c r="B153" s="89"/>
      <c r="C153" s="95"/>
      <c r="D153" s="95"/>
      <c r="E153" s="95"/>
      <c r="F153" s="95"/>
      <c r="G153" s="95"/>
      <c r="H153" s="95"/>
      <c r="I153" s="89"/>
      <c r="J153" s="89"/>
      <c r="K153" s="89"/>
      <c r="L153" s="89"/>
    </row>
    <row r="154" spans="1:12">
      <c r="A154" s="89"/>
      <c r="B154" s="89"/>
      <c r="C154" s="95"/>
      <c r="D154" s="95"/>
      <c r="E154" s="95"/>
      <c r="F154" s="95"/>
      <c r="G154" s="95"/>
      <c r="H154" s="95"/>
      <c r="I154" s="89"/>
      <c r="J154" s="89"/>
      <c r="K154" s="89"/>
      <c r="L154" s="89"/>
    </row>
    <row r="155" spans="1:12">
      <c r="A155" s="89"/>
      <c r="B155" s="89"/>
      <c r="C155" s="95"/>
      <c r="D155" s="95"/>
      <c r="E155" s="95"/>
      <c r="F155" s="95"/>
      <c r="G155" s="95"/>
      <c r="H155" s="95"/>
      <c r="I155" s="89"/>
      <c r="J155" s="89"/>
      <c r="K155" s="89"/>
      <c r="L155" s="89"/>
    </row>
    <row r="156" spans="1:12">
      <c r="A156" s="89"/>
      <c r="B156" s="89"/>
      <c r="C156" s="95"/>
      <c r="D156" s="95"/>
      <c r="E156" s="95"/>
      <c r="F156" s="95"/>
      <c r="G156" s="95"/>
      <c r="H156" s="95"/>
      <c r="I156" s="89"/>
      <c r="J156" s="89"/>
      <c r="K156" s="89"/>
      <c r="L156" s="89"/>
    </row>
    <row r="157" spans="1:12">
      <c r="A157" s="89"/>
      <c r="B157" s="89"/>
      <c r="C157" s="95"/>
      <c r="D157" s="95"/>
      <c r="E157" s="95"/>
      <c r="F157" s="95"/>
      <c r="G157" s="95"/>
      <c r="H157" s="95"/>
      <c r="I157" s="89"/>
      <c r="J157" s="89"/>
      <c r="K157" s="89"/>
      <c r="L157" s="89"/>
    </row>
    <row r="158" spans="1:12">
      <c r="A158" s="89"/>
      <c r="B158" s="89"/>
      <c r="C158" s="95"/>
      <c r="D158" s="95"/>
      <c r="E158" s="95"/>
      <c r="F158" s="95"/>
      <c r="G158" s="95"/>
      <c r="H158" s="95"/>
      <c r="I158" s="145" t="s">
        <v>112</v>
      </c>
      <c r="J158" s="90"/>
      <c r="K158" s="95"/>
      <c r="L158" s="89"/>
    </row>
    <row r="159" spans="1:12">
      <c r="A159" s="89"/>
      <c r="B159" s="89"/>
      <c r="C159" s="95"/>
      <c r="D159" s="95"/>
      <c r="E159" s="95"/>
      <c r="F159" s="95"/>
      <c r="G159" s="95"/>
      <c r="H159" s="95"/>
      <c r="I159" s="90">
        <v>216</v>
      </c>
      <c r="J159" s="146">
        <v>0.35</v>
      </c>
      <c r="K159" s="96"/>
      <c r="L159" s="89"/>
    </row>
    <row r="160" spans="1:12">
      <c r="A160" s="89"/>
      <c r="B160" s="89"/>
      <c r="C160" s="95"/>
      <c r="D160" s="95"/>
      <c r="E160" s="95"/>
      <c r="F160" s="95"/>
      <c r="G160" s="95"/>
      <c r="H160" s="95"/>
      <c r="I160" s="147">
        <v>219</v>
      </c>
      <c r="J160" s="148">
        <v>0.4</v>
      </c>
      <c r="K160" s="96"/>
      <c r="L160" s="89"/>
    </row>
    <row r="161" spans="1:15">
      <c r="A161" s="89"/>
      <c r="B161" s="89"/>
      <c r="C161" s="95"/>
      <c r="D161" s="95"/>
      <c r="E161" s="95"/>
      <c r="F161" s="95"/>
      <c r="G161" s="95"/>
      <c r="H161" s="95"/>
      <c r="I161" s="90">
        <v>217</v>
      </c>
      <c r="J161" s="146">
        <v>0.55000000000000004</v>
      </c>
      <c r="K161" s="96"/>
      <c r="L161" s="95"/>
      <c r="M161" s="95"/>
      <c r="N161" s="95"/>
      <c r="O161" s="136"/>
    </row>
    <row r="162" spans="1:15">
      <c r="A162" s="89"/>
      <c r="B162" s="89"/>
      <c r="C162" s="95"/>
      <c r="D162" s="95"/>
      <c r="E162" s="95"/>
      <c r="F162" s="95"/>
      <c r="G162" s="95"/>
      <c r="H162" s="95"/>
      <c r="I162" s="147">
        <v>231</v>
      </c>
      <c r="J162" s="148">
        <v>0.65</v>
      </c>
      <c r="K162" s="96"/>
      <c r="L162" s="139"/>
      <c r="M162" s="9"/>
      <c r="N162" s="9"/>
      <c r="O162" s="140"/>
    </row>
    <row r="163" spans="1:15">
      <c r="A163" s="89"/>
      <c r="B163" s="89"/>
      <c r="C163" s="95"/>
      <c r="D163" s="95"/>
      <c r="E163" s="95"/>
      <c r="F163" s="95"/>
      <c r="G163" s="95"/>
      <c r="H163" s="95"/>
      <c r="I163" s="90">
        <v>221</v>
      </c>
      <c r="J163" s="146">
        <v>0.74</v>
      </c>
      <c r="K163" s="97"/>
      <c r="L163" s="139"/>
      <c r="M163" s="9"/>
      <c r="N163" s="9"/>
      <c r="O163" s="140"/>
    </row>
    <row r="164" spans="1:15">
      <c r="A164" s="89"/>
      <c r="B164" s="89"/>
      <c r="C164" s="95"/>
      <c r="D164" s="95"/>
      <c r="E164" s="95"/>
      <c r="F164" s="95"/>
      <c r="G164" s="95"/>
      <c r="H164" s="95"/>
      <c r="I164" s="90">
        <v>207</v>
      </c>
      <c r="J164" s="146">
        <v>0.75</v>
      </c>
      <c r="K164" s="97"/>
      <c r="L164" s="139"/>
      <c r="M164" s="9"/>
      <c r="N164" s="9"/>
      <c r="O164" s="140"/>
    </row>
    <row r="165" spans="1:15">
      <c r="A165" s="89"/>
      <c r="B165" s="89"/>
      <c r="C165" s="95"/>
      <c r="D165" s="95"/>
      <c r="E165" s="95"/>
      <c r="F165" s="95"/>
      <c r="G165" s="95"/>
      <c r="H165" s="95"/>
      <c r="I165" s="90">
        <v>210</v>
      </c>
      <c r="J165" s="90">
        <v>0.85</v>
      </c>
      <c r="K165" s="97"/>
      <c r="L165" s="139"/>
      <c r="M165" s="9"/>
      <c r="N165" s="9"/>
      <c r="O165" s="140"/>
    </row>
    <row r="166" spans="1:15">
      <c r="A166" s="89"/>
      <c r="B166" s="89"/>
      <c r="C166" s="95"/>
      <c r="D166" s="95"/>
      <c r="E166" s="95"/>
      <c r="F166" s="95"/>
      <c r="G166" s="95"/>
      <c r="H166" s="95"/>
      <c r="I166" s="149">
        <v>220</v>
      </c>
      <c r="J166" s="149">
        <v>0.95</v>
      </c>
      <c r="K166" s="8"/>
      <c r="L166" s="96"/>
      <c r="M166" s="96"/>
      <c r="N166" s="139"/>
      <c r="O166" s="140"/>
    </row>
    <row r="167" spans="1:15">
      <c r="A167" s="89"/>
      <c r="B167" s="89"/>
      <c r="C167" s="95"/>
      <c r="D167" s="95"/>
      <c r="E167" s="95"/>
      <c r="F167" s="95"/>
      <c r="G167" s="95"/>
      <c r="H167" s="95"/>
      <c r="L167" s="97"/>
      <c r="M167" s="96"/>
      <c r="N167" s="96"/>
      <c r="O167" s="96"/>
    </row>
    <row r="168" spans="1:15">
      <c r="A168" s="89"/>
      <c r="B168" s="89"/>
      <c r="C168" s="95"/>
      <c r="D168" s="95"/>
      <c r="E168" s="95"/>
      <c r="F168" s="95"/>
      <c r="G168" s="95"/>
      <c r="H168" s="95"/>
      <c r="I168" s="91" t="s">
        <v>49</v>
      </c>
      <c r="L168" s="97"/>
      <c r="M168" s="96"/>
      <c r="N168" s="96"/>
      <c r="O168" s="96"/>
    </row>
    <row r="169" spans="1:15">
      <c r="A169" s="89"/>
      <c r="B169" s="89"/>
      <c r="C169" s="95"/>
      <c r="D169" s="95"/>
      <c r="E169" s="95"/>
      <c r="F169" s="95"/>
      <c r="G169" s="95"/>
      <c r="H169" s="95"/>
      <c r="I169" s="91" t="s">
        <v>47</v>
      </c>
      <c r="L169" s="9"/>
      <c r="M169" s="9"/>
      <c r="N169" s="9"/>
      <c r="O169" s="9"/>
    </row>
    <row r="170" spans="1:15">
      <c r="A170" s="89"/>
      <c r="B170" s="89"/>
      <c r="C170" s="95"/>
      <c r="D170" s="95"/>
      <c r="E170" s="95"/>
      <c r="F170" s="95"/>
      <c r="G170" s="95"/>
      <c r="H170" s="95"/>
      <c r="I170" s="91" t="s">
        <v>46</v>
      </c>
      <c r="J170" s="89"/>
      <c r="K170" s="89"/>
    </row>
    <row r="171" spans="1:15">
      <c r="A171" s="89"/>
      <c r="B171" s="89"/>
      <c r="C171" s="95"/>
      <c r="D171" s="95"/>
      <c r="E171" s="95"/>
      <c r="F171" s="95"/>
      <c r="G171" s="95"/>
      <c r="H171" s="95"/>
      <c r="I171" s="91" t="s">
        <v>48</v>
      </c>
      <c r="J171" s="95"/>
      <c r="K171" s="95"/>
    </row>
    <row r="172" spans="1:15">
      <c r="A172" s="89"/>
      <c r="B172" s="89"/>
      <c r="C172" s="95"/>
      <c r="D172" s="95"/>
      <c r="E172" s="95"/>
      <c r="F172" s="95"/>
      <c r="G172" s="95"/>
      <c r="H172" s="95"/>
    </row>
    <row r="173" spans="1:15">
      <c r="A173" s="89"/>
      <c r="B173" s="89"/>
      <c r="C173" s="95"/>
      <c r="D173" s="95"/>
      <c r="E173" s="95"/>
      <c r="F173" s="95"/>
      <c r="G173" s="95"/>
      <c r="H173" s="95"/>
      <c r="L173" s="89"/>
      <c r="O173" s="5"/>
    </row>
    <row r="174" spans="1:15">
      <c r="A174" s="89"/>
      <c r="B174" s="89"/>
      <c r="C174" s="95"/>
      <c r="D174" s="95"/>
      <c r="E174" s="95"/>
      <c r="F174" s="95"/>
      <c r="G174" s="95"/>
      <c r="H174" s="134"/>
      <c r="L174" s="135"/>
    </row>
    <row r="175" spans="1:15">
      <c r="O175" s="5"/>
    </row>
    <row r="176" spans="1:15">
      <c r="O176" s="5"/>
    </row>
    <row r="177" spans="1:19" ht="18">
      <c r="B177" s="251" t="s">
        <v>293</v>
      </c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O177" s="5"/>
    </row>
    <row r="178" spans="1:19" ht="18"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O178" s="5"/>
    </row>
    <row r="179" spans="1:19" ht="18">
      <c r="B179" s="93" t="s">
        <v>207</v>
      </c>
    </row>
    <row r="180" spans="1:19">
      <c r="A180" s="1"/>
      <c r="B180" s="49" t="s">
        <v>208</v>
      </c>
    </row>
    <row r="181" spans="1:19">
      <c r="B181" s="49" t="s">
        <v>209</v>
      </c>
    </row>
    <row r="182" spans="1:19" ht="39.6" customHeight="1">
      <c r="B182" s="257" t="s">
        <v>210</v>
      </c>
      <c r="C182" s="257"/>
      <c r="D182" s="257"/>
      <c r="E182" s="257"/>
      <c r="F182" s="257"/>
      <c r="G182" s="257"/>
      <c r="H182" s="257"/>
      <c r="I182" s="257"/>
      <c r="J182" s="257"/>
      <c r="K182" s="257"/>
      <c r="L182" s="257"/>
    </row>
    <row r="184" spans="1:19">
      <c r="B184" s="3" t="s">
        <v>174</v>
      </c>
      <c r="C184" s="2" t="s">
        <v>211</v>
      </c>
    </row>
    <row r="187" spans="1:19" ht="18">
      <c r="B187" s="251" t="s">
        <v>306</v>
      </c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N187"/>
      <c r="O187"/>
      <c r="P187"/>
      <c r="Q187"/>
      <c r="R187"/>
      <c r="S187"/>
    </row>
    <row r="188" spans="1:19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N188"/>
      <c r="O188"/>
      <c r="P188"/>
      <c r="Q188"/>
      <c r="R188"/>
      <c r="S188"/>
    </row>
    <row r="189" spans="1:19">
      <c r="B189" s="8"/>
      <c r="C189" s="253" t="s">
        <v>223</v>
      </c>
      <c r="D189" s="254"/>
      <c r="E189" s="252" t="s">
        <v>295</v>
      </c>
      <c r="F189" s="252"/>
      <c r="G189" s="150" t="s">
        <v>302</v>
      </c>
      <c r="H189" s="252" t="s">
        <v>150</v>
      </c>
      <c r="I189" s="252"/>
      <c r="J189" s="151" t="s">
        <v>52</v>
      </c>
      <c r="L189" s="141"/>
      <c r="N189"/>
      <c r="O189"/>
      <c r="P189"/>
      <c r="Q189"/>
      <c r="R189"/>
      <c r="S189"/>
    </row>
    <row r="190" spans="1:19">
      <c r="B190" s="8"/>
      <c r="C190" s="255"/>
      <c r="D190" s="256"/>
      <c r="E190" s="150" t="s">
        <v>298</v>
      </c>
      <c r="F190" s="150" t="s">
        <v>299</v>
      </c>
      <c r="G190" s="150" t="s">
        <v>295</v>
      </c>
      <c r="H190" s="150" t="s">
        <v>298</v>
      </c>
      <c r="I190" s="150" t="s">
        <v>299</v>
      </c>
      <c r="J190" s="151"/>
      <c r="L190" s="141"/>
      <c r="N190"/>
      <c r="O190"/>
      <c r="P190"/>
      <c r="Q190"/>
      <c r="R190"/>
      <c r="S190"/>
    </row>
    <row r="191" spans="1:19">
      <c r="B191" s="8"/>
      <c r="C191" s="153" t="s">
        <v>296</v>
      </c>
      <c r="D191" s="154"/>
      <c r="E191" s="87">
        <v>6.2</v>
      </c>
      <c r="F191" s="155"/>
      <c r="G191" s="87">
        <v>125</v>
      </c>
      <c r="H191" s="87"/>
      <c r="I191" s="87"/>
      <c r="J191" s="152"/>
      <c r="L191" s="141"/>
      <c r="N191"/>
      <c r="O191"/>
      <c r="P191"/>
      <c r="Q191"/>
      <c r="R191"/>
      <c r="S191"/>
    </row>
    <row r="192" spans="1:19">
      <c r="B192" s="8"/>
      <c r="C192" s="143" t="s">
        <v>296</v>
      </c>
      <c r="D192" s="144"/>
      <c r="E192" s="10" t="s">
        <v>297</v>
      </c>
      <c r="F192" s="14">
        <v>5</v>
      </c>
      <c r="G192" s="10">
        <v>125</v>
      </c>
      <c r="H192" s="10"/>
      <c r="I192" s="10" t="s">
        <v>294</v>
      </c>
      <c r="J192" s="142"/>
      <c r="L192" s="141"/>
      <c r="N192"/>
      <c r="O192"/>
      <c r="P192"/>
      <c r="Q192"/>
      <c r="R192"/>
      <c r="S192"/>
    </row>
    <row r="193" spans="2:19">
      <c r="B193" s="8"/>
      <c r="C193" s="143" t="s">
        <v>300</v>
      </c>
      <c r="D193" s="144"/>
      <c r="E193" s="10" t="s">
        <v>301</v>
      </c>
      <c r="F193" s="10">
        <v>4.3</v>
      </c>
      <c r="G193" s="10">
        <v>125</v>
      </c>
      <c r="H193" s="10"/>
      <c r="I193" s="10" t="s">
        <v>294</v>
      </c>
      <c r="J193" s="142"/>
      <c r="L193" s="141"/>
      <c r="N193"/>
      <c r="O193"/>
      <c r="P193"/>
      <c r="Q193"/>
      <c r="R193"/>
      <c r="S193"/>
    </row>
    <row r="194" spans="2:19">
      <c r="B194" s="8"/>
      <c r="C194" s="143" t="s">
        <v>303</v>
      </c>
      <c r="D194" s="144"/>
      <c r="E194" s="10" t="s">
        <v>304</v>
      </c>
      <c r="F194" s="10">
        <v>4.3</v>
      </c>
      <c r="G194" s="10">
        <v>125</v>
      </c>
      <c r="H194" s="10"/>
      <c r="I194" s="10" t="s">
        <v>294</v>
      </c>
      <c r="J194" s="10"/>
      <c r="L194" s="8"/>
      <c r="N194"/>
      <c r="O194"/>
      <c r="P194"/>
      <c r="Q194"/>
      <c r="R194"/>
      <c r="S194"/>
    </row>
    <row r="195" spans="2:19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N195"/>
      <c r="O195"/>
      <c r="P195"/>
      <c r="Q195"/>
      <c r="R195"/>
      <c r="S195"/>
    </row>
    <row r="196" spans="2:19" ht="18">
      <c r="B196" s="251" t="s">
        <v>307</v>
      </c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N196"/>
      <c r="O196"/>
      <c r="P196"/>
      <c r="Q196"/>
      <c r="R196"/>
      <c r="S196"/>
    </row>
    <row r="197" spans="2:19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2:19">
      <c r="B198" s="8"/>
      <c r="C198" s="253" t="s">
        <v>223</v>
      </c>
      <c r="D198" s="254"/>
      <c r="E198" s="252" t="s">
        <v>295</v>
      </c>
      <c r="F198" s="252"/>
      <c r="G198" s="150" t="s">
        <v>302</v>
      </c>
      <c r="H198" s="252" t="s">
        <v>150</v>
      </c>
      <c r="I198" s="252"/>
      <c r="J198" s="151" t="s">
        <v>52</v>
      </c>
      <c r="L198" s="141"/>
    </row>
    <row r="199" spans="2:19">
      <c r="B199" s="8"/>
      <c r="C199" s="255"/>
      <c r="D199" s="256"/>
      <c r="E199" s="150" t="s">
        <v>298</v>
      </c>
      <c r="F199" s="150" t="s">
        <v>299</v>
      </c>
      <c r="G199" s="150" t="s">
        <v>295</v>
      </c>
      <c r="H199" s="150" t="s">
        <v>298</v>
      </c>
      <c r="I199" s="150" t="s">
        <v>299</v>
      </c>
      <c r="J199" s="151"/>
      <c r="L199" s="141"/>
    </row>
    <row r="200" spans="2:19">
      <c r="B200" s="8"/>
      <c r="C200" s="153" t="s">
        <v>309</v>
      </c>
      <c r="D200" s="154"/>
      <c r="E200" s="87">
        <v>3.9</v>
      </c>
      <c r="F200" s="155"/>
      <c r="G200" s="87">
        <v>158</v>
      </c>
      <c r="H200" s="87"/>
      <c r="I200" s="87"/>
      <c r="J200" s="152"/>
      <c r="L200" s="141"/>
    </row>
    <row r="201" spans="2:19">
      <c r="B201" s="8"/>
      <c r="C201" s="143" t="s">
        <v>300</v>
      </c>
      <c r="D201" s="144"/>
      <c r="E201" s="10" t="s">
        <v>311</v>
      </c>
      <c r="F201" s="10"/>
      <c r="G201" s="10">
        <v>158</v>
      </c>
      <c r="H201" s="10"/>
      <c r="I201" s="10"/>
      <c r="J201" s="142"/>
      <c r="L201" s="141"/>
    </row>
    <row r="203" spans="2:19" ht="18">
      <c r="B203" s="251" t="s">
        <v>308</v>
      </c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</row>
    <row r="204" spans="2:19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2:19">
      <c r="B205" s="8"/>
      <c r="C205" s="253" t="s">
        <v>223</v>
      </c>
      <c r="D205" s="254"/>
      <c r="E205" s="252" t="s">
        <v>295</v>
      </c>
      <c r="F205" s="252"/>
      <c r="G205" s="150" t="s">
        <v>302</v>
      </c>
      <c r="H205" s="252" t="s">
        <v>150</v>
      </c>
      <c r="I205" s="252"/>
      <c r="J205" s="151" t="s">
        <v>52</v>
      </c>
      <c r="L205" s="141"/>
    </row>
    <row r="206" spans="2:19">
      <c r="B206" s="8"/>
      <c r="C206" s="255"/>
      <c r="D206" s="256"/>
      <c r="E206" s="150" t="s">
        <v>298</v>
      </c>
      <c r="F206" s="150" t="s">
        <v>299</v>
      </c>
      <c r="G206" s="150" t="s">
        <v>295</v>
      </c>
      <c r="H206" s="150" t="s">
        <v>298</v>
      </c>
      <c r="I206" s="150" t="s">
        <v>299</v>
      </c>
      <c r="J206" s="151"/>
      <c r="L206" s="141"/>
    </row>
    <row r="207" spans="2:19">
      <c r="B207" s="8"/>
      <c r="C207" s="153" t="s">
        <v>310</v>
      </c>
      <c r="D207" s="154"/>
      <c r="E207" s="87">
        <v>13.6</v>
      </c>
      <c r="F207" s="155"/>
      <c r="G207" s="87">
        <v>158</v>
      </c>
      <c r="H207" s="87"/>
      <c r="I207" s="87"/>
      <c r="J207" s="152"/>
      <c r="L207" s="141"/>
    </row>
    <row r="208" spans="2:19">
      <c r="B208" s="8"/>
      <c r="C208" s="143"/>
      <c r="D208" s="144"/>
      <c r="E208" s="10"/>
      <c r="F208" s="10"/>
      <c r="G208" s="10"/>
      <c r="H208" s="10"/>
      <c r="I208" s="10"/>
      <c r="J208" s="142"/>
      <c r="L208" s="141"/>
    </row>
  </sheetData>
  <mergeCells count="42">
    <mergeCell ref="C205:D206"/>
    <mergeCell ref="E205:F205"/>
    <mergeCell ref="H205:I205"/>
    <mergeCell ref="B196:L196"/>
    <mergeCell ref="C198:D199"/>
    <mergeCell ref="E198:F198"/>
    <mergeCell ref="H198:I198"/>
    <mergeCell ref="B203:L203"/>
    <mergeCell ref="B130:L130"/>
    <mergeCell ref="B144:L144"/>
    <mergeCell ref="B177:L177"/>
    <mergeCell ref="B187:L187"/>
    <mergeCell ref="E189:F189"/>
    <mergeCell ref="H189:I189"/>
    <mergeCell ref="C189:D190"/>
    <mergeCell ref="B182:L182"/>
    <mergeCell ref="B118:L118"/>
    <mergeCell ref="B74:L74"/>
    <mergeCell ref="B94:L94"/>
    <mergeCell ref="B87:L87"/>
    <mergeCell ref="B50:L50"/>
    <mergeCell ref="B107:L107"/>
    <mergeCell ref="B63:L63"/>
    <mergeCell ref="B102:L102"/>
    <mergeCell ref="B111:L111"/>
    <mergeCell ref="B115:L115"/>
    <mergeCell ref="B3:L3"/>
    <mergeCell ref="B26:L26"/>
    <mergeCell ref="B47:L47"/>
    <mergeCell ref="B69:L69"/>
    <mergeCell ref="B121:L121"/>
    <mergeCell ref="B30:L30"/>
    <mergeCell ref="B31:L31"/>
    <mergeCell ref="B41:L41"/>
    <mergeCell ref="B53:L53"/>
    <mergeCell ref="B61:L61"/>
    <mergeCell ref="B33:L33"/>
    <mergeCell ref="B62:L62"/>
    <mergeCell ref="B75:L75"/>
    <mergeCell ref="B76:L76"/>
    <mergeCell ref="B92:L92"/>
    <mergeCell ref="B101:L101"/>
  </mergeCells>
  <phoneticPr fontId="25" type="noConversion"/>
  <pageMargins left="0.51181102362204722" right="0.51181102362204722" top="0.59055118110236227" bottom="0.59055118110236227" header="0.31496062992125984" footer="0.31496062992125984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FB05-DA01-480C-9128-6DF58C527A79}">
  <dimension ref="A1:AM35"/>
  <sheetViews>
    <sheetView zoomScale="70" zoomScaleNormal="70" workbookViewId="0">
      <selection activeCell="U30" sqref="U30"/>
    </sheetView>
  </sheetViews>
  <sheetFormatPr defaultRowHeight="14.4"/>
  <cols>
    <col min="1" max="1" width="8.5546875" customWidth="1"/>
    <col min="2" max="2" width="8.77734375" style="38" customWidth="1"/>
    <col min="3" max="3" width="7.88671875" style="38" customWidth="1"/>
    <col min="4" max="4" width="7.77734375" style="38" customWidth="1"/>
    <col min="5" max="5" width="9.44140625" style="38" customWidth="1"/>
    <col min="6" max="6" width="7.6640625" style="38" customWidth="1"/>
    <col min="7" max="7" width="10.6640625" style="38" customWidth="1"/>
    <col min="8" max="8" width="1.77734375" customWidth="1"/>
    <col min="9" max="9" width="2.6640625" customWidth="1"/>
    <col min="10" max="10" width="9.109375" customWidth="1"/>
    <col min="11" max="11" width="8.44140625" customWidth="1"/>
    <col min="12" max="14" width="7.6640625" customWidth="1"/>
    <col min="15" max="15" width="9.33203125" customWidth="1"/>
    <col min="16" max="16" width="1.77734375" customWidth="1"/>
    <col min="17" max="17" width="2.6640625" customWidth="1"/>
    <col min="18" max="18" width="10.88671875" style="38" customWidth="1"/>
    <col min="19" max="19" width="10.44140625" style="38" bestFit="1" customWidth="1"/>
    <col min="20" max="20" width="9" style="38" customWidth="1"/>
    <col min="21" max="21" width="7.88671875" style="38" customWidth="1"/>
    <col min="22" max="22" width="10.77734375" style="38" bestFit="1" customWidth="1"/>
    <col min="23" max="23" width="9.6640625" style="38" bestFit="1" customWidth="1"/>
    <col min="24" max="24" width="1.77734375" customWidth="1"/>
    <col min="25" max="25" width="2.6640625" customWidth="1"/>
    <col min="26" max="26" width="8.109375" style="38" customWidth="1"/>
    <col min="27" max="27" width="14.5546875" style="38" bestFit="1" customWidth="1"/>
    <col min="28" max="28" width="1.77734375" customWidth="1"/>
    <col min="29" max="29" width="2.6640625" customWidth="1"/>
    <col min="31" max="31" width="15.5546875" bestFit="1" customWidth="1"/>
    <col min="32" max="32" width="9.33203125" bestFit="1" customWidth="1"/>
    <col min="33" max="34" width="9.33203125" customWidth="1"/>
    <col min="35" max="35" width="1.77734375" customWidth="1"/>
    <col min="36" max="36" width="2.6640625" customWidth="1"/>
    <col min="38" max="38" width="15.5546875" bestFit="1" customWidth="1"/>
    <col min="39" max="39" width="9.33203125" bestFit="1" customWidth="1"/>
  </cols>
  <sheetData>
    <row r="1" spans="1:39" ht="23.4">
      <c r="A1" s="85" t="s">
        <v>276</v>
      </c>
    </row>
    <row r="2" spans="1:39">
      <c r="A2" s="80" t="s">
        <v>248</v>
      </c>
      <c r="H2" s="79"/>
      <c r="J2" s="80" t="s">
        <v>247</v>
      </c>
      <c r="P2" s="79"/>
      <c r="R2" s="81" t="s">
        <v>255</v>
      </c>
      <c r="X2" s="79"/>
      <c r="Z2" s="81" t="s">
        <v>260</v>
      </c>
      <c r="AB2" s="79"/>
      <c r="AD2" s="81" t="s">
        <v>265</v>
      </c>
      <c r="AE2" s="38"/>
      <c r="AI2" s="79"/>
      <c r="AK2" s="81" t="s">
        <v>271</v>
      </c>
      <c r="AL2" s="38"/>
    </row>
    <row r="3" spans="1:39" s="2" customFormat="1" ht="29.4" customHeight="1">
      <c r="A3" s="82" t="s">
        <v>257</v>
      </c>
      <c r="B3" s="82" t="s">
        <v>249</v>
      </c>
      <c r="C3" s="82" t="s">
        <v>239</v>
      </c>
      <c r="D3" s="82" t="s">
        <v>259</v>
      </c>
      <c r="E3" s="82" t="s">
        <v>264</v>
      </c>
      <c r="F3" s="82" t="s">
        <v>231</v>
      </c>
      <c r="G3" s="82" t="s">
        <v>232</v>
      </c>
      <c r="H3" s="83"/>
      <c r="I3" s="84"/>
      <c r="J3" s="82" t="s">
        <v>246</v>
      </c>
      <c r="K3" s="82" t="s">
        <v>235</v>
      </c>
      <c r="L3" s="82" t="s">
        <v>236</v>
      </c>
      <c r="M3" s="82" t="s">
        <v>197</v>
      </c>
      <c r="N3" s="82" t="s">
        <v>272</v>
      </c>
      <c r="O3" s="82" t="s">
        <v>274</v>
      </c>
      <c r="P3" s="83"/>
      <c r="Q3" s="84"/>
      <c r="R3" s="82" t="s">
        <v>256</v>
      </c>
      <c r="S3" s="82" t="s">
        <v>258</v>
      </c>
      <c r="T3" s="82" t="s">
        <v>252</v>
      </c>
      <c r="U3" s="82" t="s">
        <v>237</v>
      </c>
      <c r="V3" s="82" t="s">
        <v>250</v>
      </c>
      <c r="W3" s="82" t="s">
        <v>253</v>
      </c>
      <c r="X3" s="83"/>
      <c r="Y3" s="84"/>
      <c r="Z3" s="82" t="s">
        <v>262</v>
      </c>
      <c r="AA3" s="82" t="s">
        <v>263</v>
      </c>
      <c r="AB3" s="83"/>
      <c r="AC3" s="84"/>
      <c r="AD3" s="82" t="s">
        <v>266</v>
      </c>
      <c r="AE3" s="82" t="s">
        <v>267</v>
      </c>
      <c r="AF3" s="82" t="s">
        <v>270</v>
      </c>
      <c r="AG3" s="82" t="s">
        <v>273</v>
      </c>
      <c r="AH3" s="82" t="s">
        <v>275</v>
      </c>
      <c r="AI3" s="83"/>
      <c r="AJ3" s="84"/>
      <c r="AK3" s="82" t="s">
        <v>269</v>
      </c>
      <c r="AL3" s="82" t="s">
        <v>230</v>
      </c>
      <c r="AM3" s="82"/>
    </row>
    <row r="4" spans="1:39">
      <c r="A4" s="38">
        <v>1</v>
      </c>
      <c r="B4" s="38">
        <v>1</v>
      </c>
      <c r="C4" s="38">
        <v>4.5</v>
      </c>
      <c r="D4" s="38">
        <v>1</v>
      </c>
      <c r="E4" s="38">
        <v>1</v>
      </c>
      <c r="H4" s="79"/>
      <c r="J4" s="38">
        <v>1</v>
      </c>
      <c r="K4" s="38" t="s">
        <v>4</v>
      </c>
      <c r="L4" s="38">
        <v>220</v>
      </c>
      <c r="M4" s="38"/>
      <c r="N4" s="38"/>
      <c r="O4" s="38"/>
      <c r="P4" s="79"/>
      <c r="R4" s="38">
        <v>1</v>
      </c>
      <c r="S4" s="38" t="s">
        <v>162</v>
      </c>
      <c r="T4" s="38" t="s">
        <v>233</v>
      </c>
      <c r="U4" s="38">
        <v>95</v>
      </c>
      <c r="V4" s="38" t="s">
        <v>159</v>
      </c>
      <c r="W4" s="38" t="s">
        <v>254</v>
      </c>
      <c r="X4" s="79"/>
      <c r="Z4" s="38">
        <v>1</v>
      </c>
      <c r="AA4" s="38" t="s">
        <v>4</v>
      </c>
      <c r="AB4" s="79"/>
      <c r="AD4" s="38">
        <v>1</v>
      </c>
      <c r="AE4" s="38" t="s">
        <v>224</v>
      </c>
      <c r="AF4" s="38">
        <v>1</v>
      </c>
      <c r="AG4" s="38"/>
      <c r="AH4" s="38"/>
      <c r="AI4" s="79"/>
      <c r="AK4" s="38">
        <v>1</v>
      </c>
      <c r="AL4" s="38" t="s">
        <v>4</v>
      </c>
      <c r="AM4" s="38"/>
    </row>
    <row r="5" spans="1:39">
      <c r="A5" s="38">
        <v>2</v>
      </c>
      <c r="B5" s="38">
        <v>1</v>
      </c>
      <c r="C5" s="38">
        <v>4</v>
      </c>
      <c r="D5" s="38">
        <v>1</v>
      </c>
      <c r="E5" s="38">
        <v>1</v>
      </c>
      <c r="H5" s="79"/>
      <c r="J5" s="38">
        <v>2</v>
      </c>
      <c r="K5" s="38" t="s">
        <v>4</v>
      </c>
      <c r="L5" s="38">
        <v>231</v>
      </c>
      <c r="M5" s="38"/>
      <c r="N5" s="38"/>
      <c r="O5" s="38"/>
      <c r="P5" s="79"/>
      <c r="R5" s="38">
        <v>2</v>
      </c>
      <c r="S5" s="38" t="s">
        <v>162</v>
      </c>
      <c r="T5" s="38" t="s">
        <v>233</v>
      </c>
      <c r="U5" s="38">
        <v>125</v>
      </c>
      <c r="V5" s="38" t="s">
        <v>159</v>
      </c>
      <c r="W5" s="38" t="s">
        <v>254</v>
      </c>
      <c r="X5" s="79"/>
      <c r="Z5" s="38">
        <v>2</v>
      </c>
      <c r="AA5" s="38" t="s">
        <v>261</v>
      </c>
      <c r="AB5" s="79"/>
      <c r="AD5" s="38">
        <v>2</v>
      </c>
      <c r="AE5" s="38" t="s">
        <v>268</v>
      </c>
      <c r="AF5" s="38">
        <v>1</v>
      </c>
      <c r="AG5" s="38"/>
      <c r="AH5" s="38"/>
      <c r="AI5" s="79"/>
      <c r="AK5" s="38"/>
      <c r="AL5" s="38"/>
      <c r="AM5" s="38"/>
    </row>
    <row r="6" spans="1:39">
      <c r="A6" s="38">
        <v>3</v>
      </c>
      <c r="B6" s="38">
        <v>2</v>
      </c>
      <c r="C6" s="38">
        <v>4</v>
      </c>
      <c r="D6" s="38">
        <v>1</v>
      </c>
      <c r="E6" s="38">
        <v>1</v>
      </c>
      <c r="H6" s="79"/>
      <c r="J6" s="38">
        <v>3</v>
      </c>
      <c r="K6" s="38" t="s">
        <v>4</v>
      </c>
      <c r="L6" s="38">
        <v>219</v>
      </c>
      <c r="M6" s="38"/>
      <c r="N6" s="38"/>
      <c r="O6" s="38"/>
      <c r="P6" s="79"/>
      <c r="R6" s="38">
        <v>3</v>
      </c>
      <c r="S6" s="38" t="s">
        <v>162</v>
      </c>
      <c r="T6" s="38" t="s">
        <v>242</v>
      </c>
      <c r="U6" s="38">
        <v>135</v>
      </c>
      <c r="V6" s="38" t="s">
        <v>251</v>
      </c>
      <c r="W6" s="38" t="s">
        <v>254</v>
      </c>
      <c r="X6" s="79"/>
      <c r="Z6" s="38">
        <v>3</v>
      </c>
      <c r="AA6" s="38" t="s">
        <v>238</v>
      </c>
      <c r="AB6" s="79"/>
      <c r="AD6" s="38"/>
      <c r="AE6" s="38"/>
      <c r="AF6" s="38"/>
      <c r="AG6" s="38"/>
      <c r="AH6" s="38"/>
      <c r="AI6" s="79"/>
      <c r="AK6" s="38"/>
      <c r="AL6" s="38"/>
      <c r="AM6" s="38"/>
    </row>
    <row r="7" spans="1:39">
      <c r="A7" s="38">
        <v>4</v>
      </c>
      <c r="B7" s="38">
        <v>3</v>
      </c>
      <c r="C7" s="38">
        <v>4.2</v>
      </c>
      <c r="D7" s="38">
        <v>2</v>
      </c>
      <c r="E7" s="38">
        <v>1</v>
      </c>
      <c r="H7" s="79"/>
      <c r="J7" s="38"/>
      <c r="K7" s="38"/>
      <c r="L7" s="38"/>
      <c r="M7" s="38"/>
      <c r="N7" s="38"/>
      <c r="O7" s="38"/>
      <c r="P7" s="79"/>
      <c r="R7" s="38">
        <v>4</v>
      </c>
      <c r="S7" s="38" t="s">
        <v>162</v>
      </c>
      <c r="T7" s="38" t="s">
        <v>234</v>
      </c>
      <c r="U7" s="38">
        <v>125</v>
      </c>
      <c r="V7" s="38" t="s">
        <v>159</v>
      </c>
      <c r="W7" s="38" t="s">
        <v>254</v>
      </c>
      <c r="X7" s="79"/>
      <c r="Z7" s="38">
        <v>4</v>
      </c>
      <c r="AA7" s="38" t="s">
        <v>229</v>
      </c>
      <c r="AB7" s="79"/>
      <c r="AD7" s="38"/>
      <c r="AE7" s="38"/>
      <c r="AI7" s="79"/>
      <c r="AK7" s="38"/>
      <c r="AL7" s="38"/>
    </row>
    <row r="8" spans="1:39">
      <c r="A8" s="38"/>
      <c r="H8" s="79"/>
      <c r="J8" s="38">
        <v>4</v>
      </c>
      <c r="K8" s="38" t="s">
        <v>238</v>
      </c>
      <c r="L8" s="38" t="s">
        <v>228</v>
      </c>
      <c r="M8" s="38"/>
      <c r="N8" s="38"/>
      <c r="O8" s="38"/>
      <c r="P8" s="79"/>
      <c r="S8"/>
      <c r="T8"/>
      <c r="U8"/>
      <c r="V8"/>
      <c r="W8"/>
      <c r="X8" s="79"/>
      <c r="AB8" s="79"/>
      <c r="AI8" s="79"/>
    </row>
    <row r="9" spans="1:39">
      <c r="A9" s="38">
        <v>1</v>
      </c>
      <c r="B9" s="38">
        <v>4</v>
      </c>
      <c r="C9" s="38">
        <v>5</v>
      </c>
      <c r="D9" s="38">
        <v>3</v>
      </c>
      <c r="E9" s="38">
        <v>1</v>
      </c>
      <c r="H9" s="79"/>
      <c r="J9" s="38"/>
      <c r="K9" s="38"/>
      <c r="L9" s="38"/>
      <c r="M9" s="38"/>
      <c r="N9" s="38"/>
      <c r="O9" s="38"/>
      <c r="P9" s="79"/>
      <c r="R9" s="38">
        <v>5</v>
      </c>
      <c r="S9" s="38" t="s">
        <v>213</v>
      </c>
      <c r="T9" s="38" t="s">
        <v>233</v>
      </c>
      <c r="U9" s="38">
        <v>135</v>
      </c>
      <c r="V9" s="38" t="s">
        <v>159</v>
      </c>
      <c r="W9" s="38" t="s">
        <v>254</v>
      </c>
      <c r="X9" s="79"/>
      <c r="AB9" s="79"/>
      <c r="AI9" s="79"/>
    </row>
    <row r="10" spans="1:39">
      <c r="A10" s="38">
        <v>2</v>
      </c>
      <c r="B10" s="38">
        <v>4</v>
      </c>
      <c r="C10" s="38">
        <v>4</v>
      </c>
      <c r="D10" s="38">
        <v>3</v>
      </c>
      <c r="E10" s="38">
        <v>1</v>
      </c>
      <c r="H10" s="79"/>
      <c r="J10" s="38">
        <v>5</v>
      </c>
      <c r="K10" s="38" t="s">
        <v>229</v>
      </c>
      <c r="L10" s="38" t="s">
        <v>240</v>
      </c>
      <c r="M10" s="38"/>
      <c r="N10" s="38"/>
      <c r="O10" s="38"/>
      <c r="P10" s="79"/>
      <c r="R10" s="38">
        <v>6</v>
      </c>
      <c r="S10" s="38" t="s">
        <v>243</v>
      </c>
      <c r="T10" s="38" t="s">
        <v>242</v>
      </c>
      <c r="U10" s="38">
        <v>150</v>
      </c>
      <c r="V10" s="38" t="s">
        <v>251</v>
      </c>
      <c r="W10" s="38" t="s">
        <v>254</v>
      </c>
      <c r="X10" s="79"/>
      <c r="AB10" s="79"/>
      <c r="AI10" s="79"/>
    </row>
    <row r="11" spans="1:39">
      <c r="A11" s="38">
        <v>3</v>
      </c>
      <c r="B11" s="38">
        <v>4</v>
      </c>
      <c r="C11" s="38">
        <v>3</v>
      </c>
      <c r="D11" s="38">
        <v>3</v>
      </c>
      <c r="E11" s="38">
        <v>1</v>
      </c>
      <c r="H11" s="79"/>
      <c r="J11" s="38">
        <v>6</v>
      </c>
      <c r="K11" s="38" t="s">
        <v>229</v>
      </c>
      <c r="L11" s="38" t="s">
        <v>241</v>
      </c>
      <c r="M11" s="38"/>
      <c r="N11" s="38"/>
      <c r="O11" s="38"/>
      <c r="P11" s="79"/>
      <c r="R11" s="38">
        <v>7</v>
      </c>
      <c r="S11" s="38" t="s">
        <v>244</v>
      </c>
      <c r="T11" s="38" t="s">
        <v>233</v>
      </c>
      <c r="U11" s="38">
        <v>155</v>
      </c>
      <c r="V11" s="38" t="s">
        <v>159</v>
      </c>
      <c r="W11" s="38" t="s">
        <v>254</v>
      </c>
      <c r="X11" s="79"/>
      <c r="AB11" s="79"/>
      <c r="AI11" s="79"/>
    </row>
    <row r="12" spans="1:39">
      <c r="A12" s="38">
        <v>4</v>
      </c>
      <c r="B12" s="38">
        <v>4</v>
      </c>
      <c r="C12" s="38">
        <v>5.5</v>
      </c>
      <c r="D12" s="38">
        <v>3</v>
      </c>
      <c r="E12" s="38">
        <v>1</v>
      </c>
      <c r="H12" s="79"/>
      <c r="K12" s="38"/>
      <c r="L12" s="38"/>
      <c r="M12" s="38"/>
      <c r="N12" s="38"/>
      <c r="O12" s="38"/>
      <c r="P12" s="79"/>
      <c r="R12" s="38">
        <v>8</v>
      </c>
      <c r="S12" s="38" t="s">
        <v>245</v>
      </c>
      <c r="T12" s="38" t="s">
        <v>234</v>
      </c>
      <c r="U12" s="38">
        <v>180</v>
      </c>
      <c r="V12" s="38" t="s">
        <v>159</v>
      </c>
      <c r="W12" s="38" t="s">
        <v>254</v>
      </c>
      <c r="X12" s="79"/>
      <c r="AB12" s="79"/>
      <c r="AI12" s="79"/>
    </row>
    <row r="13" spans="1:39">
      <c r="A13" s="38"/>
      <c r="H13" s="79"/>
      <c r="K13" s="38"/>
      <c r="L13" s="38"/>
      <c r="M13" s="38"/>
      <c r="N13" s="38"/>
      <c r="O13" s="38"/>
      <c r="P13" s="79"/>
      <c r="S13"/>
      <c r="T13"/>
      <c r="U13"/>
      <c r="V13"/>
      <c r="W13"/>
      <c r="X13" s="79"/>
      <c r="AB13" s="79"/>
      <c r="AI13" s="79"/>
    </row>
    <row r="14" spans="1:39">
      <c r="A14" s="38">
        <v>1</v>
      </c>
      <c r="B14" s="38">
        <v>5</v>
      </c>
      <c r="C14" s="38">
        <v>5</v>
      </c>
      <c r="D14" s="38">
        <v>4</v>
      </c>
      <c r="E14" s="38">
        <v>1</v>
      </c>
      <c r="H14" s="79"/>
      <c r="K14" s="38"/>
      <c r="L14" s="38"/>
      <c r="M14" s="38"/>
      <c r="N14" s="38"/>
      <c r="O14" s="38"/>
      <c r="P14" s="79"/>
      <c r="X14" s="79"/>
      <c r="AB14" s="79"/>
      <c r="AI14" s="79"/>
    </row>
    <row r="15" spans="1:39">
      <c r="A15" s="38">
        <v>2</v>
      </c>
      <c r="B15" s="38">
        <v>5</v>
      </c>
      <c r="C15" s="38">
        <v>4</v>
      </c>
      <c r="D15" s="38">
        <v>4</v>
      </c>
      <c r="E15" s="38">
        <v>1</v>
      </c>
      <c r="H15" s="79"/>
      <c r="P15" s="79"/>
      <c r="R15" s="81" t="s">
        <v>283</v>
      </c>
      <c r="X15" s="79"/>
      <c r="AB15" s="79"/>
      <c r="AI15" s="79"/>
    </row>
    <row r="16" spans="1:39">
      <c r="A16" s="38">
        <v>3</v>
      </c>
      <c r="B16" s="38">
        <v>6</v>
      </c>
      <c r="C16" s="38">
        <v>3</v>
      </c>
      <c r="D16" s="38">
        <v>4</v>
      </c>
      <c r="E16" s="38">
        <v>1</v>
      </c>
      <c r="H16" s="79"/>
      <c r="P16" s="79"/>
      <c r="R16" s="86" t="s">
        <v>279</v>
      </c>
      <c r="S16" s="82"/>
      <c r="T16" s="82"/>
      <c r="U16" s="82"/>
      <c r="V16" s="82"/>
      <c r="W16" s="82"/>
      <c r="X16" s="79"/>
      <c r="AB16" s="79"/>
      <c r="AI16" s="79"/>
    </row>
    <row r="17" spans="1:35" ht="28.8">
      <c r="A17" s="38">
        <v>4</v>
      </c>
      <c r="B17" s="38">
        <v>6</v>
      </c>
      <c r="C17" s="38">
        <v>5.5</v>
      </c>
      <c r="D17" s="38">
        <v>4</v>
      </c>
      <c r="E17" s="38">
        <v>1</v>
      </c>
      <c r="H17" s="79"/>
      <c r="K17" s="38"/>
      <c r="L17" s="38"/>
      <c r="M17" s="38"/>
      <c r="N17" s="38"/>
      <c r="O17" s="38"/>
      <c r="P17" s="79"/>
      <c r="R17" s="82" t="s">
        <v>280</v>
      </c>
      <c r="S17" s="1" t="s">
        <v>188</v>
      </c>
      <c r="T17" s="1"/>
      <c r="U17" s="1"/>
      <c r="V17" s="1"/>
      <c r="W17" s="1"/>
      <c r="X17" s="79"/>
      <c r="AB17" s="79"/>
      <c r="AI17" s="79"/>
    </row>
    <row r="18" spans="1:35">
      <c r="A18" s="38"/>
      <c r="H18" s="79"/>
      <c r="K18" s="38"/>
      <c r="L18" s="38"/>
      <c r="M18" s="38"/>
      <c r="N18" s="38"/>
      <c r="O18" s="38"/>
      <c r="P18" s="79"/>
      <c r="R18" s="38">
        <v>1</v>
      </c>
      <c r="S18" s="38" t="s">
        <v>281</v>
      </c>
      <c r="T18"/>
      <c r="U18"/>
      <c r="V18"/>
      <c r="W18"/>
      <c r="X18" s="79"/>
      <c r="AB18" s="79"/>
      <c r="AI18" s="79"/>
    </row>
    <row r="19" spans="1:35">
      <c r="A19" s="38">
        <v>5</v>
      </c>
      <c r="B19" s="38">
        <v>1</v>
      </c>
      <c r="C19" s="38">
        <v>5</v>
      </c>
      <c r="D19" s="38">
        <v>1</v>
      </c>
      <c r="E19" s="38">
        <v>1</v>
      </c>
      <c r="H19" s="79"/>
      <c r="K19" s="38"/>
      <c r="L19" s="38"/>
      <c r="M19" s="38"/>
      <c r="N19" s="38"/>
      <c r="O19" s="38"/>
      <c r="P19" s="79"/>
      <c r="R19" s="38">
        <v>2</v>
      </c>
      <c r="S19" s="38" t="s">
        <v>152</v>
      </c>
      <c r="X19" s="79"/>
      <c r="AB19" s="79"/>
      <c r="AI19" s="79"/>
    </row>
    <row r="20" spans="1:35">
      <c r="A20" s="38">
        <v>6</v>
      </c>
      <c r="B20" s="38">
        <v>2</v>
      </c>
      <c r="C20" s="38">
        <v>4</v>
      </c>
      <c r="D20" s="38">
        <v>1</v>
      </c>
      <c r="E20" s="38">
        <v>1</v>
      </c>
      <c r="H20" s="79"/>
      <c r="K20" s="38"/>
      <c r="L20" s="38"/>
      <c r="M20" s="38"/>
      <c r="N20" s="38"/>
      <c r="O20" s="38"/>
      <c r="P20" s="79"/>
      <c r="R20" s="38">
        <v>3</v>
      </c>
      <c r="S20" s="38" t="s">
        <v>282</v>
      </c>
      <c r="X20" s="79"/>
      <c r="AB20" s="79"/>
      <c r="AI20" s="79"/>
    </row>
    <row r="21" spans="1:35">
      <c r="A21" s="38">
        <v>7</v>
      </c>
      <c r="B21" s="38">
        <v>1</v>
      </c>
      <c r="C21" s="38">
        <v>3</v>
      </c>
      <c r="D21" s="38">
        <v>1</v>
      </c>
      <c r="E21" s="38">
        <v>1</v>
      </c>
      <c r="H21" s="79"/>
      <c r="K21" s="38"/>
      <c r="L21" s="38"/>
      <c r="M21" s="38"/>
      <c r="N21" s="38"/>
      <c r="O21" s="38"/>
      <c r="P21" s="79"/>
      <c r="X21" s="79"/>
      <c r="AB21" s="79"/>
      <c r="AI21" s="79"/>
    </row>
    <row r="22" spans="1:35">
      <c r="A22" s="38">
        <v>8</v>
      </c>
      <c r="B22" s="38">
        <v>1</v>
      </c>
      <c r="C22" s="38">
        <v>5.5</v>
      </c>
      <c r="D22" s="38">
        <v>1</v>
      </c>
      <c r="E22" s="38">
        <v>1</v>
      </c>
      <c r="H22" s="79"/>
      <c r="K22" s="38"/>
      <c r="L22" s="38"/>
      <c r="M22" s="38"/>
      <c r="N22" s="38"/>
      <c r="O22" s="38"/>
      <c r="P22" s="79"/>
      <c r="X22" s="79"/>
      <c r="AB22" s="79"/>
      <c r="AI22" s="79"/>
    </row>
    <row r="23" spans="1:35">
      <c r="K23" s="38"/>
      <c r="L23" s="38"/>
      <c r="M23" s="38"/>
      <c r="N23" s="38"/>
      <c r="O23" s="38"/>
      <c r="R23" s="81" t="s">
        <v>284</v>
      </c>
    </row>
    <row r="24" spans="1:35">
      <c r="K24" s="38"/>
      <c r="L24" s="38"/>
      <c r="M24" s="38"/>
      <c r="N24" s="38"/>
      <c r="O24" s="38"/>
      <c r="R24" s="86" t="s">
        <v>279</v>
      </c>
      <c r="S24" s="82"/>
      <c r="T24" s="82"/>
      <c r="U24" s="82"/>
      <c r="V24" s="82"/>
      <c r="W24" s="82"/>
    </row>
    <row r="25" spans="1:35" ht="43.2">
      <c r="K25" s="38"/>
      <c r="L25" s="38"/>
      <c r="M25" s="38"/>
      <c r="N25" s="38"/>
      <c r="O25" s="38"/>
      <c r="R25" s="82" t="s">
        <v>285</v>
      </c>
      <c r="S25" s="82" t="s">
        <v>257</v>
      </c>
      <c r="T25" s="82" t="s">
        <v>286</v>
      </c>
      <c r="U25" s="1"/>
      <c r="V25" s="1"/>
      <c r="W25" s="1"/>
    </row>
    <row r="26" spans="1:35">
      <c r="K26" s="38"/>
      <c r="L26" s="38"/>
      <c r="M26" s="38"/>
      <c r="N26" s="38"/>
      <c r="O26" s="38"/>
      <c r="R26" s="38">
        <v>1</v>
      </c>
      <c r="S26" s="38">
        <v>1</v>
      </c>
      <c r="T26" s="38">
        <v>0.5</v>
      </c>
      <c r="U26"/>
      <c r="V26"/>
      <c r="W26"/>
    </row>
    <row r="27" spans="1:35">
      <c r="K27" s="38"/>
      <c r="L27" s="38"/>
      <c r="M27" s="38"/>
      <c r="N27" s="38"/>
      <c r="O27" s="38"/>
      <c r="R27" s="38">
        <v>2</v>
      </c>
      <c r="S27" s="38">
        <v>2</v>
      </c>
      <c r="T27" s="38">
        <v>0.75</v>
      </c>
    </row>
    <row r="28" spans="1:35">
      <c r="K28" s="38"/>
      <c r="L28" s="38"/>
      <c r="M28" s="38"/>
      <c r="N28" s="38"/>
      <c r="O28" s="38"/>
      <c r="R28" s="38">
        <v>3</v>
      </c>
      <c r="S28" s="38">
        <v>3</v>
      </c>
      <c r="T28" s="38">
        <v>0.6</v>
      </c>
    </row>
    <row r="29" spans="1:35">
      <c r="K29" s="38"/>
      <c r="L29" s="38"/>
      <c r="M29" s="38"/>
      <c r="N29" s="38"/>
      <c r="O29" s="38"/>
    </row>
    <row r="32" spans="1:35" ht="23.4">
      <c r="A32" s="85" t="s">
        <v>277</v>
      </c>
    </row>
    <row r="33" spans="1:1">
      <c r="A33" t="s">
        <v>287</v>
      </c>
    </row>
    <row r="34" spans="1:1">
      <c r="A34" t="s">
        <v>288</v>
      </c>
    </row>
    <row r="35" spans="1:1">
      <c r="A35" t="s">
        <v>278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005C-4E44-4155-9FD2-3B3F56C79AA2}">
  <dimension ref="A1:K70"/>
  <sheetViews>
    <sheetView showGridLines="0" zoomScale="90" zoomScaleNormal="90" workbookViewId="0">
      <selection activeCell="B54" sqref="B54"/>
    </sheetView>
  </sheetViews>
  <sheetFormatPr defaultColWidth="8.88671875" defaultRowHeight="12"/>
  <cols>
    <col min="1" max="1" width="3.77734375" style="8" customWidth="1"/>
    <col min="2" max="2" width="6.5546875" style="22" bestFit="1" customWidth="1"/>
    <col min="3" max="3" width="6.6640625" style="8" bestFit="1" customWidth="1"/>
    <col min="4" max="4" width="6.77734375" style="9" customWidth="1"/>
    <col min="5" max="5" width="3.77734375" style="8" customWidth="1"/>
    <col min="6" max="6" width="6.5546875" style="22" bestFit="1" customWidth="1"/>
    <col min="7" max="7" width="5.77734375" style="8" customWidth="1"/>
    <col min="8" max="8" width="6.77734375" style="9" customWidth="1"/>
    <col min="9" max="9" width="3.77734375" style="8" customWidth="1"/>
    <col min="10" max="10" width="7.5546875" style="22" customWidth="1"/>
    <col min="11" max="11" width="5.77734375" style="8" customWidth="1"/>
    <col min="12" max="12" width="4.44140625" style="9" customWidth="1"/>
    <col min="13" max="16384" width="8.88671875" style="9"/>
  </cols>
  <sheetData>
    <row r="1" spans="1:11" ht="17.399999999999999" customHeight="1">
      <c r="A1" s="258" t="s">
        <v>318</v>
      </c>
      <c r="B1" s="258"/>
      <c r="C1" s="258"/>
      <c r="E1" s="258" t="s">
        <v>319</v>
      </c>
      <c r="F1" s="258"/>
      <c r="G1" s="258"/>
      <c r="I1" s="258" t="s">
        <v>320</v>
      </c>
      <c r="J1" s="258"/>
      <c r="K1" s="258"/>
    </row>
    <row r="2" spans="1:11" s="156" customFormat="1" ht="15" customHeight="1">
      <c r="A2" s="184" t="s">
        <v>313</v>
      </c>
      <c r="B2" s="184" t="s">
        <v>44</v>
      </c>
      <c r="C2" s="43" t="s">
        <v>1</v>
      </c>
      <c r="D2" s="9"/>
      <c r="E2" s="184" t="s">
        <v>313</v>
      </c>
      <c r="F2" s="184" t="s">
        <v>44</v>
      </c>
      <c r="G2" s="43" t="s">
        <v>1</v>
      </c>
      <c r="H2" s="9"/>
      <c r="I2" s="184" t="s">
        <v>313</v>
      </c>
      <c r="J2" s="184" t="s">
        <v>44</v>
      </c>
      <c r="K2" s="43" t="s">
        <v>1</v>
      </c>
    </row>
    <row r="3" spans="1:11" s="156" customFormat="1" ht="10.199999999999999">
      <c r="A3" s="168">
        <v>1</v>
      </c>
      <c r="B3" s="158">
        <v>44107</v>
      </c>
      <c r="C3" s="159">
        <v>100</v>
      </c>
      <c r="E3" s="168">
        <v>1</v>
      </c>
      <c r="F3" s="158">
        <v>44573</v>
      </c>
      <c r="G3" s="159">
        <v>10</v>
      </c>
      <c r="I3" s="168">
        <v>1</v>
      </c>
      <c r="J3" s="158"/>
      <c r="K3" s="159">
        <v>100</v>
      </c>
    </row>
    <row r="4" spans="1:11" s="156" customFormat="1" ht="10.199999999999999">
      <c r="A4" s="168">
        <f>A3+1</f>
        <v>2</v>
      </c>
      <c r="B4" s="158">
        <v>44114</v>
      </c>
      <c r="C4" s="159">
        <v>150</v>
      </c>
      <c r="E4" s="168">
        <f>E3+1</f>
        <v>2</v>
      </c>
      <c r="F4" s="158">
        <v>44657</v>
      </c>
      <c r="G4" s="159">
        <v>15</v>
      </c>
      <c r="I4" s="168">
        <f>I3+1</f>
        <v>2</v>
      </c>
      <c r="J4" s="158"/>
      <c r="K4" s="159"/>
    </row>
    <row r="5" spans="1:11" s="156" customFormat="1" ht="10.199999999999999">
      <c r="A5" s="168">
        <f t="shared" ref="A5:A34" si="0">A4+1</f>
        <v>3</v>
      </c>
      <c r="B5" s="158">
        <v>44128</v>
      </c>
      <c r="C5" s="159">
        <v>125</v>
      </c>
      <c r="E5" s="168">
        <f t="shared" ref="E5:E34" si="1">E4+1</f>
        <v>3</v>
      </c>
      <c r="F5" s="158"/>
      <c r="G5" s="159"/>
      <c r="I5" s="168">
        <f t="shared" ref="I5:I34" si="2">I4+1</f>
        <v>3</v>
      </c>
      <c r="J5" s="158"/>
      <c r="K5" s="159"/>
    </row>
    <row r="6" spans="1:11" s="156" customFormat="1" ht="10.199999999999999">
      <c r="A6" s="168">
        <f t="shared" si="0"/>
        <v>4</v>
      </c>
      <c r="B6" s="158">
        <v>44135</v>
      </c>
      <c r="C6" s="159">
        <v>150</v>
      </c>
      <c r="E6" s="168">
        <f t="shared" si="1"/>
        <v>4</v>
      </c>
      <c r="F6" s="158"/>
      <c r="G6" s="159"/>
      <c r="I6" s="168">
        <f t="shared" si="2"/>
        <v>4</v>
      </c>
      <c r="J6" s="158"/>
      <c r="K6" s="159"/>
    </row>
    <row r="7" spans="1:11" s="156" customFormat="1" ht="10.199999999999999">
      <c r="A7" s="168">
        <f t="shared" si="0"/>
        <v>5</v>
      </c>
      <c r="B7" s="158">
        <v>44142</v>
      </c>
      <c r="C7" s="159">
        <v>100</v>
      </c>
      <c r="E7" s="168">
        <f t="shared" si="1"/>
        <v>5</v>
      </c>
      <c r="F7" s="158"/>
      <c r="G7" s="159"/>
      <c r="I7" s="168">
        <f t="shared" si="2"/>
        <v>5</v>
      </c>
      <c r="J7" s="158"/>
      <c r="K7" s="159"/>
    </row>
    <row r="8" spans="1:11" s="156" customFormat="1" ht="10.199999999999999">
      <c r="A8" s="168">
        <f t="shared" si="0"/>
        <v>6</v>
      </c>
      <c r="B8" s="158">
        <v>44163</v>
      </c>
      <c r="C8" s="159">
        <v>116</v>
      </c>
      <c r="E8" s="168">
        <f t="shared" si="1"/>
        <v>6</v>
      </c>
      <c r="F8" s="158"/>
      <c r="G8" s="159"/>
      <c r="I8" s="168">
        <f t="shared" si="2"/>
        <v>6</v>
      </c>
      <c r="J8" s="158"/>
      <c r="K8" s="159"/>
    </row>
    <row r="9" spans="1:11" s="156" customFormat="1" ht="10.199999999999999">
      <c r="A9" s="168">
        <f t="shared" si="0"/>
        <v>7</v>
      </c>
      <c r="B9" s="158">
        <v>44177</v>
      </c>
      <c r="C9" s="159">
        <v>150</v>
      </c>
      <c r="E9" s="168">
        <f t="shared" si="1"/>
        <v>7</v>
      </c>
      <c r="F9" s="158"/>
      <c r="G9" s="159"/>
      <c r="I9" s="168">
        <f t="shared" si="2"/>
        <v>7</v>
      </c>
      <c r="J9" s="158"/>
      <c r="K9" s="159"/>
    </row>
    <row r="10" spans="1:11" s="156" customFormat="1" ht="10.199999999999999">
      <c r="A10" s="168">
        <f t="shared" si="0"/>
        <v>8</v>
      </c>
      <c r="B10" s="158">
        <v>44191</v>
      </c>
      <c r="C10" s="159">
        <v>200</v>
      </c>
      <c r="E10" s="168">
        <f t="shared" si="1"/>
        <v>8</v>
      </c>
      <c r="F10" s="158"/>
      <c r="G10" s="159"/>
      <c r="I10" s="168">
        <f t="shared" si="2"/>
        <v>8</v>
      </c>
      <c r="J10" s="158"/>
      <c r="K10" s="159"/>
    </row>
    <row r="11" spans="1:11" s="156" customFormat="1" ht="10.199999999999999">
      <c r="A11" s="168">
        <f t="shared" si="0"/>
        <v>9</v>
      </c>
      <c r="B11" s="158">
        <v>44205</v>
      </c>
      <c r="C11" s="159">
        <v>150</v>
      </c>
      <c r="E11" s="168">
        <f t="shared" si="1"/>
        <v>9</v>
      </c>
      <c r="F11" s="158"/>
      <c r="G11" s="159"/>
      <c r="I11" s="168">
        <f t="shared" si="2"/>
        <v>9</v>
      </c>
      <c r="J11" s="158"/>
      <c r="K11" s="159"/>
    </row>
    <row r="12" spans="1:11" s="156" customFormat="1" ht="10.199999999999999">
      <c r="A12" s="168">
        <f t="shared" si="0"/>
        <v>10</v>
      </c>
      <c r="B12" s="158">
        <v>44212</v>
      </c>
      <c r="C12" s="159">
        <v>200</v>
      </c>
      <c r="E12" s="168">
        <f t="shared" si="1"/>
        <v>10</v>
      </c>
      <c r="F12" s="158"/>
      <c r="G12" s="159"/>
      <c r="I12" s="168">
        <f t="shared" si="2"/>
        <v>10</v>
      </c>
      <c r="J12" s="158"/>
      <c r="K12" s="159"/>
    </row>
    <row r="13" spans="1:11" s="156" customFormat="1" ht="10.199999999999999">
      <c r="A13" s="168">
        <f t="shared" si="0"/>
        <v>11</v>
      </c>
      <c r="B13" s="158">
        <v>44225</v>
      </c>
      <c r="C13" s="159">
        <v>200</v>
      </c>
      <c r="E13" s="168">
        <f t="shared" si="1"/>
        <v>11</v>
      </c>
      <c r="F13" s="158"/>
      <c r="G13" s="159"/>
      <c r="I13" s="168">
        <f t="shared" si="2"/>
        <v>11</v>
      </c>
      <c r="J13" s="158"/>
      <c r="K13" s="159"/>
    </row>
    <row r="14" spans="1:11" s="156" customFormat="1" ht="10.199999999999999">
      <c r="A14" s="168">
        <f t="shared" si="0"/>
        <v>12</v>
      </c>
      <c r="B14" s="158">
        <v>44233</v>
      </c>
      <c r="C14" s="159">
        <v>200</v>
      </c>
      <c r="E14" s="168">
        <f t="shared" si="1"/>
        <v>12</v>
      </c>
      <c r="F14" s="158"/>
      <c r="G14" s="159"/>
      <c r="I14" s="168">
        <f t="shared" si="2"/>
        <v>12</v>
      </c>
      <c r="J14" s="158"/>
      <c r="K14" s="159"/>
    </row>
    <row r="15" spans="1:11" s="156" customFormat="1" ht="10.199999999999999">
      <c r="A15" s="168">
        <f t="shared" si="0"/>
        <v>13</v>
      </c>
      <c r="B15" s="158">
        <v>44241</v>
      </c>
      <c r="C15" s="159">
        <v>200</v>
      </c>
      <c r="E15" s="168">
        <f t="shared" si="1"/>
        <v>13</v>
      </c>
      <c r="F15" s="158"/>
      <c r="G15" s="159"/>
      <c r="I15" s="168">
        <f t="shared" si="2"/>
        <v>13</v>
      </c>
      <c r="J15" s="158"/>
      <c r="K15" s="159"/>
    </row>
    <row r="16" spans="1:11" s="156" customFormat="1" ht="10.199999999999999">
      <c r="A16" s="168">
        <f t="shared" si="0"/>
        <v>14</v>
      </c>
      <c r="B16" s="158">
        <v>44245</v>
      </c>
      <c r="C16" s="159">
        <v>50</v>
      </c>
      <c r="E16" s="168">
        <f t="shared" si="1"/>
        <v>14</v>
      </c>
      <c r="F16" s="158"/>
      <c r="G16" s="159"/>
      <c r="I16" s="168">
        <f t="shared" si="2"/>
        <v>14</v>
      </c>
      <c r="J16" s="158"/>
      <c r="K16" s="159"/>
    </row>
    <row r="17" spans="1:11" s="156" customFormat="1" ht="10.199999999999999">
      <c r="A17" s="168">
        <f t="shared" si="0"/>
        <v>15</v>
      </c>
      <c r="B17" s="160">
        <v>44246</v>
      </c>
      <c r="C17" s="159">
        <v>100</v>
      </c>
      <c r="E17" s="168">
        <f t="shared" si="1"/>
        <v>15</v>
      </c>
      <c r="F17" s="160"/>
      <c r="G17" s="159"/>
      <c r="I17" s="168">
        <f t="shared" si="2"/>
        <v>15</v>
      </c>
      <c r="J17" s="160"/>
      <c r="K17" s="159"/>
    </row>
    <row r="18" spans="1:11" s="156" customFormat="1" ht="10.199999999999999">
      <c r="A18" s="168">
        <f t="shared" si="0"/>
        <v>16</v>
      </c>
      <c r="B18" s="160">
        <v>44247</v>
      </c>
      <c r="C18" s="159">
        <v>235</v>
      </c>
      <c r="E18" s="168">
        <f t="shared" si="1"/>
        <v>16</v>
      </c>
      <c r="F18" s="160"/>
      <c r="G18" s="159"/>
      <c r="I18" s="168">
        <f t="shared" si="2"/>
        <v>16</v>
      </c>
      <c r="J18" s="160"/>
      <c r="K18" s="159"/>
    </row>
    <row r="19" spans="1:11" s="156" customFormat="1" ht="10.199999999999999">
      <c r="A19" s="168">
        <f t="shared" si="0"/>
        <v>17</v>
      </c>
      <c r="B19" s="158">
        <v>44254</v>
      </c>
      <c r="C19" s="159">
        <v>150</v>
      </c>
      <c r="E19" s="168">
        <f t="shared" si="1"/>
        <v>17</v>
      </c>
      <c r="F19" s="158"/>
      <c r="G19" s="159"/>
      <c r="I19" s="168">
        <f t="shared" si="2"/>
        <v>17</v>
      </c>
      <c r="J19" s="158"/>
      <c r="K19" s="159"/>
    </row>
    <row r="20" spans="1:11" s="156" customFormat="1" ht="10.199999999999999">
      <c r="A20" s="168">
        <f t="shared" si="0"/>
        <v>18</v>
      </c>
      <c r="B20" s="158">
        <v>44276</v>
      </c>
      <c r="C20" s="159">
        <v>230</v>
      </c>
      <c r="E20" s="168">
        <f t="shared" si="1"/>
        <v>18</v>
      </c>
      <c r="F20" s="158"/>
      <c r="G20" s="159"/>
      <c r="I20" s="168">
        <f t="shared" si="2"/>
        <v>18</v>
      </c>
      <c r="J20" s="158"/>
      <c r="K20" s="159"/>
    </row>
    <row r="21" spans="1:11" s="156" customFormat="1" ht="10.199999999999999">
      <c r="A21" s="168">
        <f t="shared" si="0"/>
        <v>19</v>
      </c>
      <c r="B21" s="158">
        <v>44282</v>
      </c>
      <c r="C21" s="159">
        <v>215</v>
      </c>
      <c r="E21" s="168">
        <f t="shared" si="1"/>
        <v>19</v>
      </c>
      <c r="F21" s="158"/>
      <c r="G21" s="159"/>
      <c r="I21" s="168">
        <f t="shared" si="2"/>
        <v>19</v>
      </c>
      <c r="J21" s="158"/>
      <c r="K21" s="159"/>
    </row>
    <row r="22" spans="1:11" s="156" customFormat="1" ht="10.199999999999999">
      <c r="A22" s="168">
        <f t="shared" si="0"/>
        <v>20</v>
      </c>
      <c r="B22" s="158">
        <v>44289</v>
      </c>
      <c r="C22" s="159">
        <v>115</v>
      </c>
      <c r="E22" s="168">
        <f t="shared" si="1"/>
        <v>20</v>
      </c>
      <c r="F22" s="158"/>
      <c r="G22" s="159"/>
      <c r="I22" s="168">
        <f t="shared" si="2"/>
        <v>20</v>
      </c>
      <c r="J22" s="158"/>
      <c r="K22" s="159"/>
    </row>
    <row r="23" spans="1:11" s="156" customFormat="1" ht="10.199999999999999">
      <c r="A23" s="168">
        <f t="shared" si="0"/>
        <v>21</v>
      </c>
      <c r="B23" s="158">
        <v>44296</v>
      </c>
      <c r="C23" s="159">
        <v>150</v>
      </c>
      <c r="E23" s="168">
        <f t="shared" si="1"/>
        <v>21</v>
      </c>
      <c r="F23" s="158"/>
      <c r="G23" s="159"/>
      <c r="I23" s="168">
        <f t="shared" si="2"/>
        <v>21</v>
      </c>
      <c r="J23" s="158"/>
      <c r="K23" s="159"/>
    </row>
    <row r="24" spans="1:11" s="156" customFormat="1" ht="10.199999999999999">
      <c r="A24" s="168">
        <f t="shared" si="0"/>
        <v>22</v>
      </c>
      <c r="B24" s="158">
        <v>44310</v>
      </c>
      <c r="C24" s="159">
        <v>200</v>
      </c>
      <c r="E24" s="168">
        <f t="shared" si="1"/>
        <v>22</v>
      </c>
      <c r="F24" s="158"/>
      <c r="G24" s="159"/>
      <c r="I24" s="168">
        <f t="shared" si="2"/>
        <v>22</v>
      </c>
      <c r="J24" s="158"/>
      <c r="K24" s="159"/>
    </row>
    <row r="25" spans="1:11" s="156" customFormat="1" ht="10.199999999999999">
      <c r="A25" s="168">
        <f t="shared" si="0"/>
        <v>23</v>
      </c>
      <c r="B25" s="158">
        <v>44314</v>
      </c>
      <c r="C25" s="159">
        <v>80</v>
      </c>
      <c r="E25" s="168">
        <f t="shared" si="1"/>
        <v>23</v>
      </c>
      <c r="F25" s="158"/>
      <c r="G25" s="159"/>
      <c r="I25" s="168">
        <f t="shared" si="2"/>
        <v>23</v>
      </c>
      <c r="J25" s="158"/>
      <c r="K25" s="159"/>
    </row>
    <row r="26" spans="1:11" s="156" customFormat="1" ht="10.199999999999999">
      <c r="A26" s="168">
        <f t="shared" si="0"/>
        <v>24</v>
      </c>
      <c r="B26" s="158">
        <v>44324</v>
      </c>
      <c r="C26" s="159">
        <v>125</v>
      </c>
      <c r="E26" s="168">
        <f t="shared" si="1"/>
        <v>24</v>
      </c>
      <c r="F26" s="158"/>
      <c r="G26" s="159"/>
      <c r="I26" s="168">
        <f t="shared" si="2"/>
        <v>24</v>
      </c>
      <c r="J26" s="158"/>
      <c r="K26" s="159"/>
    </row>
    <row r="27" spans="1:11" s="156" customFormat="1" ht="10.199999999999999">
      <c r="A27" s="168">
        <f t="shared" si="0"/>
        <v>25</v>
      </c>
      <c r="B27" s="158">
        <v>44345</v>
      </c>
      <c r="C27" s="159">
        <v>200</v>
      </c>
      <c r="E27" s="168">
        <f t="shared" si="1"/>
        <v>25</v>
      </c>
      <c r="F27" s="158"/>
      <c r="G27" s="159"/>
      <c r="I27" s="168">
        <f t="shared" si="2"/>
        <v>25</v>
      </c>
      <c r="J27" s="158"/>
      <c r="K27" s="159"/>
    </row>
    <row r="28" spans="1:11" s="156" customFormat="1" ht="10.199999999999999">
      <c r="A28" s="168">
        <f t="shared" si="0"/>
        <v>26</v>
      </c>
      <c r="B28" s="161">
        <v>44364</v>
      </c>
      <c r="C28" s="162">
        <v>150</v>
      </c>
      <c r="E28" s="168">
        <f t="shared" si="1"/>
        <v>26</v>
      </c>
      <c r="F28" s="161"/>
      <c r="G28" s="162"/>
      <c r="I28" s="168">
        <f t="shared" si="2"/>
        <v>26</v>
      </c>
      <c r="J28" s="161"/>
      <c r="K28" s="162"/>
    </row>
    <row r="29" spans="1:11" s="156" customFormat="1" ht="10.199999999999999">
      <c r="A29" s="168">
        <f t="shared" si="0"/>
        <v>27</v>
      </c>
      <c r="B29" s="161">
        <v>44386</v>
      </c>
      <c r="C29" s="162">
        <v>170</v>
      </c>
      <c r="E29" s="168">
        <f t="shared" si="1"/>
        <v>27</v>
      </c>
      <c r="F29" s="161"/>
      <c r="G29" s="162"/>
      <c r="I29" s="168">
        <f t="shared" si="2"/>
        <v>27</v>
      </c>
      <c r="J29" s="161"/>
      <c r="K29" s="162"/>
    </row>
    <row r="30" spans="1:11" s="156" customFormat="1" ht="10.199999999999999">
      <c r="A30" s="168">
        <f t="shared" si="0"/>
        <v>28</v>
      </c>
      <c r="B30" s="161">
        <v>44393</v>
      </c>
      <c r="C30" s="162">
        <v>150</v>
      </c>
      <c r="E30" s="168">
        <f t="shared" si="1"/>
        <v>28</v>
      </c>
      <c r="F30" s="161"/>
      <c r="G30" s="162"/>
      <c r="I30" s="168">
        <f t="shared" si="2"/>
        <v>28</v>
      </c>
      <c r="J30" s="161"/>
      <c r="K30" s="162"/>
    </row>
    <row r="31" spans="1:11" s="156" customFormat="1" ht="10.199999999999999">
      <c r="A31" s="168">
        <f t="shared" si="0"/>
        <v>29</v>
      </c>
      <c r="B31" s="161">
        <v>44404</v>
      </c>
      <c r="C31" s="162">
        <v>150</v>
      </c>
      <c r="E31" s="168">
        <f t="shared" si="1"/>
        <v>29</v>
      </c>
      <c r="F31" s="161"/>
      <c r="G31" s="162"/>
      <c r="I31" s="168">
        <f t="shared" si="2"/>
        <v>29</v>
      </c>
      <c r="J31" s="161"/>
      <c r="K31" s="162"/>
    </row>
    <row r="32" spans="1:11" s="156" customFormat="1" ht="10.199999999999999">
      <c r="A32" s="168">
        <f t="shared" si="0"/>
        <v>30</v>
      </c>
      <c r="B32" s="161">
        <v>44407</v>
      </c>
      <c r="C32" s="162">
        <v>120</v>
      </c>
      <c r="E32" s="168">
        <f t="shared" si="1"/>
        <v>30</v>
      </c>
      <c r="F32" s="161"/>
      <c r="G32" s="162"/>
      <c r="I32" s="168">
        <f t="shared" si="2"/>
        <v>30</v>
      </c>
      <c r="J32" s="161"/>
      <c r="K32" s="162"/>
    </row>
    <row r="33" spans="1:11" s="156" customFormat="1" ht="10.199999999999999">
      <c r="A33" s="168">
        <f t="shared" si="0"/>
        <v>31</v>
      </c>
      <c r="B33" s="161">
        <v>44421</v>
      </c>
      <c r="C33" s="162">
        <v>100</v>
      </c>
      <c r="E33" s="168">
        <f t="shared" si="1"/>
        <v>31</v>
      </c>
      <c r="F33" s="161"/>
      <c r="G33" s="162"/>
      <c r="I33" s="168">
        <f t="shared" si="2"/>
        <v>31</v>
      </c>
      <c r="J33" s="161"/>
      <c r="K33" s="162"/>
    </row>
    <row r="34" spans="1:11" s="156" customFormat="1" ht="10.199999999999999">
      <c r="A34" s="168">
        <f t="shared" si="0"/>
        <v>32</v>
      </c>
      <c r="B34" s="161">
        <v>44413</v>
      </c>
      <c r="C34" s="159">
        <v>150</v>
      </c>
      <c r="E34" s="168">
        <f t="shared" si="1"/>
        <v>32</v>
      </c>
      <c r="F34" s="161"/>
      <c r="G34" s="159"/>
      <c r="I34" s="168">
        <f t="shared" si="2"/>
        <v>32</v>
      </c>
      <c r="J34" s="161"/>
      <c r="K34" s="159"/>
    </row>
    <row r="35" spans="1:11" s="156" customFormat="1" ht="10.199999999999999">
      <c r="A35" s="168">
        <f t="shared" ref="A35:A51" si="3">A34+1</f>
        <v>33</v>
      </c>
      <c r="B35" s="158">
        <v>44427</v>
      </c>
      <c r="C35" s="159">
        <v>150</v>
      </c>
      <c r="E35" s="168">
        <f t="shared" ref="E35:E51" si="4">E34+1</f>
        <v>33</v>
      </c>
      <c r="F35" s="158"/>
      <c r="G35" s="159"/>
      <c r="I35" s="168">
        <f t="shared" ref="I35:I51" si="5">I34+1</f>
        <v>33</v>
      </c>
      <c r="J35" s="158"/>
      <c r="K35" s="159"/>
    </row>
    <row r="36" spans="1:11" s="156" customFormat="1" ht="10.199999999999999">
      <c r="A36" s="168">
        <f t="shared" si="3"/>
        <v>34</v>
      </c>
      <c r="B36" s="163">
        <v>44433</v>
      </c>
      <c r="C36" s="164">
        <v>150</v>
      </c>
      <c r="E36" s="168">
        <f t="shared" si="4"/>
        <v>34</v>
      </c>
      <c r="F36" s="163"/>
      <c r="G36" s="164"/>
      <c r="I36" s="168">
        <f t="shared" si="5"/>
        <v>34</v>
      </c>
      <c r="J36" s="163"/>
      <c r="K36" s="164"/>
    </row>
    <row r="37" spans="1:11" s="156" customFormat="1" ht="10.199999999999999">
      <c r="A37" s="168">
        <f t="shared" si="3"/>
        <v>35</v>
      </c>
      <c r="B37" s="161">
        <v>44454</v>
      </c>
      <c r="C37" s="162">
        <v>150</v>
      </c>
      <c r="E37" s="168">
        <f t="shared" si="4"/>
        <v>35</v>
      </c>
      <c r="F37" s="161"/>
      <c r="G37" s="162"/>
      <c r="I37" s="168">
        <f t="shared" si="5"/>
        <v>35</v>
      </c>
      <c r="J37" s="161"/>
      <c r="K37" s="162"/>
    </row>
    <row r="38" spans="1:11" s="156" customFormat="1" ht="10.199999999999999">
      <c r="A38" s="168">
        <f t="shared" si="3"/>
        <v>36</v>
      </c>
      <c r="B38" s="161">
        <v>44489</v>
      </c>
      <c r="C38" s="162">
        <v>30</v>
      </c>
      <c r="E38" s="168">
        <f t="shared" si="4"/>
        <v>36</v>
      </c>
      <c r="F38" s="161"/>
      <c r="G38" s="162"/>
      <c r="I38" s="168">
        <f t="shared" si="5"/>
        <v>36</v>
      </c>
      <c r="J38" s="161"/>
      <c r="K38" s="162"/>
    </row>
    <row r="39" spans="1:11" s="156" customFormat="1" ht="10.199999999999999">
      <c r="A39" s="168">
        <f t="shared" si="3"/>
        <v>37</v>
      </c>
      <c r="B39" s="161">
        <v>44496</v>
      </c>
      <c r="C39" s="162">
        <v>70</v>
      </c>
      <c r="E39" s="168">
        <f t="shared" si="4"/>
        <v>37</v>
      </c>
      <c r="F39" s="161"/>
      <c r="G39" s="162"/>
      <c r="I39" s="168">
        <f t="shared" si="5"/>
        <v>37</v>
      </c>
      <c r="J39" s="161"/>
      <c r="K39" s="162"/>
    </row>
    <row r="40" spans="1:11" s="156" customFormat="1" ht="10.199999999999999">
      <c r="A40" s="168">
        <f t="shared" si="3"/>
        <v>38</v>
      </c>
      <c r="B40" s="158">
        <v>44537</v>
      </c>
      <c r="C40" s="159">
        <v>150</v>
      </c>
      <c r="E40" s="168">
        <f t="shared" si="4"/>
        <v>38</v>
      </c>
      <c r="F40" s="158"/>
      <c r="G40" s="159"/>
      <c r="I40" s="168">
        <f t="shared" si="5"/>
        <v>38</v>
      </c>
      <c r="J40" s="158"/>
      <c r="K40" s="159"/>
    </row>
    <row r="41" spans="1:11" s="156" customFormat="1" ht="10.199999999999999">
      <c r="A41" s="168">
        <f t="shared" si="3"/>
        <v>39</v>
      </c>
      <c r="B41" s="158">
        <v>44541</v>
      </c>
      <c r="C41" s="159">
        <v>42</v>
      </c>
      <c r="E41" s="168">
        <f t="shared" si="4"/>
        <v>39</v>
      </c>
      <c r="F41" s="158"/>
      <c r="G41" s="159"/>
      <c r="I41" s="168">
        <f t="shared" si="5"/>
        <v>39</v>
      </c>
      <c r="J41" s="158"/>
      <c r="K41" s="159"/>
    </row>
    <row r="42" spans="1:11" s="156" customFormat="1" ht="10.199999999999999">
      <c r="A42" s="168">
        <f t="shared" si="3"/>
        <v>40</v>
      </c>
      <c r="B42" s="158">
        <v>44545</v>
      </c>
      <c r="C42" s="159">
        <v>100</v>
      </c>
      <c r="E42" s="168">
        <f t="shared" si="4"/>
        <v>40</v>
      </c>
      <c r="F42" s="158"/>
      <c r="G42" s="159"/>
      <c r="I42" s="168">
        <f t="shared" si="5"/>
        <v>40</v>
      </c>
      <c r="J42" s="158"/>
      <c r="K42" s="159"/>
    </row>
    <row r="43" spans="1:11" s="156" customFormat="1" ht="10.199999999999999">
      <c r="A43" s="168">
        <f t="shared" si="3"/>
        <v>41</v>
      </c>
      <c r="B43" s="158">
        <v>44552</v>
      </c>
      <c r="C43" s="159">
        <v>101</v>
      </c>
      <c r="E43" s="168">
        <f t="shared" si="4"/>
        <v>41</v>
      </c>
      <c r="F43" s="158"/>
      <c r="G43" s="159"/>
      <c r="I43" s="168">
        <f t="shared" si="5"/>
        <v>41</v>
      </c>
      <c r="J43" s="158"/>
      <c r="K43" s="159"/>
    </row>
    <row r="44" spans="1:11" s="156" customFormat="1" ht="10.199999999999999">
      <c r="A44" s="168">
        <f t="shared" si="3"/>
        <v>42</v>
      </c>
      <c r="B44" s="158">
        <v>44567</v>
      </c>
      <c r="C44" s="159">
        <v>100</v>
      </c>
      <c r="E44" s="168">
        <f t="shared" si="4"/>
        <v>42</v>
      </c>
      <c r="F44" s="158"/>
      <c r="G44" s="159"/>
      <c r="I44" s="168">
        <f t="shared" si="5"/>
        <v>42</v>
      </c>
      <c r="J44" s="158"/>
      <c r="K44" s="159"/>
    </row>
    <row r="45" spans="1:11" s="156" customFormat="1" ht="10.199999999999999">
      <c r="A45" s="168">
        <f t="shared" si="3"/>
        <v>43</v>
      </c>
      <c r="B45" s="158">
        <v>44574</v>
      </c>
      <c r="C45" s="159">
        <v>100</v>
      </c>
      <c r="E45" s="168">
        <f t="shared" si="4"/>
        <v>43</v>
      </c>
      <c r="F45" s="158"/>
      <c r="G45" s="159"/>
      <c r="I45" s="168">
        <f t="shared" si="5"/>
        <v>43</v>
      </c>
      <c r="J45" s="158"/>
      <c r="K45" s="159"/>
    </row>
    <row r="46" spans="1:11" s="156" customFormat="1" ht="10.199999999999999">
      <c r="A46" s="168">
        <f t="shared" si="3"/>
        <v>44</v>
      </c>
      <c r="B46" s="158">
        <v>44580</v>
      </c>
      <c r="C46" s="159">
        <v>100</v>
      </c>
      <c r="E46" s="168">
        <f t="shared" si="4"/>
        <v>44</v>
      </c>
      <c r="F46" s="158"/>
      <c r="G46" s="159"/>
      <c r="I46" s="168">
        <f t="shared" si="5"/>
        <v>44</v>
      </c>
      <c r="J46" s="158"/>
      <c r="K46" s="159"/>
    </row>
    <row r="47" spans="1:11" s="156" customFormat="1" ht="10.199999999999999">
      <c r="A47" s="168">
        <f t="shared" si="3"/>
        <v>45</v>
      </c>
      <c r="B47" s="158">
        <v>44623</v>
      </c>
      <c r="C47" s="159">
        <v>91</v>
      </c>
      <c r="E47" s="168">
        <f t="shared" si="4"/>
        <v>45</v>
      </c>
      <c r="F47" s="158"/>
      <c r="G47" s="159"/>
      <c r="I47" s="168">
        <f t="shared" si="5"/>
        <v>45</v>
      </c>
      <c r="J47" s="158"/>
      <c r="K47" s="159"/>
    </row>
    <row r="48" spans="1:11" s="156" customFormat="1" ht="10.199999999999999">
      <c r="A48" s="168">
        <f t="shared" si="3"/>
        <v>46</v>
      </c>
      <c r="B48" s="158">
        <v>44631</v>
      </c>
      <c r="C48" s="159">
        <v>100</v>
      </c>
      <c r="E48" s="168">
        <f t="shared" si="4"/>
        <v>46</v>
      </c>
      <c r="F48" s="158"/>
      <c r="G48" s="159"/>
      <c r="I48" s="168">
        <f t="shared" si="5"/>
        <v>46</v>
      </c>
      <c r="J48" s="158"/>
      <c r="K48" s="159"/>
    </row>
    <row r="49" spans="1:11" s="156" customFormat="1" ht="10.199999999999999">
      <c r="A49" s="168">
        <f t="shared" si="3"/>
        <v>47</v>
      </c>
      <c r="B49" s="158">
        <v>44643</v>
      </c>
      <c r="C49" s="159">
        <v>100</v>
      </c>
      <c r="E49" s="168">
        <f t="shared" si="4"/>
        <v>47</v>
      </c>
      <c r="F49" s="158"/>
      <c r="G49" s="159"/>
      <c r="I49" s="168">
        <f t="shared" si="5"/>
        <v>47</v>
      </c>
      <c r="J49" s="158"/>
      <c r="K49" s="159"/>
    </row>
    <row r="50" spans="1:11" s="156" customFormat="1" ht="10.199999999999999">
      <c r="A50" s="168">
        <f t="shared" si="3"/>
        <v>48</v>
      </c>
      <c r="B50" s="158">
        <v>44652</v>
      </c>
      <c r="C50" s="159">
        <v>100</v>
      </c>
      <c r="E50" s="168">
        <f t="shared" si="4"/>
        <v>48</v>
      </c>
      <c r="F50" s="158"/>
      <c r="G50" s="159"/>
      <c r="I50" s="168">
        <f t="shared" si="5"/>
        <v>48</v>
      </c>
      <c r="J50" s="158"/>
      <c r="K50" s="159"/>
    </row>
    <row r="51" spans="1:11" s="156" customFormat="1" ht="10.199999999999999">
      <c r="A51" s="168">
        <f t="shared" si="3"/>
        <v>49</v>
      </c>
      <c r="B51" s="158">
        <v>44657</v>
      </c>
      <c r="C51" s="159">
        <v>100</v>
      </c>
      <c r="E51" s="168">
        <f t="shared" si="4"/>
        <v>49</v>
      </c>
      <c r="F51" s="158"/>
      <c r="G51" s="159"/>
      <c r="I51" s="168">
        <f t="shared" si="5"/>
        <v>49</v>
      </c>
      <c r="J51" s="158"/>
      <c r="K51" s="159"/>
    </row>
    <row r="52" spans="1:11" s="156" customFormat="1" ht="10.199999999999999">
      <c r="A52" s="168">
        <f t="shared" ref="A52:A65" si="6">A51+1</f>
        <v>50</v>
      </c>
      <c r="B52" s="158">
        <v>44664</v>
      </c>
      <c r="C52" s="159">
        <v>100</v>
      </c>
      <c r="E52" s="168">
        <f t="shared" ref="E52:E65" si="7">E51+1</f>
        <v>50</v>
      </c>
      <c r="F52" s="158"/>
      <c r="G52" s="159"/>
      <c r="I52" s="168">
        <f t="shared" ref="I52:I65" si="8">I51+1</f>
        <v>50</v>
      </c>
      <c r="J52" s="158"/>
      <c r="K52" s="159"/>
    </row>
    <row r="53" spans="1:11" s="156" customFormat="1" ht="10.199999999999999">
      <c r="A53" s="168">
        <f t="shared" si="6"/>
        <v>51</v>
      </c>
      <c r="B53" s="158">
        <v>44671</v>
      </c>
      <c r="C53" s="159">
        <v>100</v>
      </c>
      <c r="E53" s="168">
        <f t="shared" si="7"/>
        <v>51</v>
      </c>
      <c r="F53" s="158"/>
      <c r="G53" s="159"/>
      <c r="I53" s="168">
        <f t="shared" si="8"/>
        <v>51</v>
      </c>
      <c r="J53" s="158"/>
      <c r="K53" s="159"/>
    </row>
    <row r="54" spans="1:11" s="156" customFormat="1" ht="10.199999999999999">
      <c r="A54" s="168">
        <f t="shared" si="6"/>
        <v>52</v>
      </c>
      <c r="B54" s="158"/>
      <c r="C54" s="159"/>
      <c r="E54" s="168">
        <f t="shared" si="7"/>
        <v>52</v>
      </c>
      <c r="F54" s="158"/>
      <c r="G54" s="159"/>
      <c r="I54" s="168">
        <f t="shared" si="8"/>
        <v>52</v>
      </c>
      <c r="J54" s="158"/>
      <c r="K54" s="159"/>
    </row>
    <row r="55" spans="1:11" s="156" customFormat="1" ht="10.199999999999999">
      <c r="A55" s="168">
        <f t="shared" si="6"/>
        <v>53</v>
      </c>
      <c r="B55" s="158"/>
      <c r="C55" s="159"/>
      <c r="E55" s="168">
        <f t="shared" si="7"/>
        <v>53</v>
      </c>
      <c r="F55" s="158"/>
      <c r="G55" s="159"/>
      <c r="I55" s="168">
        <f t="shared" si="8"/>
        <v>53</v>
      </c>
      <c r="J55" s="158"/>
      <c r="K55" s="159"/>
    </row>
    <row r="56" spans="1:11" s="156" customFormat="1" ht="10.199999999999999">
      <c r="A56" s="168">
        <f t="shared" si="6"/>
        <v>54</v>
      </c>
      <c r="B56" s="158"/>
      <c r="C56" s="159"/>
      <c r="E56" s="168">
        <f t="shared" si="7"/>
        <v>54</v>
      </c>
      <c r="F56" s="158"/>
      <c r="G56" s="159"/>
      <c r="I56" s="168">
        <f t="shared" si="8"/>
        <v>54</v>
      </c>
      <c r="J56" s="158"/>
      <c r="K56" s="159"/>
    </row>
    <row r="57" spans="1:11" s="156" customFormat="1" ht="10.199999999999999">
      <c r="A57" s="168">
        <f t="shared" si="6"/>
        <v>55</v>
      </c>
      <c r="B57" s="158"/>
      <c r="C57" s="159"/>
      <c r="E57" s="168">
        <f t="shared" si="7"/>
        <v>55</v>
      </c>
      <c r="F57" s="158"/>
      <c r="G57" s="159"/>
      <c r="I57" s="168">
        <f t="shared" si="8"/>
        <v>55</v>
      </c>
      <c r="J57" s="158"/>
      <c r="K57" s="159"/>
    </row>
    <row r="58" spans="1:11" s="156" customFormat="1" ht="10.199999999999999">
      <c r="A58" s="168">
        <f t="shared" si="6"/>
        <v>56</v>
      </c>
      <c r="B58" s="158"/>
      <c r="C58" s="159"/>
      <c r="E58" s="168">
        <f t="shared" si="7"/>
        <v>56</v>
      </c>
      <c r="F58" s="158"/>
      <c r="G58" s="159"/>
      <c r="I58" s="168">
        <f t="shared" si="8"/>
        <v>56</v>
      </c>
      <c r="J58" s="158"/>
      <c r="K58" s="159"/>
    </row>
    <row r="59" spans="1:11" s="156" customFormat="1" ht="10.199999999999999">
      <c r="A59" s="168">
        <f t="shared" si="6"/>
        <v>57</v>
      </c>
      <c r="B59" s="158"/>
      <c r="C59" s="159"/>
      <c r="E59" s="168">
        <f t="shared" si="7"/>
        <v>57</v>
      </c>
      <c r="F59" s="158"/>
      <c r="G59" s="159"/>
      <c r="I59" s="168">
        <f t="shared" si="8"/>
        <v>57</v>
      </c>
      <c r="J59" s="158"/>
      <c r="K59" s="159"/>
    </row>
    <row r="60" spans="1:11">
      <c r="A60" s="168">
        <f t="shared" si="6"/>
        <v>58</v>
      </c>
      <c r="B60" s="158"/>
      <c r="C60" s="159"/>
      <c r="D60" s="156"/>
      <c r="E60" s="168">
        <f t="shared" si="7"/>
        <v>58</v>
      </c>
      <c r="F60" s="158"/>
      <c r="G60" s="159"/>
      <c r="H60" s="156"/>
      <c r="I60" s="168">
        <f t="shared" si="8"/>
        <v>58</v>
      </c>
      <c r="J60" s="158"/>
      <c r="K60" s="159"/>
    </row>
    <row r="61" spans="1:11">
      <c r="A61" s="168">
        <f t="shared" si="6"/>
        <v>59</v>
      </c>
      <c r="B61" s="158"/>
      <c r="C61" s="159"/>
      <c r="D61" s="156"/>
      <c r="E61" s="168">
        <f t="shared" si="7"/>
        <v>59</v>
      </c>
      <c r="F61" s="158"/>
      <c r="G61" s="159"/>
      <c r="H61" s="156"/>
      <c r="I61" s="168">
        <f t="shared" si="8"/>
        <v>59</v>
      </c>
      <c r="J61" s="158"/>
      <c r="K61" s="159"/>
    </row>
    <row r="62" spans="1:11">
      <c r="A62" s="168">
        <f t="shared" si="6"/>
        <v>60</v>
      </c>
      <c r="B62" s="158"/>
      <c r="C62" s="159"/>
      <c r="D62" s="156"/>
      <c r="E62" s="168">
        <f t="shared" si="7"/>
        <v>60</v>
      </c>
      <c r="F62" s="158"/>
      <c r="G62" s="159"/>
      <c r="H62" s="156"/>
      <c r="I62" s="168">
        <f t="shared" si="8"/>
        <v>60</v>
      </c>
      <c r="J62" s="158"/>
      <c r="K62" s="159"/>
    </row>
    <row r="63" spans="1:11">
      <c r="A63" s="168">
        <f t="shared" si="6"/>
        <v>61</v>
      </c>
      <c r="B63" s="158"/>
      <c r="C63" s="159"/>
      <c r="D63" s="156"/>
      <c r="E63" s="168">
        <f t="shared" si="7"/>
        <v>61</v>
      </c>
      <c r="F63" s="158"/>
      <c r="G63" s="159"/>
      <c r="H63" s="156"/>
      <c r="I63" s="168">
        <f t="shared" si="8"/>
        <v>61</v>
      </c>
      <c r="J63" s="158"/>
      <c r="K63" s="159"/>
    </row>
    <row r="64" spans="1:11">
      <c r="A64" s="168">
        <f t="shared" si="6"/>
        <v>62</v>
      </c>
      <c r="B64" s="158"/>
      <c r="C64" s="159"/>
      <c r="D64" s="156"/>
      <c r="E64" s="168">
        <f t="shared" si="7"/>
        <v>62</v>
      </c>
      <c r="F64" s="158"/>
      <c r="G64" s="159"/>
      <c r="H64" s="156"/>
      <c r="I64" s="168">
        <f t="shared" si="8"/>
        <v>62</v>
      </c>
      <c r="J64" s="158"/>
      <c r="K64" s="159"/>
    </row>
    <row r="65" spans="1:11">
      <c r="A65" s="168">
        <f t="shared" si="6"/>
        <v>63</v>
      </c>
      <c r="B65" s="158"/>
      <c r="C65" s="159"/>
      <c r="D65" s="156"/>
      <c r="E65" s="168">
        <f t="shared" si="7"/>
        <v>63</v>
      </c>
      <c r="F65" s="158"/>
      <c r="G65" s="159"/>
      <c r="H65" s="156"/>
      <c r="I65" s="168">
        <f t="shared" si="8"/>
        <v>63</v>
      </c>
      <c r="J65" s="158"/>
      <c r="K65" s="159"/>
    </row>
    <row r="66" spans="1:11">
      <c r="A66" s="157"/>
      <c r="E66" s="157"/>
      <c r="I66" s="157"/>
    </row>
    <row r="67" spans="1:11">
      <c r="A67" s="157"/>
      <c r="E67" s="157"/>
      <c r="I67" s="157"/>
    </row>
    <row r="68" spans="1:11">
      <c r="A68" s="157"/>
      <c r="E68" s="157"/>
      <c r="I68" s="157"/>
    </row>
    <row r="69" spans="1:11">
      <c r="A69" s="165"/>
      <c r="B69" s="166"/>
      <c r="C69" s="121"/>
      <c r="E69" s="165"/>
      <c r="F69" s="166"/>
      <c r="G69" s="121"/>
      <c r="I69" s="165"/>
      <c r="J69" s="166"/>
      <c r="K69" s="121"/>
    </row>
    <row r="70" spans="1:11" ht="15.6">
      <c r="C70" s="167">
        <f>SUM(C3:C69)</f>
        <v>6815</v>
      </c>
      <c r="G70" s="167">
        <f>SUM(G3:G69)</f>
        <v>25</v>
      </c>
      <c r="K70" s="167">
        <f>SUM(K3:K69)</f>
        <v>100</v>
      </c>
    </row>
  </sheetData>
  <mergeCells count="3">
    <mergeCell ref="A1:C1"/>
    <mergeCell ref="E1:G1"/>
    <mergeCell ref="I1:K1"/>
  </mergeCells>
  <phoneticPr fontId="25" type="noConversion"/>
  <pageMargins left="0.43307086614173229" right="0.43307086614173229" top="0.35433070866141736" bottom="0.55118110236220474" header="0.31496062992125984" footer="0.31496062992125984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3FB7-D9BD-4EC2-8051-A6165DBF25C6}">
  <dimension ref="A1:H78"/>
  <sheetViews>
    <sheetView zoomScale="80" zoomScaleNormal="80" workbookViewId="0">
      <selection activeCell="H57" sqref="H57"/>
    </sheetView>
  </sheetViews>
  <sheetFormatPr defaultRowHeight="14.4"/>
  <cols>
    <col min="1" max="1" width="3.33203125" customWidth="1"/>
  </cols>
  <sheetData>
    <row r="1" spans="1:3">
      <c r="A1" s="80" t="s">
        <v>471</v>
      </c>
      <c r="B1" s="80"/>
    </row>
    <row r="2" spans="1:3">
      <c r="B2" t="s">
        <v>472</v>
      </c>
    </row>
    <row r="3" spans="1:3">
      <c r="B3" t="s">
        <v>473</v>
      </c>
    </row>
    <row r="4" spans="1:3">
      <c r="B4" t="s">
        <v>474</v>
      </c>
    </row>
    <row r="5" spans="1:3">
      <c r="B5" t="s">
        <v>475</v>
      </c>
    </row>
    <row r="6" spans="1:3">
      <c r="B6" t="s">
        <v>476</v>
      </c>
    </row>
    <row r="7" spans="1:3">
      <c r="B7" t="s">
        <v>477</v>
      </c>
    </row>
    <row r="8" spans="1:3">
      <c r="B8" t="s">
        <v>478</v>
      </c>
    </row>
    <row r="9" spans="1:3">
      <c r="B9" t="s">
        <v>479</v>
      </c>
    </row>
    <row r="11" spans="1:3">
      <c r="A11" s="80" t="s">
        <v>480</v>
      </c>
      <c r="C11" t="s">
        <v>538</v>
      </c>
    </row>
    <row r="12" spans="1:3">
      <c r="A12" s="80"/>
      <c r="B12" t="s">
        <v>158</v>
      </c>
    </row>
    <row r="13" spans="1:3">
      <c r="B13" t="s">
        <v>188</v>
      </c>
    </row>
    <row r="14" spans="1:3">
      <c r="B14" t="s">
        <v>21</v>
      </c>
    </row>
    <row r="15" spans="1:3">
      <c r="B15" t="s">
        <v>154</v>
      </c>
    </row>
    <row r="16" spans="1:3">
      <c r="B16" t="s">
        <v>501</v>
      </c>
    </row>
    <row r="17" spans="1:2">
      <c r="B17" t="s">
        <v>440</v>
      </c>
    </row>
    <row r="18" spans="1:2">
      <c r="B18" t="s">
        <v>481</v>
      </c>
    </row>
    <row r="19" spans="1:2">
      <c r="B19" t="s">
        <v>482</v>
      </c>
    </row>
    <row r="20" spans="1:2">
      <c r="B20" t="s">
        <v>502</v>
      </c>
    </row>
    <row r="21" spans="1:2">
      <c r="B21" t="s">
        <v>483</v>
      </c>
    </row>
    <row r="22" spans="1:2">
      <c r="B22" t="s">
        <v>508</v>
      </c>
    </row>
    <row r="24" spans="1:2">
      <c r="A24" s="80" t="s">
        <v>498</v>
      </c>
    </row>
    <row r="25" spans="1:2">
      <c r="B25" t="s">
        <v>500</v>
      </c>
    </row>
    <row r="26" spans="1:2">
      <c r="B26" t="s">
        <v>499</v>
      </c>
    </row>
    <row r="28" spans="1:2">
      <c r="A28" s="80" t="s">
        <v>496</v>
      </c>
    </row>
    <row r="29" spans="1:2">
      <c r="B29" t="s">
        <v>497</v>
      </c>
    </row>
    <row r="31" spans="1:2">
      <c r="A31" s="80" t="s">
        <v>484</v>
      </c>
    </row>
    <row r="32" spans="1:2">
      <c r="A32" s="80"/>
      <c r="B32" t="s">
        <v>510</v>
      </c>
    </row>
    <row r="33" spans="2:3">
      <c r="B33" t="s">
        <v>485</v>
      </c>
      <c r="C33" t="s">
        <v>23</v>
      </c>
    </row>
    <row r="34" spans="2:3">
      <c r="B34" t="s">
        <v>486</v>
      </c>
      <c r="C34" t="s">
        <v>23</v>
      </c>
    </row>
    <row r="35" spans="2:3">
      <c r="B35" t="s">
        <v>487</v>
      </c>
      <c r="C35" t="s">
        <v>23</v>
      </c>
    </row>
    <row r="36" spans="2:3">
      <c r="B36" t="s">
        <v>488</v>
      </c>
      <c r="C36" t="s">
        <v>23</v>
      </c>
    </row>
    <row r="37" spans="2:3">
      <c r="B37" t="s">
        <v>489</v>
      </c>
      <c r="C37" t="s">
        <v>23</v>
      </c>
    </row>
    <row r="38" spans="2:3">
      <c r="B38" t="s">
        <v>490</v>
      </c>
      <c r="C38" t="s">
        <v>23</v>
      </c>
    </row>
    <row r="39" spans="2:3">
      <c r="B39" t="s">
        <v>491</v>
      </c>
      <c r="C39" t="s">
        <v>23</v>
      </c>
    </row>
    <row r="40" spans="2:3">
      <c r="B40" t="s">
        <v>492</v>
      </c>
      <c r="C40" t="s">
        <v>23</v>
      </c>
    </row>
    <row r="41" spans="2:3">
      <c r="B41" t="s">
        <v>493</v>
      </c>
      <c r="C41" t="s">
        <v>23</v>
      </c>
    </row>
    <row r="42" spans="2:3">
      <c r="B42" t="s">
        <v>494</v>
      </c>
      <c r="C42" t="s">
        <v>23</v>
      </c>
    </row>
    <row r="43" spans="2:3">
      <c r="B43" t="s">
        <v>503</v>
      </c>
    </row>
    <row r="44" spans="2:3">
      <c r="B44" t="s">
        <v>504</v>
      </c>
    </row>
    <row r="45" spans="2:3">
      <c r="B45" t="s">
        <v>534</v>
      </c>
    </row>
    <row r="46" spans="2:3">
      <c r="B46" t="s">
        <v>483</v>
      </c>
    </row>
    <row r="47" spans="2:3">
      <c r="B47" t="s">
        <v>495</v>
      </c>
    </row>
    <row r="48" spans="2:3">
      <c r="B48" t="s">
        <v>509</v>
      </c>
    </row>
    <row r="50" spans="1:8">
      <c r="A50" s="80" t="s">
        <v>498</v>
      </c>
    </row>
    <row r="51" spans="1:8">
      <c r="B51" t="s">
        <v>505</v>
      </c>
    </row>
    <row r="52" spans="1:8">
      <c r="B52" t="s">
        <v>506</v>
      </c>
    </row>
    <row r="53" spans="1:8">
      <c r="B53" t="s">
        <v>507</v>
      </c>
    </row>
    <row r="56" spans="1:8">
      <c r="B56" t="s">
        <v>540</v>
      </c>
      <c r="F56" t="s">
        <v>541</v>
      </c>
      <c r="H56" t="s">
        <v>542</v>
      </c>
    </row>
    <row r="57" spans="1:8">
      <c r="B57" t="s">
        <v>520</v>
      </c>
    </row>
    <row r="58" spans="1:8">
      <c r="B58" t="s">
        <v>521</v>
      </c>
    </row>
    <row r="59" spans="1:8">
      <c r="B59" t="s">
        <v>522</v>
      </c>
    </row>
    <row r="60" spans="1:8">
      <c r="B60" t="s">
        <v>523</v>
      </c>
    </row>
    <row r="61" spans="1:8">
      <c r="B61" t="s">
        <v>524</v>
      </c>
    </row>
    <row r="62" spans="1:8">
      <c r="B62" t="s">
        <v>525</v>
      </c>
    </row>
    <row r="63" spans="1:8">
      <c r="B63" t="s">
        <v>526</v>
      </c>
    </row>
    <row r="64" spans="1:8">
      <c r="B64" t="s">
        <v>527</v>
      </c>
    </row>
    <row r="65" spans="2:2">
      <c r="B65" t="s">
        <v>528</v>
      </c>
    </row>
    <row r="66" spans="2:2">
      <c r="B66" t="s">
        <v>529</v>
      </c>
    </row>
    <row r="67" spans="2:2">
      <c r="B67" t="s">
        <v>530</v>
      </c>
    </row>
    <row r="68" spans="2:2">
      <c r="B68" t="s">
        <v>531</v>
      </c>
    </row>
    <row r="69" spans="2:2">
      <c r="B69" t="s">
        <v>532</v>
      </c>
    </row>
    <row r="70" spans="2:2">
      <c r="B70" t="s">
        <v>533</v>
      </c>
    </row>
    <row r="72" spans="2:2">
      <c r="B72" t="s">
        <v>535</v>
      </c>
    </row>
    <row r="74" spans="2:2">
      <c r="B74" t="s">
        <v>536</v>
      </c>
    </row>
    <row r="75" spans="2:2">
      <c r="B75" t="s">
        <v>537</v>
      </c>
    </row>
    <row r="78" spans="2:2">
      <c r="B78" s="202" t="s">
        <v>539</v>
      </c>
    </row>
  </sheetData>
  <phoneticPr fontId="25" type="noConversion"/>
  <hyperlinks>
    <hyperlink ref="B78" r:id="rId1" xr:uid="{65DC2957-6067-4D68-B574-32296B832DFF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DCA4-7240-409E-828F-3A0D5C317AFD}">
  <dimension ref="A1:O37"/>
  <sheetViews>
    <sheetView showGridLines="0" topLeftCell="A16" workbookViewId="0">
      <selection activeCell="H12" sqref="H12"/>
    </sheetView>
  </sheetViews>
  <sheetFormatPr defaultRowHeight="14.4"/>
  <cols>
    <col min="2" max="2" width="11.5546875" bestFit="1" customWidth="1"/>
    <col min="4" max="5" width="12.33203125" bestFit="1" customWidth="1"/>
    <col min="8" max="8" width="15.77734375" bestFit="1" customWidth="1"/>
    <col min="9" max="10" width="10.44140625" bestFit="1" customWidth="1"/>
    <col min="11" max="11" width="8.44140625" bestFit="1" customWidth="1"/>
    <col min="12" max="12" width="15.77734375" bestFit="1" customWidth="1"/>
    <col min="16" max="16" width="15.77734375" bestFit="1" customWidth="1"/>
    <col min="20" max="20" width="15.77734375" bestFit="1" customWidth="1"/>
    <col min="21" max="22" width="10.44140625" bestFit="1" customWidth="1"/>
  </cols>
  <sheetData>
    <row r="1" spans="1:15" ht="21">
      <c r="A1" s="259" t="s">
        <v>143</v>
      </c>
      <c r="B1" s="259"/>
      <c r="C1" s="259"/>
      <c r="D1" s="259"/>
      <c r="E1" s="259"/>
      <c r="H1" s="38"/>
      <c r="I1" s="40" t="s">
        <v>137</v>
      </c>
      <c r="J1" s="39" t="s">
        <v>20</v>
      </c>
      <c r="K1" s="39" t="s">
        <v>156</v>
      </c>
      <c r="L1" s="39" t="s">
        <v>157</v>
      </c>
    </row>
    <row r="2" spans="1:15">
      <c r="A2" s="30" t="s">
        <v>141</v>
      </c>
      <c r="B2" s="30" t="s">
        <v>142</v>
      </c>
      <c r="D2" s="30" t="s">
        <v>139</v>
      </c>
      <c r="E2" s="30" t="s">
        <v>140</v>
      </c>
      <c r="H2" s="38"/>
      <c r="I2" s="41">
        <v>1</v>
      </c>
      <c r="J2" s="41">
        <v>1</v>
      </c>
      <c r="K2" s="41">
        <v>1</v>
      </c>
      <c r="L2" s="41">
        <v>1</v>
      </c>
    </row>
    <row r="3" spans="1:15" ht="15.6">
      <c r="A3" s="27">
        <v>1</v>
      </c>
      <c r="B3" s="27">
        <v>3.2808399000000001</v>
      </c>
      <c r="D3" s="32">
        <v>1</v>
      </c>
      <c r="E3" s="28">
        <v>15.4323584</v>
      </c>
      <c r="H3" s="40" t="s">
        <v>137</v>
      </c>
      <c r="I3" s="42">
        <f>I2*1</f>
        <v>1</v>
      </c>
      <c r="J3" s="42">
        <f>J2*0.0647989</f>
        <v>6.4798900000000006E-2</v>
      </c>
      <c r="K3" s="42">
        <f>K2*28.3495</f>
        <v>28.349499999999999</v>
      </c>
      <c r="L3" s="42">
        <f>L2*454</f>
        <v>454</v>
      </c>
    </row>
    <row r="4" spans="1:15" ht="15.6">
      <c r="A4" s="27">
        <v>0.30480000000000002</v>
      </c>
      <c r="B4" s="27">
        <v>1</v>
      </c>
      <c r="D4" s="29">
        <v>6.4798910000000001E-2</v>
      </c>
      <c r="E4" s="32">
        <v>1</v>
      </c>
      <c r="H4" s="40" t="s">
        <v>20</v>
      </c>
      <c r="I4" s="42">
        <f>I2*15.4324</f>
        <v>15.432399999999999</v>
      </c>
      <c r="J4" s="42">
        <f>J2*1</f>
        <v>1</v>
      </c>
      <c r="K4" s="42">
        <f>K2*437.5</f>
        <v>437.5</v>
      </c>
      <c r="L4" s="42">
        <f>L2*7000</f>
        <v>7000</v>
      </c>
    </row>
    <row r="5" spans="1:15" ht="15.6">
      <c r="H5" s="40" t="s">
        <v>156</v>
      </c>
      <c r="I5" s="42">
        <f>I2/0.035274</f>
        <v>28.349492544083461</v>
      </c>
      <c r="J5" s="42">
        <f>J2/0.00228571</f>
        <v>437.50082031403809</v>
      </c>
      <c r="K5" s="42">
        <f>K2*1</f>
        <v>1</v>
      </c>
      <c r="L5" s="42">
        <f>L2*16</f>
        <v>16</v>
      </c>
    </row>
    <row r="6" spans="1:15" ht="21">
      <c r="A6" s="31" t="s">
        <v>144</v>
      </c>
      <c r="H6" s="40" t="s">
        <v>157</v>
      </c>
      <c r="I6" s="42">
        <f>I2/454</f>
        <v>2.2026431718061676E-3</v>
      </c>
      <c r="J6" s="42">
        <f>J2/7000</f>
        <v>1.4285714285714287E-4</v>
      </c>
      <c r="K6" s="42">
        <f>K2/16</f>
        <v>6.25E-2</v>
      </c>
      <c r="L6" s="42">
        <f>L2*1</f>
        <v>1</v>
      </c>
    </row>
    <row r="7" spans="1:15">
      <c r="A7" s="34">
        <v>330</v>
      </c>
      <c r="B7" s="32">
        <f>A7*3.2808399</f>
        <v>1082.6771670000001</v>
      </c>
      <c r="D7" s="35">
        <v>5.508</v>
      </c>
      <c r="E7" s="32">
        <f>D7*15.4323584</f>
        <v>85.001430067200005</v>
      </c>
    </row>
    <row r="8" spans="1:15">
      <c r="A8" s="33">
        <f>B8*0.3048</f>
        <v>330.00000141599998</v>
      </c>
      <c r="B8" s="35">
        <v>1082.6771699999999</v>
      </c>
      <c r="D8" s="32">
        <f>E8*0.06479891</f>
        <v>5.50790735</v>
      </c>
      <c r="E8" s="35">
        <v>85</v>
      </c>
    </row>
    <row r="10" spans="1:15" ht="23.4">
      <c r="A10" s="11" t="s">
        <v>138</v>
      </c>
      <c r="B10" s="2"/>
      <c r="C10" s="2"/>
      <c r="D10" s="1"/>
      <c r="E10" s="1"/>
      <c r="F10" s="1"/>
      <c r="G10" s="1"/>
      <c r="H10" s="1"/>
      <c r="I10" s="1"/>
      <c r="K10" s="2"/>
      <c r="L10" s="2"/>
      <c r="M10" s="2"/>
      <c r="N10" s="2"/>
      <c r="O10" s="2"/>
    </row>
    <row r="11" spans="1:15" ht="31.2" customHeight="1">
      <c r="A11" s="260" t="s">
        <v>41</v>
      </c>
      <c r="B11" s="260"/>
      <c r="C11" s="260"/>
      <c r="D11" s="260"/>
      <c r="E11" s="260"/>
      <c r="F11" s="260"/>
      <c r="G11" s="260"/>
      <c r="H11" s="2"/>
      <c r="I11" s="2"/>
      <c r="J11" s="2"/>
      <c r="K11" s="2"/>
      <c r="L11" s="2"/>
      <c r="M11" s="2"/>
      <c r="N11" s="2"/>
      <c r="O11" s="2"/>
    </row>
    <row r="12" spans="1:15">
      <c r="A12" s="2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t="s">
        <v>145</v>
      </c>
      <c r="E13" s="36">
        <f>(E8*A7^2)/30860</f>
        <v>299.95139338950099</v>
      </c>
    </row>
    <row r="14" spans="1:15">
      <c r="A14" t="s">
        <v>147</v>
      </c>
      <c r="E14" s="36">
        <f>((E8*B8^2)/450240)*1.3558</f>
        <v>300.03259460540539</v>
      </c>
    </row>
    <row r="15" spans="1:15">
      <c r="A15" t="s">
        <v>146</v>
      </c>
      <c r="E15" s="36">
        <f>((D7/1000)*A7^2)/2</f>
        <v>299.91059999999999</v>
      </c>
    </row>
    <row r="16" spans="1:15">
      <c r="A16" t="s">
        <v>149</v>
      </c>
      <c r="E16" s="36">
        <f>(D7*A7^2)/2000</f>
        <v>299.91059999999999</v>
      </c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3.4">
      <c r="A18" s="11" t="s">
        <v>151</v>
      </c>
    </row>
    <row r="20" spans="1:15">
      <c r="A20" s="23" t="s">
        <v>20</v>
      </c>
      <c r="B20" s="24">
        <v>125</v>
      </c>
      <c r="C20" s="25" t="s">
        <v>51</v>
      </c>
      <c r="D20" s="24">
        <v>1099</v>
      </c>
      <c r="E20" s="23" t="s">
        <v>52</v>
      </c>
      <c r="F20" s="26">
        <f>(B20*D20)/1000</f>
        <v>137.375</v>
      </c>
    </row>
    <row r="22" spans="1:15">
      <c r="A22" t="s">
        <v>148</v>
      </c>
    </row>
    <row r="24" spans="1:15">
      <c r="A24" t="s">
        <v>30</v>
      </c>
    </row>
    <row r="25" spans="1:15">
      <c r="A25" t="s">
        <v>31</v>
      </c>
    </row>
    <row r="26" spans="1:15">
      <c r="A26" t="s">
        <v>38</v>
      </c>
    </row>
    <row r="28" spans="1:15">
      <c r="A28" t="s">
        <v>32</v>
      </c>
    </row>
    <row r="29" spans="1:15">
      <c r="A29" t="s">
        <v>33</v>
      </c>
    </row>
    <row r="30" spans="1:15">
      <c r="A30" t="s">
        <v>39</v>
      </c>
    </row>
    <row r="32" spans="1:15">
      <c r="A32" t="s">
        <v>34</v>
      </c>
    </row>
    <row r="33" spans="1:1">
      <c r="A33" t="s">
        <v>33</v>
      </c>
    </row>
    <row r="34" spans="1:1">
      <c r="A34" t="s">
        <v>35</v>
      </c>
    </row>
    <row r="36" spans="1:1">
      <c r="A36" t="s">
        <v>36</v>
      </c>
    </row>
    <row r="37" spans="1:1">
      <c r="A37" t="s">
        <v>37</v>
      </c>
    </row>
  </sheetData>
  <mergeCells count="2">
    <mergeCell ref="A1:E1"/>
    <mergeCell ref="A11:G11"/>
  </mergeCells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FF7E-11A1-404C-9D3B-299BA6BFEF8A}">
  <dimension ref="A1:H25"/>
  <sheetViews>
    <sheetView workbookViewId="0">
      <selection activeCell="G1" sqref="G1"/>
    </sheetView>
  </sheetViews>
  <sheetFormatPr defaultRowHeight="14.4"/>
  <cols>
    <col min="1" max="1" width="4.44140625" customWidth="1"/>
    <col min="2" max="5" width="8.33203125" customWidth="1"/>
  </cols>
  <sheetData>
    <row r="1" spans="1:8">
      <c r="A1" t="s">
        <v>428</v>
      </c>
      <c r="G1" s="202" t="s">
        <v>436</v>
      </c>
    </row>
    <row r="2" spans="1:8">
      <c r="A2" t="s">
        <v>425</v>
      </c>
      <c r="G2" s="202" t="s">
        <v>426</v>
      </c>
    </row>
    <row r="4" spans="1:8">
      <c r="A4" t="s">
        <v>422</v>
      </c>
      <c r="G4" s="202" t="s">
        <v>423</v>
      </c>
    </row>
    <row r="5" spans="1:8">
      <c r="A5" t="s">
        <v>405</v>
      </c>
      <c r="G5" t="s">
        <v>431</v>
      </c>
    </row>
    <row r="6" spans="1:8">
      <c r="A6" t="s">
        <v>430</v>
      </c>
    </row>
    <row r="7" spans="1:8">
      <c r="A7" t="s">
        <v>406</v>
      </c>
    </row>
    <row r="9" spans="1:8">
      <c r="A9" t="s">
        <v>407</v>
      </c>
      <c r="G9" t="s">
        <v>408</v>
      </c>
      <c r="H9" t="s">
        <v>409</v>
      </c>
    </row>
    <row r="10" spans="1:8">
      <c r="B10" t="s">
        <v>411</v>
      </c>
    </row>
    <row r="12" spans="1:8">
      <c r="A12" t="s">
        <v>412</v>
      </c>
    </row>
    <row r="13" spans="1:8">
      <c r="B13" t="s">
        <v>420</v>
      </c>
      <c r="G13" t="s">
        <v>421</v>
      </c>
      <c r="H13" s="202" t="s">
        <v>419</v>
      </c>
    </row>
    <row r="15" spans="1:8">
      <c r="A15" t="s">
        <v>424</v>
      </c>
    </row>
    <row r="17" spans="1:5">
      <c r="A17" t="s">
        <v>437</v>
      </c>
    </row>
    <row r="19" spans="1:5">
      <c r="A19" t="s">
        <v>410</v>
      </c>
    </row>
    <row r="20" spans="1:5">
      <c r="A20" t="s">
        <v>427</v>
      </c>
    </row>
    <row r="21" spans="1:5">
      <c r="A21" t="s">
        <v>414</v>
      </c>
    </row>
    <row r="22" spans="1:5">
      <c r="A22" t="s">
        <v>404</v>
      </c>
    </row>
    <row r="23" spans="1:5">
      <c r="A23" t="s">
        <v>429</v>
      </c>
    </row>
    <row r="25" spans="1:5">
      <c r="A25" t="s">
        <v>435</v>
      </c>
      <c r="E25" s="202" t="s">
        <v>434</v>
      </c>
    </row>
  </sheetData>
  <hyperlinks>
    <hyperlink ref="H13" r:id="rId1" xr:uid="{50EB20EE-07B6-4F30-8904-F09C3BF82738}"/>
    <hyperlink ref="G4" r:id="rId2" xr:uid="{CFA55AD9-C7BF-4538-9B74-9D9F85D3430D}"/>
    <hyperlink ref="G2" r:id="rId3" xr:uid="{39BC069B-87F7-4C6B-836B-0D2C6DCE2BE7}"/>
    <hyperlink ref="E25" r:id="rId4" xr:uid="{5CA43E1F-E508-4F53-B846-DE3EB58C432B}"/>
    <hyperlink ref="G1" r:id="rId5" xr:uid="{B7C22CAF-D97A-4527-87C1-818C79179824}"/>
  </hyperlinks>
  <pageMargins left="0.511811024" right="0.511811024" top="0.78740157499999996" bottom="0.78740157499999996" header="0.31496062000000002" footer="0.31496062000000002"/>
  <pageSetup paperSize="9" orientation="landscape" horizontalDpi="0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Descrição</vt:lpstr>
      <vt:lpstr>Acervo-Armas</vt:lpstr>
      <vt:lpstr>Acervo-Documentos</vt:lpstr>
      <vt:lpstr>Acervo-Acessórios</vt:lpstr>
      <vt:lpstr>2 Estoque-Cadastro</vt:lpstr>
      <vt:lpstr>3 CálculoRegargas</vt:lpstr>
      <vt:lpstr>4 Custo Recarga</vt:lpstr>
      <vt:lpstr>4 RecargasRealizadas</vt:lpstr>
      <vt:lpstr>5 TesteRecarga</vt:lpstr>
      <vt:lpstr>8 Histórico de Treinos</vt:lpstr>
      <vt:lpstr>9 RELATÓRIOS E CONSULTAS</vt:lpstr>
      <vt:lpstr>97 TutorialRecarga</vt:lpstr>
      <vt:lpstr>98 TabelasRecarga</vt:lpstr>
      <vt:lpstr>Disparos</vt:lpstr>
      <vt:lpstr>Armeiro</vt:lpstr>
      <vt:lpstr>Outros</vt:lpstr>
      <vt:lpstr>Básico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Mello</dc:creator>
  <cp:lastModifiedBy>Carlos Cheida Mello</cp:lastModifiedBy>
  <cp:lastPrinted>2022-05-07T13:25:26Z</cp:lastPrinted>
  <dcterms:created xsi:type="dcterms:W3CDTF">2019-06-13T19:40:33Z</dcterms:created>
  <dcterms:modified xsi:type="dcterms:W3CDTF">2026-01-07T21:17:37Z</dcterms:modified>
</cp:coreProperties>
</file>