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ya/Dropbox/2020 - Canada COVID/FINAL SUBMISSION/data/Generated_data/"/>
    </mc:Choice>
  </mc:AlternateContent>
  <xr:revisionPtr revIDLastSave="0" documentId="13_ncr:1_{50B870D5-29FD-D441-8102-D8286BA08B06}" xr6:coauthVersionLast="47" xr6:coauthVersionMax="47" xr10:uidLastSave="{00000000-0000-0000-0000-000000000000}"/>
  <bookViews>
    <workbookView xWindow="0" yWindow="1920" windowWidth="26340" windowHeight="13920" activeTab="6" xr2:uid="{780EF50F-2CB3-3842-8CE3-217D060ABA45}"/>
  </bookViews>
  <sheets>
    <sheet name="non-wfh baseline" sheetId="1" r:id="rId1"/>
    <sheet name="wfh baseline" sheetId="2" r:id="rId2"/>
    <sheet name="aggregate baseline" sheetId="3" r:id="rId3"/>
    <sheet name="Sheet1" sheetId="4" r:id="rId4"/>
    <sheet name="non-wfh optimistic" sheetId="5" r:id="rId5"/>
    <sheet name="wfh optimistic" sheetId="6" r:id="rId6"/>
    <sheet name="agg optimistic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41" i="1" l="1"/>
  <c r="B19" i="1" s="1"/>
  <c r="B42" i="1" l="1"/>
  <c r="B41" i="1"/>
  <c r="C42" i="1" l="1"/>
  <c r="F16" i="5"/>
  <c r="F16" i="2"/>
  <c r="F16" i="1"/>
  <c r="H15" i="2" l="1"/>
  <c r="C17" i="2" l="1"/>
  <c r="E17" i="2" s="1"/>
  <c r="D17" i="2" s="1"/>
  <c r="C16" i="6" l="1"/>
  <c r="C17" i="6"/>
  <c r="B19" i="5" l="1"/>
  <c r="B20" i="5" l="1"/>
  <c r="F16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H15" i="7" s="1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C15" i="7" s="1"/>
  <c r="B16" i="7"/>
  <c r="B17" i="7"/>
  <c r="B18" i="7"/>
  <c r="B2" i="7"/>
  <c r="L15" i="6"/>
  <c r="F14" i="6"/>
  <c r="F13" i="6"/>
  <c r="F12" i="6"/>
  <c r="F11" i="6"/>
  <c r="F10" i="6"/>
  <c r="F9" i="6"/>
  <c r="F8" i="6"/>
  <c r="F7" i="6"/>
  <c r="F6" i="6"/>
  <c r="F5" i="6"/>
  <c r="F4" i="6"/>
  <c r="F3" i="6"/>
  <c r="B19" i="6"/>
  <c r="C18" i="6"/>
  <c r="E18" i="6" s="1"/>
  <c r="D18" i="6" s="1"/>
  <c r="L18" i="6" s="1"/>
  <c r="E17" i="6"/>
  <c r="L16" i="6"/>
  <c r="E16" i="6"/>
  <c r="E15" i="6"/>
  <c r="C15" i="6"/>
  <c r="E14" i="6"/>
  <c r="C14" i="6"/>
  <c r="F14" i="5"/>
  <c r="F13" i="5"/>
  <c r="F12" i="5"/>
  <c r="F11" i="5"/>
  <c r="F10" i="5"/>
  <c r="F9" i="5"/>
  <c r="F8" i="5"/>
  <c r="F7" i="5"/>
  <c r="F6" i="5"/>
  <c r="F5" i="5"/>
  <c r="F4" i="5"/>
  <c r="F3" i="5"/>
  <c r="K15" i="5"/>
  <c r="E15" i="5"/>
  <c r="E14" i="5"/>
  <c r="C18" i="5"/>
  <c r="E18" i="5" s="1"/>
  <c r="D18" i="5" s="1"/>
  <c r="C17" i="5"/>
  <c r="E17" i="5" s="1"/>
  <c r="C16" i="5"/>
  <c r="E16" i="5" s="1"/>
  <c r="C15" i="5"/>
  <c r="C14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E30" i="4"/>
  <c r="E29" i="4"/>
  <c r="E28" i="4"/>
  <c r="E27" i="4"/>
  <c r="E26" i="4"/>
  <c r="C30" i="4"/>
  <c r="C29" i="4"/>
  <c r="C28" i="4"/>
  <c r="C27" i="4"/>
  <c r="C26" i="4"/>
  <c r="D27" i="4"/>
  <c r="D26" i="4"/>
  <c r="C41" i="4"/>
  <c r="B41" i="4"/>
  <c r="C19" i="4"/>
  <c r="E19" i="4" s="1"/>
  <c r="D19" i="4" s="1"/>
  <c r="B19" i="4"/>
  <c r="B20" i="4" s="1"/>
  <c r="E18" i="4"/>
  <c r="D18" i="4"/>
  <c r="H18" i="4" s="1"/>
  <c r="C18" i="4"/>
  <c r="E17" i="4"/>
  <c r="D17" i="4"/>
  <c r="C17" i="4"/>
  <c r="H16" i="4"/>
  <c r="C16" i="4"/>
  <c r="E16" i="4" s="1"/>
  <c r="H15" i="4"/>
  <c r="E15" i="4"/>
  <c r="C15" i="4"/>
  <c r="E14" i="4"/>
  <c r="C14" i="4"/>
  <c r="B20" i="6" l="1"/>
  <c r="C18" i="7"/>
  <c r="C16" i="7"/>
  <c r="D17" i="6"/>
  <c r="N2" i="6"/>
  <c r="D17" i="5"/>
  <c r="K17" i="5" s="1"/>
  <c r="B19" i="7"/>
  <c r="C19" i="7" s="1"/>
  <c r="E14" i="7"/>
  <c r="C17" i="7"/>
  <c r="D18" i="7"/>
  <c r="E18" i="7" s="1"/>
  <c r="K18" i="5"/>
  <c r="D16" i="7"/>
  <c r="K16" i="5"/>
  <c r="C14" i="7"/>
  <c r="E15" i="7"/>
  <c r="C19" i="6"/>
  <c r="E19" i="6" s="1"/>
  <c r="D19" i="6" s="1"/>
  <c r="L19" i="6" s="1"/>
  <c r="C20" i="5"/>
  <c r="E20" i="5" s="1"/>
  <c r="B21" i="5"/>
  <c r="C19" i="5"/>
  <c r="E19" i="5" s="1"/>
  <c r="D19" i="5" s="1"/>
  <c r="H19" i="4"/>
  <c r="B21" i="4"/>
  <c r="C20" i="4"/>
  <c r="E20" i="4" s="1"/>
  <c r="D20" i="4" s="1"/>
  <c r="H17" i="4"/>
  <c r="H15" i="3"/>
  <c r="B3" i="3"/>
  <c r="B4" i="3"/>
  <c r="B5" i="3"/>
  <c r="B6" i="3"/>
  <c r="B7" i="3"/>
  <c r="B8" i="3"/>
  <c r="J5" i="3" s="1"/>
  <c r="B9" i="3"/>
  <c r="B10" i="3"/>
  <c r="B11" i="3"/>
  <c r="B12" i="3"/>
  <c r="B13" i="3"/>
  <c r="B14" i="3"/>
  <c r="B15" i="3"/>
  <c r="C15" i="3" s="1"/>
  <c r="B16" i="3"/>
  <c r="C16" i="3" s="1"/>
  <c r="B17" i="3"/>
  <c r="C17" i="3" s="1"/>
  <c r="B2" i="3"/>
  <c r="H16" i="3"/>
  <c r="E14" i="3"/>
  <c r="H16" i="2"/>
  <c r="H17" i="2"/>
  <c r="C16" i="2"/>
  <c r="E16" i="2" s="1"/>
  <c r="E15" i="2"/>
  <c r="C15" i="2"/>
  <c r="E14" i="2"/>
  <c r="C14" i="2"/>
  <c r="H16" i="1"/>
  <c r="H15" i="1"/>
  <c r="C18" i="1"/>
  <c r="E18" i="1" s="1"/>
  <c r="D18" i="1" s="1"/>
  <c r="C17" i="1"/>
  <c r="E17" i="1" s="1"/>
  <c r="C16" i="1"/>
  <c r="E16" i="1" s="1"/>
  <c r="E15" i="1"/>
  <c r="C15" i="1"/>
  <c r="E14" i="1"/>
  <c r="C14" i="1"/>
  <c r="B20" i="7" l="1"/>
  <c r="C20" i="7" s="1"/>
  <c r="C20" i="6"/>
  <c r="E20" i="6" s="1"/>
  <c r="D20" i="6" s="1"/>
  <c r="L20" i="6" s="1"/>
  <c r="B21" i="6"/>
  <c r="B22" i="6" s="1"/>
  <c r="D17" i="7"/>
  <c r="H17" i="7" s="1"/>
  <c r="N2" i="5"/>
  <c r="L17" i="6"/>
  <c r="D20" i="5"/>
  <c r="D17" i="1"/>
  <c r="H17" i="1" s="1"/>
  <c r="D19" i="7"/>
  <c r="E19" i="7" s="1"/>
  <c r="B21" i="7"/>
  <c r="C21" i="7" s="1"/>
  <c r="C19" i="1"/>
  <c r="E19" i="1" s="1"/>
  <c r="D19" i="1" s="1"/>
  <c r="H19" i="1" s="1"/>
  <c r="C14" i="3"/>
  <c r="H18" i="1"/>
  <c r="H18" i="7"/>
  <c r="E16" i="7"/>
  <c r="H16" i="7"/>
  <c r="K19" i="5"/>
  <c r="C21" i="5"/>
  <c r="E21" i="5" s="1"/>
  <c r="D21" i="5" s="1"/>
  <c r="B22" i="5"/>
  <c r="H20" i="4"/>
  <c r="B22" i="4"/>
  <c r="C21" i="4"/>
  <c r="E21" i="4" s="1"/>
  <c r="D21" i="4" s="1"/>
  <c r="E16" i="3"/>
  <c r="E15" i="3"/>
  <c r="E17" i="7" l="1"/>
  <c r="C21" i="6"/>
  <c r="E21" i="6" s="1"/>
  <c r="D21" i="6" s="1"/>
  <c r="L21" i="6" s="1"/>
  <c r="D20" i="7"/>
  <c r="H20" i="7" s="1"/>
  <c r="K20" i="5"/>
  <c r="N2" i="7"/>
  <c r="N2" i="1"/>
  <c r="D17" i="3"/>
  <c r="H17" i="3" s="1"/>
  <c r="B20" i="1"/>
  <c r="C20" i="1" s="1"/>
  <c r="E20" i="1" s="1"/>
  <c r="H19" i="7"/>
  <c r="B22" i="7"/>
  <c r="C22" i="7" s="1"/>
  <c r="K21" i="5"/>
  <c r="B23" i="6"/>
  <c r="C22" i="6"/>
  <c r="E22" i="6" s="1"/>
  <c r="D22" i="6" s="1"/>
  <c r="L22" i="6" s="1"/>
  <c r="B23" i="5"/>
  <c r="C22" i="5"/>
  <c r="E22" i="5" s="1"/>
  <c r="D22" i="5" s="1"/>
  <c r="H21" i="4"/>
  <c r="B23" i="4"/>
  <c r="C22" i="4"/>
  <c r="E22" i="4" s="1"/>
  <c r="D22" i="4" s="1"/>
  <c r="E20" i="7" l="1"/>
  <c r="D21" i="7"/>
  <c r="H21" i="7" s="1"/>
  <c r="N3" i="5"/>
  <c r="B21" i="1"/>
  <c r="C21" i="1" s="1"/>
  <c r="E21" i="1" s="1"/>
  <c r="D21" i="1" s="1"/>
  <c r="N3" i="6"/>
  <c r="E17" i="3"/>
  <c r="D20" i="1"/>
  <c r="H20" i="1" s="1"/>
  <c r="B23" i="7"/>
  <c r="C23" i="7" s="1"/>
  <c r="D22" i="7"/>
  <c r="H22" i="7" s="1"/>
  <c r="C23" i="6"/>
  <c r="E23" i="6" s="1"/>
  <c r="B24" i="6"/>
  <c r="K22" i="5"/>
  <c r="B24" i="5"/>
  <c r="C23" i="5"/>
  <c r="E23" i="5" s="1"/>
  <c r="H22" i="4"/>
  <c r="B24" i="4"/>
  <c r="C23" i="4"/>
  <c r="E23" i="4" s="1"/>
  <c r="D23" i="4" s="1"/>
  <c r="E21" i="7" l="1"/>
  <c r="B22" i="1"/>
  <c r="C22" i="1" s="1"/>
  <c r="E22" i="1" s="1"/>
  <c r="D22" i="1" s="1"/>
  <c r="D23" i="6"/>
  <c r="L23" i="6" s="1"/>
  <c r="D23" i="5"/>
  <c r="B24" i="7"/>
  <c r="C24" i="7" s="1"/>
  <c r="E22" i="7"/>
  <c r="N3" i="7" s="1"/>
  <c r="H21" i="1"/>
  <c r="B25" i="6"/>
  <c r="C24" i="6"/>
  <c r="E24" i="6" s="1"/>
  <c r="D24" i="6" s="1"/>
  <c r="L24" i="6" s="1"/>
  <c r="K23" i="5"/>
  <c r="B25" i="5"/>
  <c r="C24" i="5"/>
  <c r="E24" i="5" s="1"/>
  <c r="D24" i="5" s="1"/>
  <c r="H23" i="4"/>
  <c r="B25" i="4"/>
  <c r="C24" i="4"/>
  <c r="D23" i="7" l="1"/>
  <c r="H23" i="7" s="1"/>
  <c r="B23" i="1"/>
  <c r="N3" i="1"/>
  <c r="B25" i="7"/>
  <c r="C25" i="7" s="1"/>
  <c r="H22" i="1"/>
  <c r="D24" i="7"/>
  <c r="H24" i="7" s="1"/>
  <c r="E23" i="7"/>
  <c r="C25" i="6"/>
  <c r="E25" i="6" s="1"/>
  <c r="D25" i="6" s="1"/>
  <c r="L25" i="6" s="1"/>
  <c r="B26" i="6"/>
  <c r="K24" i="5"/>
  <c r="C25" i="5"/>
  <c r="E25" i="5" s="1"/>
  <c r="D25" i="5" s="1"/>
  <c r="B26" i="5"/>
  <c r="E24" i="4"/>
  <c r="D24" i="4" s="1"/>
  <c r="B26" i="4"/>
  <c r="C25" i="4"/>
  <c r="C23" i="1"/>
  <c r="E23" i="1" s="1"/>
  <c r="B24" i="1"/>
  <c r="N4" i="6" l="1"/>
  <c r="N4" i="5"/>
  <c r="D23" i="1"/>
  <c r="H23" i="1" s="1"/>
  <c r="D25" i="7"/>
  <c r="E25" i="7" s="1"/>
  <c r="B26" i="7"/>
  <c r="C26" i="7" s="1"/>
  <c r="E24" i="7"/>
  <c r="B27" i="6"/>
  <c r="C26" i="6"/>
  <c r="E26" i="6" s="1"/>
  <c r="K25" i="5"/>
  <c r="B27" i="5"/>
  <c r="C26" i="5"/>
  <c r="E26" i="5" s="1"/>
  <c r="H24" i="4"/>
  <c r="E25" i="4"/>
  <c r="D25" i="4" s="1"/>
  <c r="B27" i="4"/>
  <c r="C24" i="1"/>
  <c r="B25" i="1"/>
  <c r="N4" i="7" l="1"/>
  <c r="D26" i="6"/>
  <c r="L26" i="6" s="1"/>
  <c r="D26" i="5"/>
  <c r="H25" i="7"/>
  <c r="B27" i="7"/>
  <c r="C27" i="7" s="1"/>
  <c r="E24" i="1"/>
  <c r="B28" i="6"/>
  <c r="C28" i="6" s="1"/>
  <c r="C27" i="6"/>
  <c r="E27" i="6" s="1"/>
  <c r="D27" i="6" s="1"/>
  <c r="L27" i="6" s="1"/>
  <c r="B28" i="5"/>
  <c r="C27" i="5"/>
  <c r="E27" i="5" s="1"/>
  <c r="D27" i="5" s="1"/>
  <c r="B28" i="4"/>
  <c r="H25" i="4"/>
  <c r="C25" i="1"/>
  <c r="B26" i="1"/>
  <c r="D26" i="7" l="1"/>
  <c r="H26" i="7" s="1"/>
  <c r="K26" i="5"/>
  <c r="D24" i="1"/>
  <c r="H24" i="1" s="1"/>
  <c r="B28" i="7"/>
  <c r="C28" i="7" s="1"/>
  <c r="B29" i="5"/>
  <c r="C28" i="5"/>
  <c r="E28" i="5" s="1"/>
  <c r="D28" i="5" s="1"/>
  <c r="C26" i="1"/>
  <c r="E26" i="1" s="1"/>
  <c r="E25" i="1"/>
  <c r="D25" i="1" s="1"/>
  <c r="K27" i="5"/>
  <c r="D27" i="7"/>
  <c r="E28" i="6"/>
  <c r="B29" i="6"/>
  <c r="H26" i="4"/>
  <c r="H27" i="4"/>
  <c r="B29" i="4"/>
  <c r="B27" i="1"/>
  <c r="E26" i="7" l="1"/>
  <c r="D28" i="6"/>
  <c r="L28" i="6" s="1"/>
  <c r="N5" i="6"/>
  <c r="N5" i="5"/>
  <c r="N4" i="1"/>
  <c r="B29" i="7"/>
  <c r="C29" i="7" s="1"/>
  <c r="H25" i="1"/>
  <c r="C27" i="1"/>
  <c r="E27" i="1" s="1"/>
  <c r="D26" i="1"/>
  <c r="K28" i="5"/>
  <c r="D28" i="7"/>
  <c r="H27" i="7"/>
  <c r="E27" i="7"/>
  <c r="B30" i="6"/>
  <c r="C29" i="6"/>
  <c r="E29" i="6" s="1"/>
  <c r="C29" i="5"/>
  <c r="E29" i="5" s="1"/>
  <c r="B30" i="5"/>
  <c r="D28" i="4"/>
  <c r="H28" i="4" s="1"/>
  <c r="B30" i="4"/>
  <c r="D29" i="4"/>
  <c r="H29" i="4" s="1"/>
  <c r="B28" i="1"/>
  <c r="C28" i="1" s="1"/>
  <c r="D29" i="6" l="1"/>
  <c r="L29" i="6" s="1"/>
  <c r="D29" i="5"/>
  <c r="K29" i="5" s="1"/>
  <c r="D27" i="1"/>
  <c r="H27" i="1" s="1"/>
  <c r="B30" i="7"/>
  <c r="C30" i="7" s="1"/>
  <c r="E28" i="1"/>
  <c r="D28" i="1" s="1"/>
  <c r="G26" i="1"/>
  <c r="H26" i="1"/>
  <c r="E28" i="7"/>
  <c r="N5" i="7" s="1"/>
  <c r="H28" i="7"/>
  <c r="C30" i="6"/>
  <c r="E30" i="6" s="1"/>
  <c r="D30" i="6" s="1"/>
  <c r="L30" i="6" s="1"/>
  <c r="B31" i="6"/>
  <c r="C30" i="5"/>
  <c r="E30" i="5" s="1"/>
  <c r="D30" i="5" s="1"/>
  <c r="B31" i="5"/>
  <c r="B31" i="4"/>
  <c r="B29" i="1"/>
  <c r="D29" i="7" l="1"/>
  <c r="H29" i="7" s="1"/>
  <c r="N5" i="1"/>
  <c r="G27" i="1"/>
  <c r="F26" i="1"/>
  <c r="B31" i="7"/>
  <c r="C31" i="7" s="1"/>
  <c r="C29" i="1"/>
  <c r="E29" i="1" s="1"/>
  <c r="K30" i="5"/>
  <c r="D30" i="7"/>
  <c r="B32" i="6"/>
  <c r="C31" i="6"/>
  <c r="E31" i="6" s="1"/>
  <c r="D31" i="6" s="1"/>
  <c r="L31" i="6" s="1"/>
  <c r="B32" i="5"/>
  <c r="C31" i="5"/>
  <c r="E31" i="5" s="1"/>
  <c r="B32" i="4"/>
  <c r="C31" i="4"/>
  <c r="E31" i="4" s="1"/>
  <c r="D31" i="4" s="1"/>
  <c r="H31" i="4" s="1"/>
  <c r="D30" i="4"/>
  <c r="H30" i="4" s="1"/>
  <c r="B30" i="1"/>
  <c r="B31" i="1" s="1"/>
  <c r="E29" i="7" l="1"/>
  <c r="N6" i="6"/>
  <c r="D31" i="5"/>
  <c r="K31" i="5" s="1"/>
  <c r="N6" i="5"/>
  <c r="D29" i="1"/>
  <c r="B32" i="7"/>
  <c r="C32" i="7" s="1"/>
  <c r="C30" i="1"/>
  <c r="F28" i="1" s="1"/>
  <c r="F27" i="1"/>
  <c r="H28" i="1"/>
  <c r="E30" i="7"/>
  <c r="H30" i="7"/>
  <c r="C32" i="6"/>
  <c r="E32" i="6" s="1"/>
  <c r="B33" i="6"/>
  <c r="B33" i="5"/>
  <c r="C32" i="5"/>
  <c r="E32" i="5" s="1"/>
  <c r="G28" i="1"/>
  <c r="B33" i="4"/>
  <c r="C32" i="4"/>
  <c r="D32" i="6" l="1"/>
  <c r="L32" i="6" s="1"/>
  <c r="D31" i="7"/>
  <c r="E31" i="7" s="1"/>
  <c r="N6" i="7" s="1"/>
  <c r="D32" i="5"/>
  <c r="K32" i="5" s="1"/>
  <c r="B33" i="7"/>
  <c r="C33" i="7" s="1"/>
  <c r="E30" i="1"/>
  <c r="H29" i="1"/>
  <c r="B34" i="6"/>
  <c r="C33" i="6"/>
  <c r="E33" i="6" s="1"/>
  <c r="D33" i="6" s="1"/>
  <c r="L33" i="6" s="1"/>
  <c r="C33" i="5"/>
  <c r="E33" i="5" s="1"/>
  <c r="D33" i="5" s="1"/>
  <c r="B34" i="5"/>
  <c r="E32" i="4"/>
  <c r="D32" i="4" s="1"/>
  <c r="H32" i="4" s="1"/>
  <c r="B34" i="4"/>
  <c r="C33" i="4"/>
  <c r="E33" i="4" s="1"/>
  <c r="D33" i="4" s="1"/>
  <c r="H33" i="4" s="1"/>
  <c r="C31" i="1"/>
  <c r="B32" i="1"/>
  <c r="D32" i="7" l="1"/>
  <c r="H31" i="7"/>
  <c r="D30" i="1"/>
  <c r="H30" i="1" s="1"/>
  <c r="B34" i="7"/>
  <c r="C34" i="7" s="1"/>
  <c r="G29" i="1"/>
  <c r="E31" i="1"/>
  <c r="D31" i="1" s="1"/>
  <c r="F29" i="1"/>
  <c r="K33" i="5"/>
  <c r="D33" i="7"/>
  <c r="H32" i="7"/>
  <c r="E32" i="7"/>
  <c r="B35" i="6"/>
  <c r="C34" i="6"/>
  <c r="E34" i="6" s="1"/>
  <c r="D34" i="6" s="1"/>
  <c r="L34" i="6" s="1"/>
  <c r="B35" i="5"/>
  <c r="C34" i="5"/>
  <c r="E34" i="5" s="1"/>
  <c r="B35" i="4"/>
  <c r="C34" i="4"/>
  <c r="E34" i="4" s="1"/>
  <c r="D34" i="4" s="1"/>
  <c r="H34" i="4" s="1"/>
  <c r="C32" i="1"/>
  <c r="E32" i="1" s="1"/>
  <c r="B33" i="1"/>
  <c r="N7" i="6" l="1"/>
  <c r="D34" i="5"/>
  <c r="N7" i="5"/>
  <c r="D32" i="1"/>
  <c r="H32" i="1" s="1"/>
  <c r="N6" i="1"/>
  <c r="G30" i="1"/>
  <c r="B35" i="7"/>
  <c r="C35" i="7" s="1"/>
  <c r="H31" i="1"/>
  <c r="F30" i="1"/>
  <c r="K34" i="5"/>
  <c r="D34" i="7"/>
  <c r="H33" i="7"/>
  <c r="E33" i="7"/>
  <c r="B36" i="6"/>
  <c r="C35" i="6"/>
  <c r="E35" i="6" s="1"/>
  <c r="B36" i="5"/>
  <c r="C35" i="5"/>
  <c r="E35" i="5" s="1"/>
  <c r="B36" i="4"/>
  <c r="C35" i="4"/>
  <c r="E35" i="4" s="1"/>
  <c r="D35" i="4" s="1"/>
  <c r="H35" i="4" s="1"/>
  <c r="C33" i="1"/>
  <c r="E33" i="1" s="1"/>
  <c r="D33" i="1" s="1"/>
  <c r="B34" i="1"/>
  <c r="D35" i="6" l="1"/>
  <c r="L35" i="6" s="1"/>
  <c r="D35" i="5"/>
  <c r="B36" i="7"/>
  <c r="C36" i="7" s="1"/>
  <c r="H33" i="1"/>
  <c r="K35" i="5"/>
  <c r="D35" i="7"/>
  <c r="H34" i="7"/>
  <c r="E34" i="7"/>
  <c r="N7" i="7" s="1"/>
  <c r="B37" i="6"/>
  <c r="C36" i="6"/>
  <c r="E36" i="6" s="1"/>
  <c r="D36" i="6" s="1"/>
  <c r="L36" i="6" s="1"/>
  <c r="B37" i="5"/>
  <c r="C36" i="5"/>
  <c r="E36" i="5" s="1"/>
  <c r="D36" i="5" s="1"/>
  <c r="B37" i="4"/>
  <c r="C36" i="4"/>
  <c r="E36" i="4" s="1"/>
  <c r="D36" i="4" s="1"/>
  <c r="H36" i="4" s="1"/>
  <c r="C34" i="1"/>
  <c r="E34" i="1" s="1"/>
  <c r="D34" i="1" s="1"/>
  <c r="B35" i="1"/>
  <c r="N7" i="1" l="1"/>
  <c r="B37" i="7"/>
  <c r="C37" i="7" s="1"/>
  <c r="H34" i="1"/>
  <c r="K36" i="5"/>
  <c r="D36" i="7"/>
  <c r="H35" i="7"/>
  <c r="E35" i="7"/>
  <c r="C37" i="6"/>
  <c r="E37" i="6" s="1"/>
  <c r="D37" i="6" s="1"/>
  <c r="L37" i="6" s="1"/>
  <c r="B38" i="6"/>
  <c r="C38" i="6" s="1"/>
  <c r="E38" i="6" s="1"/>
  <c r="D38" i="6" s="1"/>
  <c r="L38" i="6" s="1"/>
  <c r="C37" i="5"/>
  <c r="E37" i="5" s="1"/>
  <c r="D37" i="5" s="1"/>
  <c r="B38" i="5"/>
  <c r="B38" i="4"/>
  <c r="C38" i="4" s="1"/>
  <c r="E38" i="4" s="1"/>
  <c r="D38" i="4" s="1"/>
  <c r="H38" i="4" s="1"/>
  <c r="C37" i="4"/>
  <c r="E37" i="4" s="1"/>
  <c r="D37" i="4" s="1"/>
  <c r="H37" i="4" s="1"/>
  <c r="C35" i="1"/>
  <c r="E35" i="1" s="1"/>
  <c r="B36" i="1"/>
  <c r="N8" i="6" l="1"/>
  <c r="N8" i="5"/>
  <c r="D35" i="1"/>
  <c r="H35" i="1"/>
  <c r="K37" i="5"/>
  <c r="D37" i="7"/>
  <c r="C38" i="5"/>
  <c r="E38" i="5" s="1"/>
  <c r="D38" i="5" s="1"/>
  <c r="B38" i="7"/>
  <c r="C38" i="7" s="1"/>
  <c r="H36" i="7"/>
  <c r="E36" i="7"/>
  <c r="C36" i="1"/>
  <c r="E36" i="1" s="1"/>
  <c r="D36" i="1" s="1"/>
  <c r="B37" i="1"/>
  <c r="H36" i="1" l="1"/>
  <c r="K38" i="5"/>
  <c r="D38" i="7"/>
  <c r="H37" i="7"/>
  <c r="E37" i="7"/>
  <c r="N8" i="7" s="1"/>
  <c r="C37" i="1"/>
  <c r="E37" i="1" s="1"/>
  <c r="D37" i="1" s="1"/>
  <c r="B38" i="1"/>
  <c r="N8" i="1" l="1"/>
  <c r="H37" i="1"/>
  <c r="H38" i="7"/>
  <c r="E38" i="7"/>
  <c r="C38" i="1"/>
  <c r="E38" i="1" s="1"/>
  <c r="D38" i="1" s="1"/>
  <c r="H38" i="1" l="1"/>
  <c r="B18" i="3" l="1"/>
  <c r="C18" i="3" s="1"/>
  <c r="I12" i="2"/>
  <c r="C18" i="2"/>
  <c r="E18" i="2" s="1"/>
  <c r="B19" i="2" l="1"/>
  <c r="B20" i="2" s="1"/>
  <c r="F19" i="2"/>
  <c r="B48" i="2" s="1"/>
  <c r="D18" i="2"/>
  <c r="H18" i="2" s="1"/>
  <c r="B20" i="3"/>
  <c r="C20" i="3" s="1"/>
  <c r="C20" i="2"/>
  <c r="E20" i="2" s="1"/>
  <c r="D18" i="3"/>
  <c r="B21" i="2"/>
  <c r="C19" i="2"/>
  <c r="E19" i="2" s="1"/>
  <c r="D19" i="2" s="1"/>
  <c r="B19" i="3"/>
  <c r="C19" i="3" s="1"/>
  <c r="C48" i="2" l="1"/>
  <c r="B42" i="3"/>
  <c r="C42" i="3" s="1"/>
  <c r="D20" i="2"/>
  <c r="D20" i="3" s="1"/>
  <c r="N2" i="2"/>
  <c r="H19" i="2"/>
  <c r="D19" i="3"/>
  <c r="E18" i="3"/>
  <c r="H18" i="3"/>
  <c r="B21" i="3"/>
  <c r="C21" i="3" s="1"/>
  <c r="B22" i="2"/>
  <c r="C21" i="2"/>
  <c r="E21" i="2" s="1"/>
  <c r="D21" i="2" s="1"/>
  <c r="H20" i="2"/>
  <c r="B23" i="2" l="1"/>
  <c r="C22" i="2"/>
  <c r="E22" i="2" s="1"/>
  <c r="D22" i="2" s="1"/>
  <c r="B22" i="3"/>
  <c r="C22" i="3" s="1"/>
  <c r="H19" i="3"/>
  <c r="E19" i="3"/>
  <c r="N2" i="3" s="1"/>
  <c r="H21" i="2"/>
  <c r="D21" i="3"/>
  <c r="H20" i="3"/>
  <c r="E20" i="3"/>
  <c r="N3" i="2" l="1"/>
  <c r="D22" i="3"/>
  <c r="H22" i="2"/>
  <c r="B23" i="3"/>
  <c r="C23" i="3" s="1"/>
  <c r="B24" i="2"/>
  <c r="C23" i="2"/>
  <c r="E23" i="2" s="1"/>
  <c r="H21" i="3"/>
  <c r="E21" i="3"/>
  <c r="D23" i="2" l="1"/>
  <c r="D23" i="3" s="1"/>
  <c r="E22" i="3"/>
  <c r="N3" i="3" s="1"/>
  <c r="H22" i="3"/>
  <c r="B24" i="3"/>
  <c r="C24" i="3" s="1"/>
  <c r="C24" i="2"/>
  <c r="E24" i="2" s="1"/>
  <c r="D24" i="2" s="1"/>
  <c r="B25" i="2"/>
  <c r="H23" i="2" l="1"/>
  <c r="C25" i="2"/>
  <c r="E25" i="2" s="1"/>
  <c r="D25" i="2" s="1"/>
  <c r="B25" i="3"/>
  <c r="C25" i="3" s="1"/>
  <c r="B26" i="2"/>
  <c r="D24" i="3"/>
  <c r="H24" i="2"/>
  <c r="E23" i="3"/>
  <c r="H23" i="3"/>
  <c r="N4" i="2" l="1"/>
  <c r="E24" i="3"/>
  <c r="H24" i="3"/>
  <c r="B26" i="3"/>
  <c r="C26" i="3" s="1"/>
  <c r="B27" i="2"/>
  <c r="C26" i="2"/>
  <c r="E26" i="2" s="1"/>
  <c r="D25" i="3"/>
  <c r="H25" i="2"/>
  <c r="D26" i="2" l="1"/>
  <c r="D26" i="3" s="1"/>
  <c r="E25" i="3"/>
  <c r="N4" i="3" s="1"/>
  <c r="H25" i="3"/>
  <c r="C27" i="2"/>
  <c r="E27" i="2" s="1"/>
  <c r="D27" i="2" s="1"/>
  <c r="B28" i="2"/>
  <c r="B27" i="3"/>
  <c r="C27" i="3" s="1"/>
  <c r="H26" i="2" l="1"/>
  <c r="D27" i="3"/>
  <c r="H27" i="2"/>
  <c r="B28" i="3"/>
  <c r="C28" i="3" s="1"/>
  <c r="C28" i="2"/>
  <c r="E28" i="2" s="1"/>
  <c r="D28" i="2" s="1"/>
  <c r="B29" i="2"/>
  <c r="E26" i="3"/>
  <c r="H26" i="3"/>
  <c r="N5" i="2" l="1"/>
  <c r="E39" i="3"/>
  <c r="B29" i="3"/>
  <c r="C29" i="3" s="1"/>
  <c r="C29" i="2"/>
  <c r="E29" i="2" s="1"/>
  <c r="B30" i="2"/>
  <c r="D28" i="3"/>
  <c r="H28" i="2"/>
  <c r="H27" i="3"/>
  <c r="E27" i="3"/>
  <c r="D29" i="2" l="1"/>
  <c r="E28" i="3"/>
  <c r="N5" i="3" s="1"/>
  <c r="H28" i="3"/>
  <c r="B31" i="2"/>
  <c r="B30" i="3"/>
  <c r="C30" i="3" s="1"/>
  <c r="C30" i="2"/>
  <c r="E30" i="2" s="1"/>
  <c r="D30" i="2" s="1"/>
  <c r="D29" i="3"/>
  <c r="H29" i="2"/>
  <c r="B32" i="2" l="1"/>
  <c r="C31" i="2"/>
  <c r="E31" i="2" s="1"/>
  <c r="D31" i="2" s="1"/>
  <c r="B31" i="3"/>
  <c r="C31" i="3" s="1"/>
  <c r="H29" i="3"/>
  <c r="E29" i="3"/>
  <c r="D30" i="3"/>
  <c r="H30" i="2"/>
  <c r="N6" i="2" l="1"/>
  <c r="D31" i="3"/>
  <c r="H31" i="2"/>
  <c r="H30" i="3"/>
  <c r="E30" i="3"/>
  <c r="B32" i="3"/>
  <c r="C32" i="3" s="1"/>
  <c r="B33" i="2"/>
  <c r="C32" i="2"/>
  <c r="E32" i="2" s="1"/>
  <c r="D32" i="2" l="1"/>
  <c r="H32" i="2"/>
  <c r="D32" i="3"/>
  <c r="C33" i="2"/>
  <c r="E33" i="2" s="1"/>
  <c r="D33" i="2" s="1"/>
  <c r="B33" i="3"/>
  <c r="C33" i="3" s="1"/>
  <c r="B34" i="2"/>
  <c r="H31" i="3"/>
  <c r="E31" i="3"/>
  <c r="N6" i="3" s="1"/>
  <c r="H32" i="3" l="1"/>
  <c r="E32" i="3"/>
  <c r="H33" i="2"/>
  <c r="D33" i="3"/>
  <c r="B34" i="3"/>
  <c r="C34" i="3" s="1"/>
  <c r="C34" i="2"/>
  <c r="E34" i="2" s="1"/>
  <c r="D34" i="2" s="1"/>
  <c r="B35" i="2"/>
  <c r="N7" i="2" l="1"/>
  <c r="H33" i="3"/>
  <c r="E33" i="3"/>
  <c r="B36" i="2"/>
  <c r="B35" i="3"/>
  <c r="C35" i="3" s="1"/>
  <c r="C35" i="2"/>
  <c r="E35" i="2" s="1"/>
  <c r="D34" i="3"/>
  <c r="H34" i="2"/>
  <c r="D35" i="2" l="1"/>
  <c r="B37" i="2"/>
  <c r="B36" i="3"/>
  <c r="C36" i="3" s="1"/>
  <c r="C36" i="2"/>
  <c r="E36" i="2" s="1"/>
  <c r="D36" i="2" s="1"/>
  <c r="H34" i="3"/>
  <c r="E34" i="3"/>
  <c r="N7" i="3" s="1"/>
  <c r="D35" i="3"/>
  <c r="H35" i="2"/>
  <c r="D36" i="3" l="1"/>
  <c r="H36" i="2"/>
  <c r="E35" i="3"/>
  <c r="H35" i="3"/>
  <c r="B37" i="3"/>
  <c r="C37" i="3" s="1"/>
  <c r="B38" i="2"/>
  <c r="C37" i="2"/>
  <c r="E37" i="2" s="1"/>
  <c r="D37" i="2" s="1"/>
  <c r="N8" i="2" l="1"/>
  <c r="D37" i="3"/>
  <c r="H37" i="2"/>
  <c r="B39" i="2"/>
  <c r="B38" i="3"/>
  <c r="C38" i="3" s="1"/>
  <c r="C38" i="2"/>
  <c r="E38" i="2" s="1"/>
  <c r="D38" i="2" s="1"/>
  <c r="E36" i="3"/>
  <c r="H36" i="3"/>
  <c r="C39" i="2" l="1"/>
  <c r="E39" i="2" s="1"/>
  <c r="D39" i="2" s="1"/>
  <c r="H39" i="2" s="1"/>
  <c r="B40" i="2"/>
  <c r="D38" i="3"/>
  <c r="H38" i="2"/>
  <c r="H37" i="3"/>
  <c r="E37" i="3"/>
  <c r="N8" i="3" s="1"/>
  <c r="H38" i="3" l="1"/>
  <c r="E38" i="3"/>
  <c r="C40" i="2"/>
  <c r="E40" i="2" s="1"/>
  <c r="D40" i="2" s="1"/>
  <c r="H40" i="2" s="1"/>
  <c r="B41" i="2"/>
  <c r="C41" i="2" l="1"/>
  <c r="E41" i="2" s="1"/>
  <c r="D41" i="2" s="1"/>
  <c r="H41" i="2" s="1"/>
  <c r="B42" i="2"/>
  <c r="B43" i="2" l="1"/>
  <c r="C42" i="2"/>
  <c r="E42" i="2" s="1"/>
  <c r="D42" i="2" s="1"/>
  <c r="H42" i="2" s="1"/>
  <c r="C43" i="2" l="1"/>
  <c r="E43" i="2" s="1"/>
  <c r="D43" i="2" s="1"/>
  <c r="H43" i="2" s="1"/>
  <c r="B44" i="2"/>
  <c r="B45" i="2" l="1"/>
  <c r="C44" i="2"/>
  <c r="E44" i="2" s="1"/>
  <c r="D44" i="2" s="1"/>
  <c r="H44" i="2" s="1"/>
  <c r="C45" i="2" l="1"/>
  <c r="E45" i="2" s="1"/>
  <c r="D45" i="2" s="1"/>
  <c r="H45" i="2" s="1"/>
  <c r="B46" i="2"/>
  <c r="C46" i="2" s="1"/>
  <c r="E46" i="2" s="1"/>
  <c r="D46" i="2" s="1"/>
  <c r="H46" i="2" s="1"/>
</calcChain>
</file>

<file path=xl/sharedStrings.xml><?xml version="1.0" encoding="utf-8"?>
<sst xmlns="http://schemas.openxmlformats.org/spreadsheetml/2006/main" count="151" uniqueCount="42">
  <si>
    <t>Date</t>
  </si>
  <si>
    <t>Employementfigures</t>
  </si>
  <si>
    <t>emp_growth</t>
  </si>
  <si>
    <t>GDP</t>
  </si>
  <si>
    <t>gdp growth</t>
  </si>
  <si>
    <t>a</t>
  </si>
  <si>
    <t>X= a+b*Y+c*H+d*H*Y</t>
  </si>
  <si>
    <t>b</t>
  </si>
  <si>
    <t>where X= gdp growth, Y= emp grwoth</t>
  </si>
  <si>
    <t>c</t>
  </si>
  <si>
    <t>H= 0 for non IT and 1 for IT</t>
  </si>
  <si>
    <t>d</t>
  </si>
  <si>
    <t>Notes:</t>
  </si>
  <si>
    <t>1) In the last recession, it took 20.8 and 30.25 months on avg for the non IT &amp; IT sector to recover respectively</t>
  </si>
  <si>
    <t xml:space="preserve">2) I calculated the GDP using the high elasticities of the 2008-09 recession </t>
  </si>
  <si>
    <t>GDP level</t>
  </si>
  <si>
    <t>emp growth</t>
  </si>
  <si>
    <t>GDP growth</t>
  </si>
  <si>
    <t>GDP levels</t>
  </si>
  <si>
    <t>GDP Levels</t>
  </si>
  <si>
    <t>Steps followed</t>
  </si>
  <si>
    <t>2) I computed employment growth rates (annualised)</t>
  </si>
  <si>
    <t>4) Using the growth rates compted, I calculate the GDP values</t>
  </si>
  <si>
    <t>3) Using the elasticities, I  computed annualised GDP grwoth rates</t>
  </si>
  <si>
    <t>5) Now I normalise these GDP values to compute GDP levels</t>
  </si>
  <si>
    <t>1) Take out employment by non- IT and IT sector from Jan 2019 to May 2020</t>
  </si>
  <si>
    <t>1) The same as the non-IT model</t>
  </si>
  <si>
    <t xml:space="preserve">1) I sum up the values of employemnt and GDP from IT and non-IT sector and tehn compute annualised growth rates for both. And finally, plot GDP levels by normalizing GDP values. </t>
  </si>
  <si>
    <t>low resilience</t>
  </si>
  <si>
    <t>high resilience</t>
  </si>
  <si>
    <t>all industries</t>
  </si>
  <si>
    <t>true values</t>
  </si>
  <si>
    <t>estimated</t>
  </si>
  <si>
    <t xml:space="preserve"> </t>
  </si>
  <si>
    <t>Quarters</t>
  </si>
  <si>
    <t>Apr-Jun 2020</t>
  </si>
  <si>
    <t>Jul-Sep 2020</t>
  </si>
  <si>
    <t>Oct-Dec 2020</t>
  </si>
  <si>
    <t>Jan-Mar2021</t>
  </si>
  <si>
    <t>Apr-Jun 2021</t>
  </si>
  <si>
    <t>Jul-Sep 2021</t>
  </si>
  <si>
    <t>Oct-Dec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</si>
</sst>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Alignment="1"/>
    <xf numFmtId="17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/>
    <xf numFmtId="0" fontId="0" fillId="2" borderId="0" xfId="0" applyFill="1"/>
    <xf numFmtId="4" fontId="0" fillId="0" borderId="0" xfId="0" applyNumberFormat="1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'non-wfh baseline'!$A$15:$A$38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'non-wfh baseline'!$H$15:$H$38</c:f>
              <c:numCache>
                <c:formatCode>General</c:formatCode>
                <c:ptCount val="24"/>
                <c:pt idx="0">
                  <c:v>1</c:v>
                </c:pt>
                <c:pt idx="1">
                  <c:v>0.91057335700774511</c:v>
                </c:pt>
                <c:pt idx="2">
                  <c:v>0.82539445609141304</c:v>
                </c:pt>
                <c:pt idx="3">
                  <c:v>0.84590363819520809</c:v>
                </c:pt>
                <c:pt idx="4">
                  <c:v>0.85490153923160639</c:v>
                </c:pt>
                <c:pt idx="5">
                  <c:v>0.85764497207227108</c:v>
                </c:pt>
                <c:pt idx="6">
                  <c:v>0.86218541618036459</c:v>
                </c:pt>
                <c:pt idx="7">
                  <c:v>0.86673604493745582</c:v>
                </c:pt>
                <c:pt idx="8">
                  <c:v>0.8732455292825001</c:v>
                </c:pt>
                <c:pt idx="9">
                  <c:v>0.8811179684990621</c:v>
                </c:pt>
                <c:pt idx="10">
                  <c:v>0.88899265024242868</c:v>
                </c:pt>
                <c:pt idx="11">
                  <c:v>0.89617388936123299</c:v>
                </c:pt>
                <c:pt idx="12">
                  <c:v>0.90417968592854847</c:v>
                </c:pt>
                <c:pt idx="13">
                  <c:v>0.89372219863618985</c:v>
                </c:pt>
                <c:pt idx="14">
                  <c:v>0.91113022556593126</c:v>
                </c:pt>
                <c:pt idx="15">
                  <c:v>0.91907268663128139</c:v>
                </c:pt>
                <c:pt idx="16">
                  <c:v>0.92793648468216094</c:v>
                </c:pt>
                <c:pt idx="17">
                  <c:v>0.93001749256713151</c:v>
                </c:pt>
                <c:pt idx="18">
                  <c:v>0.93405760784146774</c:v>
                </c:pt>
                <c:pt idx="19">
                  <c:v>0.93811706719844634</c:v>
                </c:pt>
                <c:pt idx="20">
                  <c:v>0.94430283251648295</c:v>
                </c:pt>
                <c:pt idx="21">
                  <c:v>0.95196518033897759</c:v>
                </c:pt>
                <c:pt idx="22">
                  <c:v>0.9596312889362858</c:v>
                </c:pt>
                <c:pt idx="23">
                  <c:v>0.96655079609624661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B-2F48-AEF1-848A42617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82352"/>
        <c:axId val="208858592"/>
      </c:lineChart>
      <c:dateAx>
        <c:axId val="209682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8592"/>
        <c:crosses val="autoZero"/>
        <c:auto val="1"/>
        <c:lblOffset val="100"/>
        <c:baseTimeUnit val="months"/>
      </c:dateAx>
      <c:valAx>
        <c:axId val="20885859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'wfh baseline'!$A$15:$A$38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'wfh baseline'!$H$15:$H$38</c:f>
              <c:numCache>
                <c:formatCode>General</c:formatCode>
                <c:ptCount val="24"/>
                <c:pt idx="0">
                  <c:v>1</c:v>
                </c:pt>
                <c:pt idx="1">
                  <c:v>0.94901119564277692</c:v>
                </c:pt>
                <c:pt idx="2">
                  <c:v>0.94976915416633234</c:v>
                </c:pt>
                <c:pt idx="3">
                  <c:v>0.95325781163140344</c:v>
                </c:pt>
                <c:pt idx="4">
                  <c:v>0.95605332102483676</c:v>
                </c:pt>
                <c:pt idx="5">
                  <c:v>0.96240592598094343</c:v>
                </c:pt>
                <c:pt idx="6">
                  <c:v>0.96209646625214662</c:v>
                </c:pt>
                <c:pt idx="7">
                  <c:v>0.9660502631761152</c:v>
                </c:pt>
                <c:pt idx="8">
                  <c:v>0.96828174395506761</c:v>
                </c:pt>
                <c:pt idx="9">
                  <c:v>0.97419432802452266</c:v>
                </c:pt>
                <c:pt idx="10">
                  <c:v>0.9774294858014545</c:v>
                </c:pt>
                <c:pt idx="11">
                  <c:v>0.97851757176279697</c:v>
                </c:pt>
                <c:pt idx="12">
                  <c:v>0.98280706731458423</c:v>
                </c:pt>
                <c:pt idx="13">
                  <c:v>0.97852865232248787</c:v>
                </c:pt>
                <c:pt idx="14">
                  <c:v>0.97476087918365584</c:v>
                </c:pt>
                <c:pt idx="15">
                  <c:v>0.9775698318668542</c:v>
                </c:pt>
                <c:pt idx="16">
                  <c:v>0.98038140065017587</c:v>
                </c:pt>
                <c:pt idx="17">
                  <c:v>0.98684043150684642</c:v>
                </c:pt>
                <c:pt idx="18">
                  <c:v>0.98646828379258145</c:v>
                </c:pt>
                <c:pt idx="19">
                  <c:v>0.99046755542467468</c:v>
                </c:pt>
                <c:pt idx="20">
                  <c:v>0.99270099927395428</c:v>
                </c:pt>
                <c:pt idx="21">
                  <c:v>0.99870829205838019</c:v>
                </c:pt>
                <c:pt idx="22">
                  <c:v>1.0019706414463367</c:v>
                </c:pt>
                <c:pt idx="23">
                  <c:v>1.0030321342442354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E-3546-A05D-4A87B199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23360"/>
        <c:axId val="680954064"/>
      </c:lineChart>
      <c:dateAx>
        <c:axId val="681423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54064"/>
        <c:crosses val="autoZero"/>
        <c:auto val="1"/>
        <c:lblOffset val="100"/>
        <c:baseTimeUnit val="months"/>
      </c:dateAx>
      <c:valAx>
        <c:axId val="6809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'aggregate baseline'!$A$15:$A$38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'aggregate baseline'!$H$15:$H$38</c:f>
              <c:numCache>
                <c:formatCode>General</c:formatCode>
                <c:ptCount val="24"/>
                <c:pt idx="0">
                  <c:v>1</c:v>
                </c:pt>
                <c:pt idx="1">
                  <c:v>0.92872117721310377</c:v>
                </c:pt>
                <c:pt idx="2">
                  <c:v>0.8841160111765185</c:v>
                </c:pt>
                <c:pt idx="3">
                  <c:v>0.89658922060564472</c:v>
                </c:pt>
                <c:pt idx="4">
                  <c:v>0.90265876010099722</c:v>
                </c:pt>
                <c:pt idx="5">
                  <c:v>0.90710620671993791</c:v>
                </c:pt>
                <c:pt idx="6">
                  <c:v>0.90935684510610015</c:v>
                </c:pt>
                <c:pt idx="7">
                  <c:v>0.91362568911188979</c:v>
                </c:pt>
                <c:pt idx="8">
                  <c:v>0.91811538144176685</c:v>
                </c:pt>
                <c:pt idx="9">
                  <c:v>0.92506250591376282</c:v>
                </c:pt>
                <c:pt idx="10">
                  <c:v>0.93074670947804228</c:v>
                </c:pt>
                <c:pt idx="11">
                  <c:v>0.93505116228648022</c:v>
                </c:pt>
                <c:pt idx="12">
                  <c:v>0.94130236585237415</c:v>
                </c:pt>
                <c:pt idx="13">
                  <c:v>0.93376223024062932</c:v>
                </c:pt>
                <c:pt idx="14">
                  <c:v>0.94117243663738026</c:v>
                </c:pt>
                <c:pt idx="15">
                  <c:v>0.94669119256086309</c:v>
                </c:pt>
                <c:pt idx="16">
                  <c:v>0.95269752587153878</c:v>
                </c:pt>
                <c:pt idx="17">
                  <c:v>0.95684554835896229</c:v>
                </c:pt>
                <c:pt idx="18">
                  <c:v>0.95880248314606598</c:v>
                </c:pt>
                <c:pt idx="19">
                  <c:v>0.96283352581655612</c:v>
                </c:pt>
                <c:pt idx="20">
                  <c:v>0.96715326479294983</c:v>
                </c:pt>
                <c:pt idx="21">
                  <c:v>0.97403420444247124</c:v>
                </c:pt>
                <c:pt idx="22">
                  <c:v>0.97962114747800477</c:v>
                </c:pt>
                <c:pt idx="23">
                  <c:v>0.98377488540696045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0-CE46-9168-E6A5EE8A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3024"/>
        <c:axId val="227950800"/>
      </c:lineChart>
      <c:dateAx>
        <c:axId val="22795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0800"/>
        <c:crosses val="autoZero"/>
        <c:auto val="1"/>
        <c:lblOffset val="100"/>
        <c:baseTimeUnit val="months"/>
      </c:dateAx>
      <c:valAx>
        <c:axId val="2279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Sheet1!$H$15:$H$38</c:f>
              <c:numCache>
                <c:formatCode>General</c:formatCode>
                <c:ptCount val="24"/>
                <c:pt idx="0">
                  <c:v>1</c:v>
                </c:pt>
                <c:pt idx="1">
                  <c:v>0.89665350353958406</c:v>
                </c:pt>
                <c:pt idx="2">
                  <c:v>0.81767764231052986</c:v>
                </c:pt>
                <c:pt idx="3">
                  <c:v>0.83994703304249729</c:v>
                </c:pt>
                <c:pt idx="4">
                  <c:v>0.84957533982606637</c:v>
                </c:pt>
                <c:pt idx="5">
                  <c:v>0.85858587763692684</c:v>
                </c:pt>
                <c:pt idx="6">
                  <c:v>0.86599934517716692</c:v>
                </c:pt>
                <c:pt idx="7">
                  <c:v>0.86914902453676746</c:v>
                </c:pt>
                <c:pt idx="8">
                  <c:v>0.87536894642702179</c:v>
                </c:pt>
                <c:pt idx="9">
                  <c:v>0.8840190670986241</c:v>
                </c:pt>
                <c:pt idx="10">
                  <c:v>0.89275429488559166</c:v>
                </c:pt>
                <c:pt idx="11">
                  <c:v>0.89961665545073821</c:v>
                </c:pt>
                <c:pt idx="12">
                  <c:v>0.90434134271006461</c:v>
                </c:pt>
                <c:pt idx="13">
                  <c:v>0.85895847850381235</c:v>
                </c:pt>
                <c:pt idx="14">
                  <c:v>0.90122432673393282</c:v>
                </c:pt>
                <c:pt idx="15">
                  <c:v>0.91037275614062574</c:v>
                </c:pt>
                <c:pt idx="16">
                  <c:v>0.91988831987328767</c:v>
                </c:pt>
                <c:pt idx="17">
                  <c:v>0.92873415818746896</c:v>
                </c:pt>
                <c:pt idx="18">
                  <c:v>0.93585394642287045</c:v>
                </c:pt>
                <c:pt idx="19">
                  <c:v>0.93837345180489007</c:v>
                </c:pt>
                <c:pt idx="20">
                  <c:v>0.94421617893542642</c:v>
                </c:pt>
                <c:pt idx="21">
                  <c:v>0.95268302735767352</c:v>
                </c:pt>
                <c:pt idx="22">
                  <c:v>0.96124186738923145</c:v>
                </c:pt>
                <c:pt idx="23">
                  <c:v>0.96778610686614563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1-D748-AF10-46E0BEBF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5792"/>
        <c:axId val="207083152"/>
      </c:lineChart>
      <c:dateAx>
        <c:axId val="207345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3152"/>
        <c:crosses val="autoZero"/>
        <c:auto val="1"/>
        <c:lblOffset val="100"/>
        <c:baseTimeUnit val="months"/>
      </c:dateAx>
      <c:valAx>
        <c:axId val="20708315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'non-wfh optimistic'!$A$15:$A$38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'non-wfh optimistic'!$K$15:$K$38</c:f>
              <c:numCache>
                <c:formatCode>General</c:formatCode>
                <c:ptCount val="24"/>
                <c:pt idx="0">
                  <c:v>1</c:v>
                </c:pt>
                <c:pt idx="1">
                  <c:v>0.91057335700774511</c:v>
                </c:pt>
                <c:pt idx="2">
                  <c:v>0.82539445609141304</c:v>
                </c:pt>
                <c:pt idx="3">
                  <c:v>0.84590363819520809</c:v>
                </c:pt>
                <c:pt idx="4">
                  <c:v>0.87054243933859954</c:v>
                </c:pt>
                <c:pt idx="5">
                  <c:v>0.88686374788381617</c:v>
                </c:pt>
                <c:pt idx="6">
                  <c:v>0.90302770432892332</c:v>
                </c:pt>
                <c:pt idx="7">
                  <c:v>0.91721465280183945</c:v>
                </c:pt>
                <c:pt idx="8">
                  <c:v>0.93159985719420013</c:v>
                </c:pt>
                <c:pt idx="9">
                  <c:v>0.94555106041189885</c:v>
                </c:pt>
                <c:pt idx="10">
                  <c:v>0.95755150242367304</c:v>
                </c:pt>
                <c:pt idx="11">
                  <c:v>0.96695477986128631</c:v>
                </c:pt>
                <c:pt idx="12">
                  <c:v>0.97534301321492456</c:v>
                </c:pt>
                <c:pt idx="13">
                  <c:v>0.96475591768009139</c:v>
                </c:pt>
                <c:pt idx="14">
                  <c:v>0.9845568191216244</c:v>
                </c:pt>
                <c:pt idx="15">
                  <c:v>0.98532580843952833</c:v>
                </c:pt>
                <c:pt idx="16">
                  <c:v>0.98528502494273063</c:v>
                </c:pt>
                <c:pt idx="17">
                  <c:v>0.97845491553201347</c:v>
                </c:pt>
                <c:pt idx="18">
                  <c:v>0.97523093358530666</c:v>
                </c:pt>
                <c:pt idx="19">
                  <c:v>0.97476763286895252</c:v>
                </c:pt>
                <c:pt idx="20">
                  <c:v>0.97150043484521598</c:v>
                </c:pt>
                <c:pt idx="21">
                  <c:v>0.97018471710541787</c:v>
                </c:pt>
                <c:pt idx="22">
                  <c:v>0.97447545274282044</c:v>
                </c:pt>
                <c:pt idx="23">
                  <c:v>0.97503105674066737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6640-9635-677F15B5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23872"/>
        <c:axId val="231525504"/>
      </c:lineChart>
      <c:dateAx>
        <c:axId val="231523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5504"/>
        <c:crosses val="autoZero"/>
        <c:auto val="1"/>
        <c:lblOffset val="100"/>
        <c:baseTimeUnit val="months"/>
      </c:dateAx>
      <c:valAx>
        <c:axId val="2315255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'wfh optimistic'!$A$15:$A$38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'wfh optimistic'!$L$15:$L$38</c:f>
              <c:numCache>
                <c:formatCode>General</c:formatCode>
                <c:ptCount val="24"/>
                <c:pt idx="0">
                  <c:v>1</c:v>
                </c:pt>
                <c:pt idx="1">
                  <c:v>0.94901119564277692</c:v>
                </c:pt>
                <c:pt idx="2">
                  <c:v>0.94976915416633234</c:v>
                </c:pt>
                <c:pt idx="3">
                  <c:v>0.95325781163140344</c:v>
                </c:pt>
                <c:pt idx="4">
                  <c:v>0.95688851437150624</c:v>
                </c:pt>
                <c:pt idx="5">
                  <c:v>0.96427873038749168</c:v>
                </c:pt>
                <c:pt idx="6">
                  <c:v>0.96517046610668489</c:v>
                </c:pt>
                <c:pt idx="7">
                  <c:v>0.97054478646323195</c:v>
                </c:pt>
                <c:pt idx="8">
                  <c:v>0.97436850476510928</c:v>
                </c:pt>
                <c:pt idx="9">
                  <c:v>0.98174564685903176</c:v>
                </c:pt>
                <c:pt idx="10">
                  <c:v>0.98622506268736598</c:v>
                </c:pt>
                <c:pt idx="11">
                  <c:v>0.9883293383358166</c:v>
                </c:pt>
                <c:pt idx="12">
                  <c:v>0.99349480750161068</c:v>
                </c:pt>
                <c:pt idx="13">
                  <c:v>0.99030268817953593</c:v>
                </c:pt>
                <c:pt idx="14">
                  <c:v>0.98715892876381273</c:v>
                </c:pt>
                <c:pt idx="15">
                  <c:v>0.99043045801643481</c:v>
                </c:pt>
                <c:pt idx="16">
                  <c:v>0.99343196712526505</c:v>
                </c:pt>
                <c:pt idx="17">
                  <c:v>0.99991780889039494</c:v>
                </c:pt>
                <c:pt idx="18">
                  <c:v>0.99945495102023452</c:v>
                </c:pt>
                <c:pt idx="19">
                  <c:v>1.0034300273977719</c:v>
                </c:pt>
                <c:pt idx="20">
                  <c:v>1.0055977915068306</c:v>
                </c:pt>
                <c:pt idx="21">
                  <c:v>1.0114498568908412</c:v>
                </c:pt>
                <c:pt idx="22">
                  <c:v>1.0143295129638887</c:v>
                </c:pt>
                <c:pt idx="23">
                  <c:v>1.0151838240701649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0-5044-B866-150EF7E6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18416"/>
        <c:axId val="232620048"/>
      </c:lineChart>
      <c:dateAx>
        <c:axId val="2326184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20048"/>
        <c:crosses val="autoZero"/>
        <c:auto val="1"/>
        <c:lblOffset val="100"/>
        <c:baseTimeUnit val="months"/>
      </c:dateAx>
      <c:valAx>
        <c:axId val="2326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'agg optimistic'!$A$15:$A$38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'agg optimistic'!$H$15:$H$38</c:f>
              <c:numCache>
                <c:formatCode>General</c:formatCode>
                <c:ptCount val="24"/>
                <c:pt idx="0">
                  <c:v>1</c:v>
                </c:pt>
                <c:pt idx="1">
                  <c:v>0.92872117721310377</c:v>
                </c:pt>
                <c:pt idx="2">
                  <c:v>0.8841160111765185</c:v>
                </c:pt>
                <c:pt idx="3">
                  <c:v>0.89658922060564472</c:v>
                </c:pt>
                <c:pt idx="4">
                  <c:v>0.9113093789164004</c:v>
                </c:pt>
                <c:pt idx="5">
                  <c:v>0.92341401276778579</c:v>
                </c:pt>
                <c:pt idx="6">
                  <c:v>0.93236743069895478</c:v>
                </c:pt>
                <c:pt idx="7">
                  <c:v>0.94239363558503464</c:v>
                </c:pt>
                <c:pt idx="8">
                  <c:v>0.9517924006385089</c:v>
                </c:pt>
                <c:pt idx="9">
                  <c:v>0.96263976442272303</c:v>
                </c:pt>
                <c:pt idx="10">
                  <c:v>0.97108927236058018</c:v>
                </c:pt>
                <c:pt idx="11">
                  <c:v>0.97704644104566862</c:v>
                </c:pt>
                <c:pt idx="12">
                  <c:v>0.98391309703902419</c:v>
                </c:pt>
                <c:pt idx="13">
                  <c:v>0.97681742306944352</c:v>
                </c:pt>
                <c:pt idx="14">
                  <c:v>0.985785364212035</c:v>
                </c:pt>
                <c:pt idx="15">
                  <c:v>0.98773588835095794</c:v>
                </c:pt>
                <c:pt idx="16">
                  <c:v>0.98913147539890534</c:v>
                </c:pt>
                <c:pt idx="17">
                  <c:v>0.98858828264073806</c:v>
                </c:pt>
                <c:pt idx="18">
                  <c:v>0.98666792194551822</c:v>
                </c:pt>
                <c:pt idx="19">
                  <c:v>0.98830013107997328</c:v>
                </c:pt>
                <c:pt idx="20">
                  <c:v>0.98759896483927789</c:v>
                </c:pt>
                <c:pt idx="21">
                  <c:v>0.98966740302554512</c:v>
                </c:pt>
                <c:pt idx="22">
                  <c:v>0.99329191966784447</c:v>
                </c:pt>
                <c:pt idx="23">
                  <c:v>0.99398855352299709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9-2541-98C4-04231D86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25744"/>
        <c:axId val="570506016"/>
      </c:lineChart>
      <c:dateAx>
        <c:axId val="209425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06016"/>
        <c:crosses val="autoZero"/>
        <c:auto val="1"/>
        <c:lblOffset val="100"/>
        <c:baseTimeUnit val="months"/>
      </c:dateAx>
      <c:valAx>
        <c:axId val="5705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18</xdr:row>
      <xdr:rowOff>171450</xdr:rowOff>
    </xdr:from>
    <xdr:to>
      <xdr:col>16</xdr:col>
      <xdr:colOff>127000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8FFFC-1012-034D-972E-59F084707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20</xdr:row>
      <xdr:rowOff>158750</xdr:rowOff>
    </xdr:from>
    <xdr:to>
      <xdr:col>16</xdr:col>
      <xdr:colOff>254000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18899-E781-B341-968E-7FF6B2163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16</xdr:row>
      <xdr:rowOff>184150</xdr:rowOff>
    </xdr:from>
    <xdr:to>
      <xdr:col>15</xdr:col>
      <xdr:colOff>711200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237B5-1203-B344-8319-BC6401199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19</xdr:row>
      <xdr:rowOff>57150</xdr:rowOff>
    </xdr:from>
    <xdr:to>
      <xdr:col>16</xdr:col>
      <xdr:colOff>800100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F7C56-25D0-B449-B7E7-95066B17E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184150</xdr:rowOff>
    </xdr:from>
    <xdr:to>
      <xdr:col>19</xdr:col>
      <xdr:colOff>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33429-BAC3-E748-A75B-1978E341C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13</xdr:row>
      <xdr:rowOff>6350</xdr:rowOff>
    </xdr:from>
    <xdr:to>
      <xdr:col>20</xdr:col>
      <xdr:colOff>317500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F6D08-E0EB-6A40-9996-35000B8EC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13</xdr:row>
      <xdr:rowOff>171450</xdr:rowOff>
    </xdr:from>
    <xdr:to>
      <xdr:col>16</xdr:col>
      <xdr:colOff>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7345E-1EE6-6E40-8699-4231F7DD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7435-6C3A-BF4C-BB76-4E208D5FF031}">
  <dimension ref="A1:N42"/>
  <sheetViews>
    <sheetView workbookViewId="0">
      <selection activeCell="D16" sqref="D1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10">
        <v>-1.7854499999999999E-2</v>
      </c>
      <c r="I1" t="s">
        <v>6</v>
      </c>
      <c r="M1" t="s">
        <v>34</v>
      </c>
    </row>
    <row r="2" spans="1:14" x14ac:dyDescent="0.2">
      <c r="A2" s="1">
        <v>43466</v>
      </c>
      <c r="B2">
        <v>11848.899871830001</v>
      </c>
      <c r="D2">
        <v>1019265</v>
      </c>
      <c r="G2" s="2" t="s">
        <v>7</v>
      </c>
      <c r="H2" s="10">
        <v>0.84156839999999999</v>
      </c>
      <c r="I2" t="s">
        <v>8</v>
      </c>
      <c r="M2" t="s">
        <v>35</v>
      </c>
      <c r="N2">
        <f>AVERAGE(E17:E19)</f>
        <v>-0.16067236324413189</v>
      </c>
    </row>
    <row r="3" spans="1:14" x14ac:dyDescent="0.2">
      <c r="A3" s="1">
        <v>43497</v>
      </c>
      <c r="B3">
        <v>11847.699981690001</v>
      </c>
      <c r="D3">
        <v>1014359</v>
      </c>
      <c r="G3" s="2" t="s">
        <v>9</v>
      </c>
      <c r="H3" s="10">
        <v>2.65039E-2</v>
      </c>
      <c r="I3" t="s">
        <v>10</v>
      </c>
      <c r="M3" t="s">
        <v>36</v>
      </c>
      <c r="N3">
        <f>AVERAGE(E20:E22)</f>
        <v>-0.13532732941850159</v>
      </c>
    </row>
    <row r="4" spans="1:14" x14ac:dyDescent="0.2">
      <c r="A4" s="1">
        <v>43525</v>
      </c>
      <c r="B4">
        <v>11819.499755860001</v>
      </c>
      <c r="D4">
        <v>1027599</v>
      </c>
      <c r="G4" s="2" t="s">
        <v>11</v>
      </c>
      <c r="H4" s="10">
        <v>-0.4332318</v>
      </c>
      <c r="M4" t="s">
        <v>37</v>
      </c>
      <c r="N4">
        <f>AVERAGE(E23:E25)</f>
        <v>-0.11359237519577094</v>
      </c>
    </row>
    <row r="5" spans="1:14" x14ac:dyDescent="0.2">
      <c r="A5" s="1">
        <v>43556</v>
      </c>
      <c r="B5">
        <v>11881.70010376</v>
      </c>
      <c r="D5">
        <v>1036023</v>
      </c>
      <c r="M5" t="s">
        <v>38</v>
      </c>
      <c r="N5">
        <f>AVERAGE(E26:E28)</f>
        <v>-7.1916139207848673E-2</v>
      </c>
    </row>
    <row r="6" spans="1:14" x14ac:dyDescent="0.2">
      <c r="A6" s="1">
        <v>43586</v>
      </c>
      <c r="B6">
        <v>11887.19995117</v>
      </c>
      <c r="D6">
        <v>1038221</v>
      </c>
      <c r="M6" t="s">
        <v>39</v>
      </c>
      <c r="N6">
        <f>AVERAGE(E29:E31)</f>
        <v>9.1933798885580106E-2</v>
      </c>
    </row>
    <row r="7" spans="1:14" x14ac:dyDescent="0.2">
      <c r="A7" s="1">
        <v>43617</v>
      </c>
      <c r="B7">
        <v>11877.49978638</v>
      </c>
      <c r="D7">
        <v>1039599</v>
      </c>
      <c r="I7" t="s">
        <v>12</v>
      </c>
      <c r="M7" t="s">
        <v>40</v>
      </c>
      <c r="N7">
        <f>AVERAGE(E32:E34)</f>
        <v>8.3367260446950572E-2</v>
      </c>
    </row>
    <row r="8" spans="1:14" x14ac:dyDescent="0.2">
      <c r="A8" s="1">
        <v>43647</v>
      </c>
      <c r="B8">
        <v>11868.09994507</v>
      </c>
      <c r="D8">
        <v>1033422</v>
      </c>
      <c r="I8" s="12" t="s">
        <v>13</v>
      </c>
      <c r="J8" s="12"/>
      <c r="K8" s="12"/>
      <c r="L8" s="12"/>
      <c r="M8" t="s">
        <v>41</v>
      </c>
      <c r="N8">
        <f>AVERAGE(E35:E37)</f>
        <v>8.0412248128326855E-2</v>
      </c>
    </row>
    <row r="9" spans="1:14" x14ac:dyDescent="0.2">
      <c r="A9" s="1">
        <v>43678</v>
      </c>
      <c r="B9">
        <v>11875.799865720001</v>
      </c>
      <c r="D9">
        <v>1030731</v>
      </c>
      <c r="I9" s="12"/>
      <c r="J9" s="12"/>
      <c r="K9" s="12"/>
      <c r="L9" s="12"/>
    </row>
    <row r="10" spans="1:14" x14ac:dyDescent="0.2">
      <c r="A10" s="1">
        <v>43709</v>
      </c>
      <c r="B10">
        <v>11919.6003418</v>
      </c>
      <c r="D10">
        <v>1030723</v>
      </c>
      <c r="I10" s="4" t="s">
        <v>14</v>
      </c>
      <c r="J10" s="4"/>
      <c r="K10" s="4"/>
      <c r="L10" s="4"/>
    </row>
    <row r="11" spans="1:14" x14ac:dyDescent="0.2">
      <c r="A11" s="1">
        <v>43739</v>
      </c>
      <c r="B11">
        <v>11888.399902339999</v>
      </c>
      <c r="D11">
        <v>1027631</v>
      </c>
    </row>
    <row r="12" spans="1:14" x14ac:dyDescent="0.2">
      <c r="A12" s="1">
        <v>43770</v>
      </c>
      <c r="B12">
        <v>11861.600036620001</v>
      </c>
      <c r="D12">
        <v>1026455</v>
      </c>
      <c r="K12" t="s">
        <v>20</v>
      </c>
    </row>
    <row r="13" spans="1:14" x14ac:dyDescent="0.2">
      <c r="A13" s="1">
        <v>43800</v>
      </c>
      <c r="B13">
        <v>11915.499847409999</v>
      </c>
      <c r="D13">
        <v>1031148</v>
      </c>
    </row>
    <row r="14" spans="1:14" x14ac:dyDescent="0.2">
      <c r="A14" s="1">
        <v>43831</v>
      </c>
      <c r="B14">
        <v>11925.3001709</v>
      </c>
      <c r="C14">
        <f>(B14-B2)/B2</f>
        <v>6.4478812291794254E-3</v>
      </c>
      <c r="D14">
        <v>1031823</v>
      </c>
      <c r="E14">
        <f>(D14-D2)/D2</f>
        <v>1.2320642816146929E-2</v>
      </c>
      <c r="H14" t="s">
        <v>15</v>
      </c>
      <c r="K14" t="s">
        <v>25</v>
      </c>
    </row>
    <row r="15" spans="1:14" x14ac:dyDescent="0.2">
      <c r="A15" s="1">
        <v>43862</v>
      </c>
      <c r="B15">
        <v>11950.799865720001</v>
      </c>
      <c r="C15">
        <f t="shared" ref="C15:C38" si="0">(B15-B3)/B3</f>
        <v>8.7021011832959429E-3</v>
      </c>
      <c r="D15">
        <v>1034591</v>
      </c>
      <c r="E15">
        <f>(D15-D3)/D3</f>
        <v>1.9945601113609678E-2</v>
      </c>
      <c r="H15">
        <f>D15/$D$15</f>
        <v>1</v>
      </c>
      <c r="K15" t="s">
        <v>21</v>
      </c>
    </row>
    <row r="16" spans="1:14" x14ac:dyDescent="0.2">
      <c r="A16" s="1">
        <v>43891</v>
      </c>
      <c r="B16">
        <v>11260.59988403</v>
      </c>
      <c r="C16">
        <f t="shared" si="0"/>
        <v>-4.728625435716121E-2</v>
      </c>
      <c r="D16" s="7">
        <v>942071</v>
      </c>
      <c r="E16" s="3">
        <f>H$1+H$2*C16</f>
        <v>-5.7649117421349191E-2</v>
      </c>
      <c r="F16">
        <f>AVERAGE(B15:B17)</f>
        <v>10954.633260089335</v>
      </c>
      <c r="H16">
        <f>D16/$D$15</f>
        <v>0.91057335700774511</v>
      </c>
      <c r="K16" t="s">
        <v>23</v>
      </c>
    </row>
    <row r="17" spans="1:11" x14ac:dyDescent="0.2">
      <c r="A17" s="1">
        <v>43922</v>
      </c>
      <c r="B17">
        <v>9652.5000305180001</v>
      </c>
      <c r="C17">
        <f t="shared" si="0"/>
        <v>-0.18761625472574947</v>
      </c>
      <c r="D17">
        <f>D5*(1+E17)</f>
        <v>853945.67572207109</v>
      </c>
      <c r="E17" s="3">
        <f>H$1+H$2*C17</f>
        <v>-0.17574641130354141</v>
      </c>
      <c r="H17">
        <f>D17/$D$15</f>
        <v>0.82539445609141304</v>
      </c>
      <c r="K17" t="s">
        <v>22</v>
      </c>
    </row>
    <row r="18" spans="1:11" x14ac:dyDescent="0.2">
      <c r="A18" s="1">
        <v>43952</v>
      </c>
      <c r="B18">
        <v>9921.0000610349998</v>
      </c>
      <c r="C18">
        <f t="shared" si="0"/>
        <v>-0.16540479660573693</v>
      </c>
      <c r="D18">
        <f t="shared" ref="D18:D38" si="1">D6*(1+E18)</f>
        <v>875164.29094401852</v>
      </c>
      <c r="E18">
        <f>H$1+H$2*C18</f>
        <v>-0.15705395003181544</v>
      </c>
      <c r="H18">
        <f t="shared" ref="H18:H37" si="2">D18/$D$15</f>
        <v>0.84590363819520809</v>
      </c>
      <c r="K18" t="s">
        <v>24</v>
      </c>
    </row>
    <row r="19" spans="1:11" x14ac:dyDescent="0.2">
      <c r="A19" s="1">
        <v>43983</v>
      </c>
      <c r="B19">
        <f>B18+$C$41</f>
        <v>10023.515202685758</v>
      </c>
      <c r="C19">
        <f t="shared" si="0"/>
        <v>-0.15609215887507044</v>
      </c>
      <c r="D19">
        <f t="shared" si="1"/>
        <v>884473.43837516685</v>
      </c>
      <c r="E19">
        <f t="shared" ref="E19:E38" si="3">H$1+H$2*C19</f>
        <v>-0.14921672839703884</v>
      </c>
      <c r="H19">
        <f t="shared" si="2"/>
        <v>0.85490153923160639</v>
      </c>
    </row>
    <row r="20" spans="1:11" x14ac:dyDescent="0.2">
      <c r="A20" s="1">
        <v>44013</v>
      </c>
      <c r="B20">
        <f t="shared" ref="B20:B37" si="4">B19+$C$41</f>
        <v>10126.030344336516</v>
      </c>
      <c r="C20">
        <f t="shared" si="0"/>
        <v>-0.14678588896254949</v>
      </c>
      <c r="D20">
        <f t="shared" si="1"/>
        <v>887311.76930122299</v>
      </c>
      <c r="E20">
        <f t="shared" si="3"/>
        <v>-0.14138486571679043</v>
      </c>
      <c r="H20">
        <f t="shared" si="2"/>
        <v>0.85764497207227108</v>
      </c>
    </row>
    <row r="21" spans="1:11" x14ac:dyDescent="0.2">
      <c r="A21" s="1">
        <v>44044</v>
      </c>
      <c r="B21">
        <f t="shared" si="4"/>
        <v>10228.545485987273</v>
      </c>
      <c r="C21">
        <f t="shared" si="0"/>
        <v>-0.13870681540260682</v>
      </c>
      <c r="D21">
        <f t="shared" si="1"/>
        <v>892009.27191145963</v>
      </c>
      <c r="E21">
        <f t="shared" si="3"/>
        <v>-0.13458577270746719</v>
      </c>
      <c r="H21">
        <f t="shared" si="2"/>
        <v>0.86218541618036459</v>
      </c>
    </row>
    <row r="22" spans="1:11" x14ac:dyDescent="0.2">
      <c r="A22" s="1">
        <v>44075</v>
      </c>
      <c r="B22">
        <f t="shared" si="4"/>
        <v>10331.060627638031</v>
      </c>
      <c r="C22">
        <f t="shared" si="0"/>
        <v>-0.13327122291099239</v>
      </c>
      <c r="D22">
        <f t="shared" si="1"/>
        <v>896717.31146788737</v>
      </c>
      <c r="E22">
        <f t="shared" si="3"/>
        <v>-0.13001134983124721</v>
      </c>
      <c r="H22">
        <f t="shared" si="2"/>
        <v>0.86673604493745582</v>
      </c>
    </row>
    <row r="23" spans="1:11" x14ac:dyDescent="0.2">
      <c r="A23" s="1">
        <v>44105</v>
      </c>
      <c r="B23">
        <f t="shared" si="4"/>
        <v>10433.575769288789</v>
      </c>
      <c r="C23">
        <f t="shared" si="0"/>
        <v>-0.12237341820616721</v>
      </c>
      <c r="D23">
        <f t="shared" si="1"/>
        <v>903451.96538591105</v>
      </c>
      <c r="E23">
        <f t="shared" si="3"/>
        <v>-0.120840101762295</v>
      </c>
      <c r="H23">
        <f t="shared" si="2"/>
        <v>0.8732455292825001</v>
      </c>
    </row>
    <row r="24" spans="1:11" x14ac:dyDescent="0.2">
      <c r="A24" s="1">
        <v>44136</v>
      </c>
      <c r="B24">
        <f t="shared" si="4"/>
        <v>10536.090910939547</v>
      </c>
      <c r="C24">
        <f t="shared" si="0"/>
        <v>-0.11174791947024386</v>
      </c>
      <c r="D24">
        <f t="shared" si="1"/>
        <v>911596.7201474132</v>
      </c>
      <c r="E24">
        <f t="shared" si="3"/>
        <v>-0.11189801779190196</v>
      </c>
      <c r="H24">
        <f t="shared" si="2"/>
        <v>0.8811179684990621</v>
      </c>
    </row>
    <row r="25" spans="1:11" x14ac:dyDescent="0.2">
      <c r="A25" s="1">
        <v>44166</v>
      </c>
      <c r="B25">
        <f t="shared" si="4"/>
        <v>10638.606052590305</v>
      </c>
      <c r="C25">
        <f>(B25-B13)/B13</f>
        <v>-0.10716241963590349</v>
      </c>
      <c r="D25">
        <f t="shared" si="1"/>
        <v>919743.79500696459</v>
      </c>
      <c r="E25">
        <f t="shared" si="3"/>
        <v>-0.10803900603311588</v>
      </c>
      <c r="H25">
        <f t="shared" si="2"/>
        <v>0.88899265024242868</v>
      </c>
    </row>
    <row r="26" spans="1:11" x14ac:dyDescent="0.2">
      <c r="A26" s="1">
        <v>44197</v>
      </c>
      <c r="B26">
        <f t="shared" si="4"/>
        <v>10741.121194241063</v>
      </c>
      <c r="C26">
        <f t="shared" si="0"/>
        <v>-9.9299720735630551E-2</v>
      </c>
      <c r="D26">
        <f t="shared" si="1"/>
        <v>927173.44036812743</v>
      </c>
      <c r="E26">
        <f t="shared" si="3"/>
        <v>-0.10142200709993142</v>
      </c>
      <c r="F26">
        <f>AVERAGE(C24,C25,C26,C27,C28)</f>
        <v>-8.2325558195522522E-2</v>
      </c>
      <c r="G26">
        <f>AVERAGE(E26,E27,E25)</f>
        <v>-0.10176044240149962</v>
      </c>
      <c r="H26">
        <f t="shared" si="2"/>
        <v>0.89617388936123299</v>
      </c>
    </row>
    <row r="27" spans="1:11" x14ac:dyDescent="0.2">
      <c r="A27" s="1">
        <v>44228</v>
      </c>
      <c r="B27">
        <f t="shared" si="4"/>
        <v>10843.636335891821</v>
      </c>
      <c r="C27">
        <f t="shared" si="0"/>
        <v>-9.2643466735979563E-2</v>
      </c>
      <c r="D27">
        <f t="shared" si="1"/>
        <v>935456.16544450284</v>
      </c>
      <c r="E27">
        <f t="shared" si="3"/>
        <v>-9.5820314071451543E-2</v>
      </c>
      <c r="F27">
        <f>AVERAGE(C25,C26,C27,C28,C29)</f>
        <v>-3.104737374698276E-2</v>
      </c>
      <c r="G27">
        <f>AVERAGE(E27,E28,E26)</f>
        <v>-7.1916139207848673E-2</v>
      </c>
      <c r="H27">
        <f t="shared" si="2"/>
        <v>0.90417968592854847</v>
      </c>
    </row>
    <row r="28" spans="1:11" x14ac:dyDescent="0.2">
      <c r="A28" s="1">
        <v>44256</v>
      </c>
      <c r="B28">
        <f t="shared" si="4"/>
        <v>10946.151477542579</v>
      </c>
      <c r="C28">
        <f>(B28-F16)/F16</f>
        <v>-7.7426439985513976E-4</v>
      </c>
      <c r="D28">
        <f>((D16))*(1+E28)</f>
        <v>924636.94320921425</v>
      </c>
      <c r="E28">
        <f>H$1+H$2*C28</f>
        <v>-1.850609645216305E-2</v>
      </c>
      <c r="F28">
        <f>AVERAGE(C26,C27,C28,C29,C30)</f>
        <v>1.5184660472323563E-2</v>
      </c>
      <c r="G28">
        <f>AVERAGE(E28,E29,E27)</f>
        <v>-3.4846433697347107E-3</v>
      </c>
      <c r="H28">
        <f t="shared" si="2"/>
        <v>0.89372219863618985</v>
      </c>
    </row>
    <row r="29" spans="1:11" x14ac:dyDescent="0.2">
      <c r="A29" s="1">
        <v>44287</v>
      </c>
      <c r="B29">
        <f>B28+$C$41</f>
        <v>11048.666619193336</v>
      </c>
      <c r="C29">
        <f>(B29-B17)/B17</f>
        <v>0.14464300277245493</v>
      </c>
      <c r="D29">
        <f>D17*(1+E29)</f>
        <v>942647.13119848236</v>
      </c>
      <c r="E29">
        <f>H$1+H$2*C29</f>
        <v>0.10387248041441045</v>
      </c>
      <c r="F29">
        <f>AVERAGE(C27,C28,C29,C30,C31)</f>
        <v>5.9590518401861504E-2</v>
      </c>
      <c r="G29">
        <f>AVERAGE(E29,E30,E28)</f>
        <v>5.7288157754188627E-2</v>
      </c>
      <c r="H29">
        <f t="shared" si="2"/>
        <v>0.91113022556593126</v>
      </c>
    </row>
    <row r="30" spans="1:11" x14ac:dyDescent="0.2">
      <c r="A30" s="1">
        <v>44317</v>
      </c>
      <c r="B30">
        <f t="shared" si="4"/>
        <v>11151.181760844094</v>
      </c>
      <c r="C30">
        <f>(B30-B18)/B18</f>
        <v>0.12399775146062814</v>
      </c>
      <c r="D30">
        <f t="shared" si="1"/>
        <v>950864.32993454405</v>
      </c>
      <c r="E30">
        <f t="shared" si="3"/>
        <v>8.6498089300318493E-2</v>
      </c>
      <c r="F30">
        <f>AVERAGE(C28,C29,C30,C31,C32)</f>
        <v>0.10241662461425063</v>
      </c>
      <c r="G30">
        <f>AVERAGE(E30,E31,E29)</f>
        <v>9.1933798885580106E-2</v>
      </c>
      <c r="H30">
        <f>D30/$D$15</f>
        <v>0.91907268663128139</v>
      </c>
    </row>
    <row r="31" spans="1:11" x14ac:dyDescent="0.2">
      <c r="A31" s="1">
        <v>44348</v>
      </c>
      <c r="B31">
        <f>B30+$C$41</f>
        <v>11253.696902494852</v>
      </c>
      <c r="C31">
        <f t="shared" si="0"/>
        <v>0.12272956891205918</v>
      </c>
      <c r="D31">
        <f t="shared" si="1"/>
        <v>960034.73562380159</v>
      </c>
      <c r="E31">
        <f t="shared" si="3"/>
        <v>8.5430826942011387E-2</v>
      </c>
      <c r="H31">
        <f t="shared" si="2"/>
        <v>0.92793648468216094</v>
      </c>
    </row>
    <row r="32" spans="1:11" x14ac:dyDescent="0.2">
      <c r="A32" s="1">
        <v>44378</v>
      </c>
      <c r="B32">
        <f t="shared" si="4"/>
        <v>11356.21204414561</v>
      </c>
      <c r="C32">
        <f t="shared" si="0"/>
        <v>0.12148706432596605</v>
      </c>
      <c r="D32">
        <f t="shared" si="1"/>
        <v>962187.72765252111</v>
      </c>
      <c r="E32">
        <f t="shared" si="3"/>
        <v>8.438517434550033E-2</v>
      </c>
      <c r="H32">
        <f t="shared" si="2"/>
        <v>0.93001749256713151</v>
      </c>
    </row>
    <row r="33" spans="1:8" x14ac:dyDescent="0.2">
      <c r="A33" s="1">
        <v>44409</v>
      </c>
      <c r="B33">
        <f t="shared" si="4"/>
        <v>11458.727185796368</v>
      </c>
      <c r="C33">
        <f t="shared" si="0"/>
        <v>0.12026946563364239</v>
      </c>
      <c r="D33">
        <f t="shared" si="1"/>
        <v>966367.59455431195</v>
      </c>
      <c r="E33">
        <f t="shared" si="3"/>
        <v>8.3360481762159419E-2</v>
      </c>
      <c r="H33">
        <f t="shared" si="2"/>
        <v>0.93405760784146774</v>
      </c>
    </row>
    <row r="34" spans="1:8" x14ac:dyDescent="0.2">
      <c r="A34" s="1">
        <v>44440</v>
      </c>
      <c r="B34">
        <f t="shared" si="4"/>
        <v>11561.242327447126</v>
      </c>
      <c r="C34">
        <f t="shared" si="0"/>
        <v>0.11907603141134099</v>
      </c>
      <c r="D34">
        <f t="shared" si="1"/>
        <v>970567.47466990782</v>
      </c>
      <c r="E34">
        <f t="shared" si="3"/>
        <v>8.2356125233191982E-2</v>
      </c>
      <c r="H34">
        <f t="shared" si="2"/>
        <v>0.93811706719844634</v>
      </c>
    </row>
    <row r="35" spans="1:8" x14ac:dyDescent="0.2">
      <c r="A35" s="1">
        <v>44470</v>
      </c>
      <c r="B35">
        <f t="shared" si="4"/>
        <v>11663.757469097884</v>
      </c>
      <c r="C35">
        <f t="shared" si="0"/>
        <v>0.11790604937476296</v>
      </c>
      <c r="D35">
        <f t="shared" si="1"/>
        <v>976967.21179606055</v>
      </c>
      <c r="E35">
        <f t="shared" si="3"/>
        <v>8.1371505322640258E-2</v>
      </c>
      <c r="H35">
        <f t="shared" si="2"/>
        <v>0.94430283251648295</v>
      </c>
    </row>
    <row r="36" spans="1:8" x14ac:dyDescent="0.2">
      <c r="A36" s="1">
        <v>44501</v>
      </c>
      <c r="B36">
        <f t="shared" si="4"/>
        <v>11766.272610748641</v>
      </c>
      <c r="C36">
        <f t="shared" si="0"/>
        <v>0.1167588349614377</v>
      </c>
      <c r="D36">
        <f t="shared" si="1"/>
        <v>984894.60789208312</v>
      </c>
      <c r="E36">
        <f t="shared" si="3"/>
        <v>8.0406045924361194E-2</v>
      </c>
      <c r="H36">
        <f t="shared" si="2"/>
        <v>0.95196518033897759</v>
      </c>
    </row>
    <row r="37" spans="1:8" x14ac:dyDescent="0.2">
      <c r="A37" s="1">
        <v>44531</v>
      </c>
      <c r="B37">
        <f t="shared" si="4"/>
        <v>11868.787752399399</v>
      </c>
      <c r="C37">
        <f t="shared" si="0"/>
        <v>0.11563372999506527</v>
      </c>
      <c r="D37">
        <f t="shared" si="1"/>
        <v>992825.89485188085</v>
      </c>
      <c r="E37">
        <f t="shared" si="3"/>
        <v>7.9459193137979098E-2</v>
      </c>
      <c r="H37">
        <f t="shared" si="2"/>
        <v>0.9596312889362858</v>
      </c>
    </row>
    <row r="38" spans="1:8" x14ac:dyDescent="0.2">
      <c r="A38" s="1">
        <v>44562</v>
      </c>
      <c r="B38">
        <f>B37+$C$41</f>
        <v>11971.302894050157</v>
      </c>
      <c r="C38">
        <f t="shared" si="0"/>
        <v>0.11453010142634515</v>
      </c>
      <c r="D38">
        <f t="shared" si="1"/>
        <v>999984.75468401192</v>
      </c>
      <c r="E38">
        <f t="shared" si="3"/>
        <v>7.8530414209207006E-2</v>
      </c>
      <c r="H38">
        <f>D38/$D$15</f>
        <v>0.96655079609624661</v>
      </c>
    </row>
    <row r="41" spans="1:8" x14ac:dyDescent="0.2">
      <c r="B41">
        <f>(B15-B17)/20.8</f>
        <v>110.49518438471155</v>
      </c>
      <c r="C41">
        <f>($B$15-$B$18)/19.8</f>
        <v>102.51514165075761</v>
      </c>
    </row>
    <row r="42" spans="1:8" x14ac:dyDescent="0.2">
      <c r="B42">
        <f>B17+C41</f>
        <v>9755.015172168758</v>
      </c>
      <c r="C42">
        <f>(B42-B6)/B6</f>
        <v>-0.17936812603134358</v>
      </c>
    </row>
  </sheetData>
  <mergeCells count="1">
    <mergeCell ref="I8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FCB4-3FA0-4C4A-98D6-856AFF6EB39B}">
  <dimension ref="A1:N48"/>
  <sheetViews>
    <sheetView workbookViewId="0">
      <selection activeCell="F6" sqref="F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16</v>
      </c>
      <c r="D1" t="s">
        <v>3</v>
      </c>
      <c r="E1" t="s">
        <v>17</v>
      </c>
      <c r="G1" s="2" t="s">
        <v>5</v>
      </c>
      <c r="H1" s="10">
        <v>-1.7854499999999999E-2</v>
      </c>
      <c r="I1" t="s">
        <v>6</v>
      </c>
      <c r="M1" t="s">
        <v>34</v>
      </c>
    </row>
    <row r="2" spans="1:14" x14ac:dyDescent="0.2">
      <c r="A2" s="1">
        <v>43466</v>
      </c>
      <c r="B2">
        <v>6966.6000061040004</v>
      </c>
      <c r="D2">
        <v>898271</v>
      </c>
      <c r="G2" s="2" t="s">
        <v>7</v>
      </c>
      <c r="H2" s="10">
        <v>0.84156839999999999</v>
      </c>
      <c r="I2" t="s">
        <v>8</v>
      </c>
      <c r="M2" t="s">
        <v>35</v>
      </c>
      <c r="N2">
        <f>AVERAGE(E17:E19)</f>
        <v>-2.4612959641823844E-2</v>
      </c>
    </row>
    <row r="3" spans="1:14" x14ac:dyDescent="0.2">
      <c r="A3" s="1">
        <v>43497</v>
      </c>
      <c r="B3">
        <v>7019.6999664309997</v>
      </c>
      <c r="D3">
        <v>898385</v>
      </c>
      <c r="G3" s="2" t="s">
        <v>9</v>
      </c>
      <c r="H3" s="10">
        <v>2.65039E-2</v>
      </c>
      <c r="I3" t="s">
        <v>10</v>
      </c>
      <c r="M3" t="s">
        <v>36</v>
      </c>
      <c r="N3">
        <f>AVERAGE(E20:E22)</f>
        <v>-2.2961237615914343E-2</v>
      </c>
    </row>
    <row r="4" spans="1:14" x14ac:dyDescent="0.2">
      <c r="A4" s="1">
        <v>43525</v>
      </c>
      <c r="B4">
        <v>7041.3999023440001</v>
      </c>
      <c r="D4">
        <v>899488</v>
      </c>
      <c r="G4" s="2" t="s">
        <v>11</v>
      </c>
      <c r="H4" s="10">
        <v>-0.4332318</v>
      </c>
      <c r="M4" t="s">
        <v>37</v>
      </c>
      <c r="N4">
        <f>AVERAGE(E23:E25)</f>
        <v>-2.0487941164935106E-2</v>
      </c>
    </row>
    <row r="5" spans="1:14" x14ac:dyDescent="0.2">
      <c r="A5" s="1">
        <v>43556</v>
      </c>
      <c r="B5">
        <v>7081.5000610349998</v>
      </c>
      <c r="D5">
        <v>901880</v>
      </c>
      <c r="M5" t="s">
        <v>38</v>
      </c>
      <c r="N5">
        <f>AVERAGE(E26:E28)</f>
        <v>-7.6762708079669119E-3</v>
      </c>
    </row>
    <row r="6" spans="1:14" x14ac:dyDescent="0.2">
      <c r="A6" s="1">
        <v>43586</v>
      </c>
      <c r="B6">
        <v>7098.2999420169999</v>
      </c>
      <c r="D6">
        <v>904205</v>
      </c>
      <c r="M6" t="s">
        <v>39</v>
      </c>
      <c r="N6">
        <f>AVERAGE(E29:E31)</f>
        <v>2.5754658438111467E-2</v>
      </c>
    </row>
    <row r="7" spans="1:14" x14ac:dyDescent="0.2">
      <c r="A7" s="1">
        <v>43617</v>
      </c>
      <c r="B7">
        <v>7112.4000396729998</v>
      </c>
      <c r="D7">
        <v>906351</v>
      </c>
      <c r="M7" t="s">
        <v>40</v>
      </c>
      <c r="N7">
        <f>AVERAGE(E32:E34)</f>
        <v>2.5332118373221853E-2</v>
      </c>
    </row>
    <row r="8" spans="1:14" x14ac:dyDescent="0.2">
      <c r="A8" s="1">
        <v>43647</v>
      </c>
      <c r="B8">
        <v>7100.7000122070003</v>
      </c>
      <c r="D8">
        <v>910592</v>
      </c>
      <c r="M8" t="s">
        <v>41</v>
      </c>
      <c r="N8">
        <f>AVERAGE(E35:E37)</f>
        <v>2.5163445471253723E-2</v>
      </c>
    </row>
    <row r="9" spans="1:14" x14ac:dyDescent="0.2">
      <c r="A9" s="1">
        <v>43678</v>
      </c>
      <c r="B9">
        <v>7168.100021362</v>
      </c>
      <c r="D9">
        <v>912420</v>
      </c>
    </row>
    <row r="10" spans="1:14" x14ac:dyDescent="0.2">
      <c r="A10" s="1">
        <v>43709</v>
      </c>
      <c r="B10">
        <v>7161.6000671390002</v>
      </c>
      <c r="D10">
        <v>914651</v>
      </c>
    </row>
    <row r="11" spans="1:14" x14ac:dyDescent="0.2">
      <c r="A11" s="1">
        <v>43739</v>
      </c>
      <c r="B11">
        <v>7190.5999603270002</v>
      </c>
      <c r="D11">
        <v>916995</v>
      </c>
      <c r="K11" t="s">
        <v>20</v>
      </c>
    </row>
    <row r="12" spans="1:14" x14ac:dyDescent="0.2">
      <c r="A12" s="1">
        <v>43770</v>
      </c>
      <c r="B12">
        <v>7158.7999725339996</v>
      </c>
      <c r="D12">
        <v>919814</v>
      </c>
      <c r="I12">
        <f>($B$15-$B$18)/29.25</f>
        <v>22.437606420273493</v>
      </c>
      <c r="K12" t="s">
        <v>26</v>
      </c>
    </row>
    <row r="13" spans="1:14" x14ac:dyDescent="0.2">
      <c r="A13" s="1">
        <v>43800</v>
      </c>
      <c r="B13">
        <v>7158.6999816890002</v>
      </c>
      <c r="D13">
        <v>921660</v>
      </c>
    </row>
    <row r="14" spans="1:14" x14ac:dyDescent="0.2">
      <c r="A14" s="1">
        <v>43831</v>
      </c>
      <c r="B14">
        <v>7180.600021362</v>
      </c>
      <c r="C14">
        <f>(B14-B2)/B2</f>
        <v>3.0717999464659508E-2</v>
      </c>
      <c r="D14">
        <v>922579</v>
      </c>
      <c r="E14">
        <f>(D14-D2)/D2</f>
        <v>2.7060875838137932E-2</v>
      </c>
      <c r="H14" t="s">
        <v>18</v>
      </c>
    </row>
    <row r="15" spans="1:14" x14ac:dyDescent="0.2">
      <c r="A15" s="1">
        <v>43862</v>
      </c>
      <c r="B15">
        <v>7179.3999633789999</v>
      </c>
      <c r="C15">
        <f t="shared" ref="C15:C46" si="0">(B15-B3)/B3</f>
        <v>2.275025965663828E-2</v>
      </c>
      <c r="D15">
        <v>925360</v>
      </c>
      <c r="E15">
        <f>(D15-D3)/D3</f>
        <v>3.0026102394852986E-2</v>
      </c>
      <c r="H15">
        <f>D15/$D$15</f>
        <v>1</v>
      </c>
    </row>
    <row r="16" spans="1:14" x14ac:dyDescent="0.2">
      <c r="A16" s="1">
        <v>43891</v>
      </c>
      <c r="B16" s="8">
        <v>6873.2999420169999</v>
      </c>
      <c r="C16" s="8">
        <f t="shared" si="0"/>
        <v>-2.3873088115765398E-2</v>
      </c>
      <c r="D16" s="8">
        <v>878177</v>
      </c>
      <c r="E16" s="8">
        <f>H$1+H$2*C16+H$3*(1)+H$4*(C16)</f>
        <v>-1.0988556326920456E-3</v>
      </c>
      <c r="F16">
        <f>AVERAGE(B16:B17)</f>
        <v>6681.2499160770003</v>
      </c>
      <c r="H16">
        <f t="shared" ref="H16:H46" si="1">D16/$D$15</f>
        <v>0.94901119564277692</v>
      </c>
    </row>
    <row r="17" spans="1:8" x14ac:dyDescent="0.2">
      <c r="A17" s="1">
        <v>43922</v>
      </c>
      <c r="B17">
        <v>6489.1998901369998</v>
      </c>
      <c r="C17" s="3">
        <f>(B17-B5)/B5</f>
        <v>-8.3640495063616815E-2</v>
      </c>
      <c r="D17">
        <f>D5*(1+E17)</f>
        <v>878878.38449935731</v>
      </c>
      <c r="E17" s="3">
        <f>H$1+H$2*C17+H$3*(1)+H$4*(C17)</f>
        <v>-2.5504075376594076E-2</v>
      </c>
      <c r="H17">
        <f t="shared" si="1"/>
        <v>0.94976915416633234</v>
      </c>
    </row>
    <row r="18" spans="1:8" x14ac:dyDescent="0.2">
      <c r="A18" s="1">
        <v>43952</v>
      </c>
      <c r="B18">
        <v>6523.0999755860003</v>
      </c>
      <c r="C18">
        <f t="shared" si="0"/>
        <v>-8.1033482823995057E-2</v>
      </c>
      <c r="D18">
        <f t="shared" ref="D18:D46" si="2">D6*(1+E18)</f>
        <v>882106.64857123548</v>
      </c>
      <c r="E18">
        <f t="shared" ref="E18:E46" si="3">H$1+H$2*C18+H$3*(1)+H$4*(C18)</f>
        <v>-2.4439536862508535E-2</v>
      </c>
      <c r="H18">
        <f>D18/$D$15</f>
        <v>0.95325781163140344</v>
      </c>
    </row>
    <row r="19" spans="1:8" x14ac:dyDescent="0.2">
      <c r="A19" s="1">
        <v>43983</v>
      </c>
      <c r="B19">
        <f>B18+$I$12</f>
        <v>6545.5375820062736</v>
      </c>
      <c r="C19">
        <f t="shared" si="0"/>
        <v>-7.9700586933350887E-2</v>
      </c>
      <c r="D19">
        <f t="shared" si="2"/>
        <v>884693.50114354293</v>
      </c>
      <c r="E19">
        <f>H$1+H$2*C19+H$3*(1)+H$4*(C19)</f>
        <v>-2.3895266686368925E-2</v>
      </c>
      <c r="F19">
        <f>F18+$I$12</f>
        <v>22.437606420273493</v>
      </c>
      <c r="H19">
        <f t="shared" si="1"/>
        <v>0.95605332102483676</v>
      </c>
    </row>
    <row r="20" spans="1:8" x14ac:dyDescent="0.2">
      <c r="A20" s="1">
        <v>44013</v>
      </c>
      <c r="B20">
        <f t="shared" ref="B20:B46" si="4">B19+$I$12</f>
        <v>6567.975188426547</v>
      </c>
      <c r="C20">
        <f t="shared" si="0"/>
        <v>-7.5024268433342076E-2</v>
      </c>
      <c r="D20">
        <f t="shared" si="2"/>
        <v>890571.94766572583</v>
      </c>
      <c r="E20">
        <f t="shared" si="3"/>
        <v>-2.1985754689558226E-2</v>
      </c>
      <c r="H20">
        <f t="shared" si="1"/>
        <v>0.96240592598094343</v>
      </c>
    </row>
    <row r="21" spans="1:8" x14ac:dyDescent="0.2">
      <c r="A21" s="1">
        <v>44044</v>
      </c>
      <c r="B21">
        <f t="shared" si="4"/>
        <v>6590.4127948468204</v>
      </c>
      <c r="C21">
        <f t="shared" si="0"/>
        <v>-8.0591401458348255E-2</v>
      </c>
      <c r="D21">
        <f t="shared" si="2"/>
        <v>890285.58601108636</v>
      </c>
      <c r="E21">
        <f t="shared" si="3"/>
        <v>-2.4259018860736961E-2</v>
      </c>
      <c r="H21">
        <f t="shared" si="1"/>
        <v>0.96209646625214662</v>
      </c>
    </row>
    <row r="22" spans="1:8" x14ac:dyDescent="0.2">
      <c r="A22" s="1">
        <v>44075</v>
      </c>
      <c r="B22">
        <f t="shared" si="4"/>
        <v>6612.8504012670937</v>
      </c>
      <c r="C22">
        <f t="shared" si="0"/>
        <v>-7.6623891410781811E-2</v>
      </c>
      <c r="D22">
        <f t="shared" si="2"/>
        <v>893944.27153264999</v>
      </c>
      <c r="E22">
        <f t="shared" si="3"/>
        <v>-2.2638939297447848E-2</v>
      </c>
      <c r="H22">
        <f t="shared" si="1"/>
        <v>0.9660502631761152</v>
      </c>
    </row>
    <row r="23" spans="1:8" x14ac:dyDescent="0.2">
      <c r="A23" s="1">
        <v>44105</v>
      </c>
      <c r="B23">
        <f t="shared" si="4"/>
        <v>6635.2880076873671</v>
      </c>
      <c r="C23">
        <f t="shared" si="0"/>
        <v>-7.7227485286829906E-2</v>
      </c>
      <c r="D23">
        <f t="shared" si="2"/>
        <v>896009.19458626141</v>
      </c>
      <c r="E23">
        <f t="shared" si="3"/>
        <v>-2.2885408768574145E-2</v>
      </c>
      <c r="H23">
        <f t="shared" si="1"/>
        <v>0.96828174395506761</v>
      </c>
    </row>
    <row r="24" spans="1:8" x14ac:dyDescent="0.2">
      <c r="A24" s="1">
        <v>44136</v>
      </c>
      <c r="B24">
        <f t="shared" si="4"/>
        <v>6657.7256141076405</v>
      </c>
      <c r="C24">
        <f t="shared" si="0"/>
        <v>-6.9994183431415793E-2</v>
      </c>
      <c r="D24">
        <f t="shared" si="2"/>
        <v>901480.46338077227</v>
      </c>
      <c r="E24">
        <f t="shared" si="3"/>
        <v>-1.9931786882160654E-2</v>
      </c>
      <c r="H24">
        <f t="shared" si="1"/>
        <v>0.97419432802452266</v>
      </c>
    </row>
    <row r="25" spans="1:8" x14ac:dyDescent="0.2">
      <c r="A25" s="1">
        <v>44166</v>
      </c>
      <c r="B25">
        <f t="shared" si="4"/>
        <v>6680.1632205279138</v>
      </c>
      <c r="C25">
        <f t="shared" si="0"/>
        <v>-6.6846880353293142E-2</v>
      </c>
      <c r="D25">
        <f t="shared" si="2"/>
        <v>904474.14898123394</v>
      </c>
      <c r="E25">
        <f t="shared" si="3"/>
        <v>-1.8646627844070524E-2</v>
      </c>
      <c r="H25">
        <f t="shared" si="1"/>
        <v>0.9774294858014545</v>
      </c>
    </row>
    <row r="26" spans="1:8" x14ac:dyDescent="0.2">
      <c r="A26" s="1">
        <v>44197</v>
      </c>
      <c r="B26">
        <f t="shared" si="4"/>
        <v>6702.6008269481872</v>
      </c>
      <c r="C26">
        <f t="shared" si="0"/>
        <v>-6.6568140962006542E-2</v>
      </c>
      <c r="D26">
        <f t="shared" si="2"/>
        <v>905481.02020642185</v>
      </c>
      <c r="E26">
        <f t="shared" si="3"/>
        <v>-1.8532808348746488E-2</v>
      </c>
      <c r="H26">
        <f t="shared" si="1"/>
        <v>0.97851757176279697</v>
      </c>
    </row>
    <row r="27" spans="1:8" x14ac:dyDescent="0.2">
      <c r="A27" s="1">
        <v>44228</v>
      </c>
      <c r="B27">
        <f t="shared" si="4"/>
        <v>6725.0384333684606</v>
      </c>
      <c r="C27">
        <f t="shared" si="0"/>
        <v>-6.3286839057326058E-2</v>
      </c>
      <c r="D27">
        <f t="shared" si="2"/>
        <v>909450.3478102237</v>
      </c>
      <c r="E27">
        <f t="shared" si="3"/>
        <v>-1.7192932685415722E-2</v>
      </c>
      <c r="H27">
        <f t="shared" si="1"/>
        <v>0.98280706731458423</v>
      </c>
    </row>
    <row r="28" spans="1:8" x14ac:dyDescent="0.2">
      <c r="A28" s="1">
        <v>44256</v>
      </c>
      <c r="B28" s="8">
        <f>B27+$I$12</f>
        <v>6747.4760397887339</v>
      </c>
      <c r="C28" s="8">
        <f>(B28-F16)/F16</f>
        <v>9.9122356660203085E-3</v>
      </c>
      <c r="D28" s="8">
        <f>((D15+D16+D17)/3)*(1+E28)</f>
        <v>905491.27371313737</v>
      </c>
      <c r="E28" s="8">
        <f t="shared" si="3"/>
        <v>1.2696928610261468E-2</v>
      </c>
      <c r="H28">
        <f t="shared" si="1"/>
        <v>0.97852865232248787</v>
      </c>
    </row>
    <row r="29" spans="1:8" x14ac:dyDescent="0.2">
      <c r="A29" s="1">
        <v>44287</v>
      </c>
      <c r="B29">
        <f t="shared" si="4"/>
        <v>6769.9136462090073</v>
      </c>
      <c r="C29">
        <f>(B29-B17)/B17</f>
        <v>4.3258608275985946E-2</v>
      </c>
      <c r="D29">
        <f t="shared" si="2"/>
        <v>902004.7271613878</v>
      </c>
      <c r="E29">
        <f t="shared" si="3"/>
        <v>2.6313473024147962E-2</v>
      </c>
      <c r="H29">
        <f t="shared" si="1"/>
        <v>0.97476087918365584</v>
      </c>
    </row>
    <row r="30" spans="1:8" x14ac:dyDescent="0.2">
      <c r="A30" s="1">
        <v>44317</v>
      </c>
      <c r="B30">
        <f t="shared" si="4"/>
        <v>6792.3512526292807</v>
      </c>
      <c r="C30">
        <f>(B30-B18)/B18</f>
        <v>4.1276582920851575E-2</v>
      </c>
      <c r="D30">
        <f t="shared" si="2"/>
        <v>904604.01961631223</v>
      </c>
      <c r="E30">
        <f t="shared" si="3"/>
        <v>2.5504139529518605E-2</v>
      </c>
      <c r="H30">
        <f t="shared" si="1"/>
        <v>0.9775698318668542</v>
      </c>
    </row>
    <row r="31" spans="1:8" x14ac:dyDescent="0.2">
      <c r="A31" s="1">
        <v>44348</v>
      </c>
      <c r="B31">
        <f t="shared" si="4"/>
        <v>6814.788859049554</v>
      </c>
      <c r="C31">
        <f t="shared" si="0"/>
        <v>4.1135089924997752E-2</v>
      </c>
      <c r="D31">
        <f t="shared" si="2"/>
        <v>907205.73290564679</v>
      </c>
      <c r="E31">
        <f t="shared" si="3"/>
        <v>2.5446362760667841E-2</v>
      </c>
      <c r="H31">
        <f t="shared" si="1"/>
        <v>0.98038140065017587</v>
      </c>
    </row>
    <row r="32" spans="1:8" x14ac:dyDescent="0.2">
      <c r="A32" s="1">
        <v>44378</v>
      </c>
      <c r="B32">
        <f t="shared" si="4"/>
        <v>6837.2264654698274</v>
      </c>
      <c r="C32">
        <f t="shared" si="0"/>
        <v>4.0994563669748491E-2</v>
      </c>
      <c r="D32">
        <f t="shared" si="2"/>
        <v>913182.66169917537</v>
      </c>
      <c r="E32">
        <f t="shared" si="3"/>
        <v>2.5388980747388622E-2</v>
      </c>
      <c r="H32">
        <f t="shared" si="1"/>
        <v>0.98684043150684642</v>
      </c>
    </row>
    <row r="33" spans="1:8" x14ac:dyDescent="0.2">
      <c r="A33" s="1">
        <v>44409</v>
      </c>
      <c r="B33">
        <f t="shared" si="4"/>
        <v>6859.6640718901008</v>
      </c>
      <c r="C33">
        <f t="shared" si="0"/>
        <v>4.0854994281058321E-2</v>
      </c>
      <c r="D33">
        <f t="shared" si="2"/>
        <v>912838.29109030322</v>
      </c>
      <c r="E33">
        <f t="shared" si="3"/>
        <v>2.5331989457746805E-2</v>
      </c>
      <c r="H33">
        <f t="shared" si="1"/>
        <v>0.98646828379258145</v>
      </c>
    </row>
    <row r="34" spans="1:8" x14ac:dyDescent="0.2">
      <c r="A34" s="1">
        <v>44440</v>
      </c>
      <c r="B34">
        <f t="shared" si="4"/>
        <v>6882.1016783103742</v>
      </c>
      <c r="C34">
        <f t="shared" si="0"/>
        <v>4.071637201889354E-2</v>
      </c>
      <c r="D34">
        <f t="shared" si="2"/>
        <v>916539.05708777695</v>
      </c>
      <c r="E34">
        <f t="shared" si="3"/>
        <v>2.5275384914530127E-2</v>
      </c>
      <c r="H34">
        <f t="shared" si="1"/>
        <v>0.99046755542467468</v>
      </c>
    </row>
    <row r="35" spans="1:8" x14ac:dyDescent="0.2">
      <c r="A35" s="1">
        <v>44470</v>
      </c>
      <c r="B35">
        <f>B34+$I$12</f>
        <v>6904.5392847306475</v>
      </c>
      <c r="C35">
        <f t="shared" si="0"/>
        <v>4.0578687274966385E-2</v>
      </c>
      <c r="D35">
        <f t="shared" si="2"/>
        <v>918605.79668814631</v>
      </c>
      <c r="E35">
        <f t="shared" si="3"/>
        <v>2.521916319432304E-2</v>
      </c>
      <c r="H35">
        <f t="shared" si="1"/>
        <v>0.99270099927395428</v>
      </c>
    </row>
    <row r="36" spans="1:8" x14ac:dyDescent="0.2">
      <c r="A36" s="1">
        <v>44501</v>
      </c>
      <c r="B36">
        <f t="shared" si="4"/>
        <v>6926.9768911509209</v>
      </c>
      <c r="C36">
        <f t="shared" si="0"/>
        <v>4.0441930570514983E-2</v>
      </c>
      <c r="D36">
        <f t="shared" si="2"/>
        <v>924164.70513914269</v>
      </c>
      <c r="E36">
        <f t="shared" si="3"/>
        <v>2.516332042660015E-2</v>
      </c>
      <c r="H36">
        <f t="shared" si="1"/>
        <v>0.99870829205838019</v>
      </c>
    </row>
    <row r="37" spans="1:8" x14ac:dyDescent="0.2">
      <c r="A37" s="1">
        <v>44531</v>
      </c>
      <c r="B37">
        <f t="shared" si="4"/>
        <v>6949.4144975711943</v>
      </c>
      <c r="C37">
        <f t="shared" si="0"/>
        <v>4.0306092554128085E-2</v>
      </c>
      <c r="D37">
        <f t="shared" si="2"/>
        <v>927183.55276878213</v>
      </c>
      <c r="E37">
        <f t="shared" si="3"/>
        <v>2.5107852792837979E-2</v>
      </c>
      <c r="H37">
        <f t="shared" si="1"/>
        <v>1.0019706414463367</v>
      </c>
    </row>
    <row r="38" spans="1:8" x14ac:dyDescent="0.2">
      <c r="A38" s="1">
        <v>44562</v>
      </c>
      <c r="B38">
        <f t="shared" si="4"/>
        <v>6971.8521039914676</v>
      </c>
      <c r="C38">
        <f t="shared" si="0"/>
        <v>4.0171163999613457E-2</v>
      </c>
      <c r="D38">
        <f t="shared" si="2"/>
        <v>928165.81574424566</v>
      </c>
      <c r="E38">
        <f t="shared" si="3"/>
        <v>2.5052756525644565E-2</v>
      </c>
      <c r="H38">
        <f t="shared" si="1"/>
        <v>1.0030321342442354</v>
      </c>
    </row>
    <row r="39" spans="1:8" x14ac:dyDescent="0.2">
      <c r="A39" s="1">
        <v>44593</v>
      </c>
      <c r="B39">
        <f t="shared" si="4"/>
        <v>6994.289710411741</v>
      </c>
      <c r="C39">
        <f t="shared" si="0"/>
        <v>4.0037135803908989E-2</v>
      </c>
      <c r="D39">
        <f t="shared" si="2"/>
        <v>932184.81298563897</v>
      </c>
      <c r="E39">
        <f t="shared" si="3"/>
        <v>2.4998027907906468E-2</v>
      </c>
      <c r="H39">
        <f t="shared" si="1"/>
        <v>1.0073753058114021</v>
      </c>
    </row>
    <row r="40" spans="1:8" x14ac:dyDescent="0.2">
      <c r="A40" s="1">
        <v>44621</v>
      </c>
      <c r="B40">
        <f t="shared" si="4"/>
        <v>7016.7273168320144</v>
      </c>
      <c r="C40">
        <f t="shared" si="0"/>
        <v>3.9903998985035417E-2</v>
      </c>
      <c r="D40">
        <f t="shared" si="2"/>
        <v>928077.54314032954</v>
      </c>
      <c r="E40">
        <f t="shared" si="3"/>
        <v>2.4943663271952816E-2</v>
      </c>
      <c r="H40">
        <f t="shared" si="1"/>
        <v>1.0029367415279777</v>
      </c>
    </row>
    <row r="41" spans="1:8" x14ac:dyDescent="0.2">
      <c r="A41" s="1">
        <v>44652</v>
      </c>
      <c r="B41">
        <f t="shared" si="4"/>
        <v>7039.1649232522877</v>
      </c>
      <c r="C41">
        <f t="shared" si="0"/>
        <v>3.9771744680089802E-2</v>
      </c>
      <c r="D41">
        <f t="shared" si="2"/>
        <v>924455.31723568263</v>
      </c>
      <c r="E41">
        <f t="shared" si="3"/>
        <v>2.4889658998735957E-2</v>
      </c>
      <c r="H41">
        <f t="shared" si="1"/>
        <v>0.99902234507184517</v>
      </c>
    </row>
    <row r="42" spans="1:8" x14ac:dyDescent="0.2">
      <c r="A42" s="1">
        <v>44682</v>
      </c>
      <c r="B42">
        <f t="shared" si="4"/>
        <v>7061.6025296725611</v>
      </c>
      <c r="C42">
        <f t="shared" si="0"/>
        <v>3.9640364143278775E-2</v>
      </c>
      <c r="D42">
        <f t="shared" si="2"/>
        <v>927070.77546585305</v>
      </c>
      <c r="E42">
        <f t="shared" si="3"/>
        <v>2.4836011517028373E-2</v>
      </c>
      <c r="H42">
        <f t="shared" si="1"/>
        <v>1.0018487674697989</v>
      </c>
    </row>
    <row r="43" spans="1:8" x14ac:dyDescent="0.2">
      <c r="A43" s="1">
        <v>44713</v>
      </c>
      <c r="B43">
        <f t="shared" si="4"/>
        <v>7084.0401360928345</v>
      </c>
      <c r="C43">
        <f t="shared" si="0"/>
        <v>3.950984874399064E-2</v>
      </c>
      <c r="D43">
        <f t="shared" si="2"/>
        <v>929688.75611957756</v>
      </c>
      <c r="E43">
        <f t="shared" si="3"/>
        <v>2.4782717302635413E-2</v>
      </c>
      <c r="H43">
        <f t="shared" si="1"/>
        <v>1.0046779157512509</v>
      </c>
    </row>
    <row r="44" spans="1:8" x14ac:dyDescent="0.2">
      <c r="A44" s="1">
        <v>44743</v>
      </c>
      <c r="B44">
        <f t="shared" si="4"/>
        <v>7106.4777425131078</v>
      </c>
      <c r="C44">
        <f t="shared" si="0"/>
        <v>3.9380189964905388E-2</v>
      </c>
      <c r="D44">
        <f t="shared" si="2"/>
        <v>935765.46151877986</v>
      </c>
      <c r="E44">
        <f t="shared" si="3"/>
        <v>2.4729772877623585E-2</v>
      </c>
      <c r="H44">
        <f t="shared" si="1"/>
        <v>1.0112447712444668</v>
      </c>
    </row>
    <row r="45" spans="1:8" x14ac:dyDescent="0.2">
      <c r="A45" s="1">
        <v>44774</v>
      </c>
      <c r="B45">
        <f t="shared" si="4"/>
        <v>7128.9153489333812</v>
      </c>
      <c r="C45">
        <f t="shared" si="0"/>
        <v>3.9251379400141874E-2</v>
      </c>
      <c r="D45">
        <f t="shared" si="2"/>
        <v>935364.56117240235</v>
      </c>
      <c r="E45">
        <f t="shared" si="3"/>
        <v>2.4677174809563975E-2</v>
      </c>
      <c r="H45">
        <f t="shared" si="1"/>
        <v>1.0108115340758217</v>
      </c>
    </row>
    <row r="46" spans="1:8" x14ac:dyDescent="0.2">
      <c r="A46" s="1">
        <v>44805</v>
      </c>
      <c r="B46">
        <f t="shared" si="4"/>
        <v>7151.3529553536546</v>
      </c>
      <c r="C46">
        <f t="shared" si="0"/>
        <v>3.9123408753441197E-2</v>
      </c>
      <c r="D46">
        <f t="shared" si="2"/>
        <v>939108.75778036704</v>
      </c>
      <c r="E46">
        <f t="shared" si="3"/>
        <v>2.4624919710790418E-2</v>
      </c>
      <c r="H46">
        <f t="shared" si="1"/>
        <v>1.0148577394531502</v>
      </c>
    </row>
    <row r="48" spans="1:8" x14ac:dyDescent="0.2">
      <c r="B48">
        <f>B17+F19</f>
        <v>6511.6374965572732</v>
      </c>
      <c r="C48">
        <f>(B48-B6)/B6</f>
        <v>-8.264830315032097E-2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9B83-59C7-1E4C-B026-E85BA1E55E8D}">
  <dimension ref="A1:P48"/>
  <sheetViews>
    <sheetView workbookViewId="0">
      <selection activeCell="D2" sqref="D2"/>
    </sheetView>
  </sheetViews>
  <sheetFormatPr baseColWidth="10" defaultRowHeight="16" x14ac:dyDescent="0.2"/>
  <cols>
    <col min="10" max="10" width="13.33203125" bestFit="1" customWidth="1"/>
  </cols>
  <sheetData>
    <row r="1" spans="1:14" x14ac:dyDescent="0.2">
      <c r="A1" t="s">
        <v>0</v>
      </c>
      <c r="B1" t="s">
        <v>16</v>
      </c>
      <c r="C1" t="s">
        <v>16</v>
      </c>
      <c r="D1" t="s">
        <v>3</v>
      </c>
      <c r="E1" t="s">
        <v>4</v>
      </c>
      <c r="H1" t="s">
        <v>19</v>
      </c>
      <c r="M1" t="s">
        <v>34</v>
      </c>
    </row>
    <row r="2" spans="1:14" x14ac:dyDescent="0.2">
      <c r="A2" s="1">
        <v>43466</v>
      </c>
      <c r="B2">
        <f>'non-wfh baseline'!B2+'wfh baseline'!B2</f>
        <v>18815.499877934002</v>
      </c>
      <c r="D2">
        <f>'non-wfh baseline'!D2+'wfh baseline'!D2</f>
        <v>1917536</v>
      </c>
      <c r="M2" t="s">
        <v>35</v>
      </c>
      <c r="N2">
        <f>AVERAGE(E17:E19)</f>
        <v>-9.7331132033416423E-2</v>
      </c>
    </row>
    <row r="3" spans="1:14" x14ac:dyDescent="0.2">
      <c r="A3" s="1">
        <v>43497</v>
      </c>
      <c r="B3">
        <f>'non-wfh baseline'!B3+'wfh baseline'!B3</f>
        <v>18867.399948121001</v>
      </c>
      <c r="D3">
        <f>'non-wfh baseline'!D3+'wfh baseline'!D3</f>
        <v>1912744</v>
      </c>
      <c r="M3" t="s">
        <v>36</v>
      </c>
      <c r="N3">
        <f>AVERAGE(E20:E22)</f>
        <v>-8.2588932590819009E-2</v>
      </c>
    </row>
    <row r="4" spans="1:14" x14ac:dyDescent="0.2">
      <c r="A4" s="1">
        <v>43525</v>
      </c>
      <c r="B4">
        <f>'non-wfh baseline'!B4+'wfh baseline'!B4</f>
        <v>18860.899658204002</v>
      </c>
      <c r="D4">
        <f>'non-wfh baseline'!D4+'wfh baseline'!D4</f>
        <v>1927087</v>
      </c>
      <c r="M4" t="s">
        <v>37</v>
      </c>
      <c r="N4">
        <f>AVERAGE(E23:E25)</f>
        <v>-6.9644154349246049E-2</v>
      </c>
    </row>
    <row r="5" spans="1:14" x14ac:dyDescent="0.2">
      <c r="A5" s="1">
        <v>43556</v>
      </c>
      <c r="B5">
        <f>'non-wfh baseline'!B5+'wfh baseline'!B5</f>
        <v>18963.200164795002</v>
      </c>
      <c r="D5">
        <f>'non-wfh baseline'!D5+'wfh baseline'!D5</f>
        <v>1937903</v>
      </c>
      <c r="I5" s="9">
        <v>17845.900000000001</v>
      </c>
      <c r="J5">
        <f>(I5-B8)/B8</f>
        <v>-5.9197205927949026E-2</v>
      </c>
      <c r="M5" t="s">
        <v>38</v>
      </c>
      <c r="N5">
        <f>AVERAGE(E26:E28)</f>
        <v>-3.8521231343433507E-2</v>
      </c>
    </row>
    <row r="6" spans="1:14" x14ac:dyDescent="0.2">
      <c r="A6" s="1">
        <v>43586</v>
      </c>
      <c r="B6">
        <f>'non-wfh baseline'!B6+'wfh baseline'!B6</f>
        <v>18985.499893187</v>
      </c>
      <c r="D6">
        <f>'non-wfh baseline'!D6+'wfh baseline'!D6</f>
        <v>1942426</v>
      </c>
      <c r="M6" t="s">
        <v>39</v>
      </c>
      <c r="N6">
        <f>AVERAGE(E29:E31)</f>
        <v>5.8616831438301882E-2</v>
      </c>
    </row>
    <row r="7" spans="1:14" x14ac:dyDescent="0.2">
      <c r="A7" s="1">
        <v>43617</v>
      </c>
      <c r="B7">
        <f>'non-wfh baseline'!B7+'wfh baseline'!B7</f>
        <v>18989.899826052999</v>
      </c>
      <c r="D7">
        <f>'non-wfh baseline'!D7+'wfh baseline'!D7</f>
        <v>1945950</v>
      </c>
      <c r="M7" t="s">
        <v>40</v>
      </c>
      <c r="N7">
        <f>AVERAGE(E32:E34)</f>
        <v>5.4355744819878614E-2</v>
      </c>
    </row>
    <row r="8" spans="1:14" x14ac:dyDescent="0.2">
      <c r="A8" s="1">
        <v>43647</v>
      </c>
      <c r="B8">
        <f>'non-wfh baseline'!B8+'wfh baseline'!B8</f>
        <v>18968.799957276999</v>
      </c>
      <c r="D8">
        <f>'non-wfh baseline'!D8+'wfh baseline'!D8</f>
        <v>1944014</v>
      </c>
      <c r="M8" t="s">
        <v>41</v>
      </c>
      <c r="N8">
        <f>AVERAGE(E35:E37)</f>
        <v>5.2953752424216495E-2</v>
      </c>
    </row>
    <row r="9" spans="1:14" x14ac:dyDescent="0.2">
      <c r="A9" s="1">
        <v>43678</v>
      </c>
      <c r="B9">
        <f>'non-wfh baseline'!B9+'wfh baseline'!B9</f>
        <v>19043.899887082</v>
      </c>
      <c r="D9">
        <f>'non-wfh baseline'!D9+'wfh baseline'!D9</f>
        <v>1943151</v>
      </c>
      <c r="J9" t="s">
        <v>20</v>
      </c>
    </row>
    <row r="10" spans="1:14" x14ac:dyDescent="0.2">
      <c r="A10" s="1">
        <v>43709</v>
      </c>
      <c r="B10">
        <f>'non-wfh baseline'!B10+'wfh baseline'!B10</f>
        <v>19081.200408938999</v>
      </c>
      <c r="D10">
        <f>'non-wfh baseline'!D10+'wfh baseline'!D10</f>
        <v>1945374</v>
      </c>
    </row>
    <row r="11" spans="1:14" x14ac:dyDescent="0.2">
      <c r="A11" s="1">
        <v>43739</v>
      </c>
      <c r="B11">
        <f>'non-wfh baseline'!B11+'wfh baseline'!B11</f>
        <v>19078.999862666999</v>
      </c>
      <c r="D11">
        <f>'non-wfh baseline'!D11+'wfh baseline'!D11</f>
        <v>1944626</v>
      </c>
      <c r="J11" s="13" t="s">
        <v>27</v>
      </c>
      <c r="K11" s="13"/>
      <c r="L11" s="13"/>
      <c r="M11" s="13"/>
      <c r="N11" s="13"/>
    </row>
    <row r="12" spans="1:14" x14ac:dyDescent="0.2">
      <c r="A12" s="1">
        <v>43770</v>
      </c>
      <c r="B12">
        <f>'non-wfh baseline'!B12+'wfh baseline'!B12</f>
        <v>19020.400009154</v>
      </c>
      <c r="D12">
        <f>'non-wfh baseline'!D12+'wfh baseline'!D12</f>
        <v>1946269</v>
      </c>
      <c r="J12" s="13"/>
      <c r="K12" s="13"/>
      <c r="L12" s="13"/>
      <c r="M12" s="13"/>
      <c r="N12" s="13"/>
    </row>
    <row r="13" spans="1:14" x14ac:dyDescent="0.2">
      <c r="A13" s="1">
        <v>43800</v>
      </c>
      <c r="B13">
        <f>'non-wfh baseline'!B13+'wfh baseline'!B13</f>
        <v>19074.199829099001</v>
      </c>
      <c r="D13">
        <f>'non-wfh baseline'!D13+'wfh baseline'!D13</f>
        <v>1952808</v>
      </c>
      <c r="J13" s="13"/>
      <c r="K13" s="13"/>
      <c r="L13" s="13"/>
      <c r="M13" s="13"/>
      <c r="N13" s="13"/>
    </row>
    <row r="14" spans="1:14" x14ac:dyDescent="0.2">
      <c r="A14" s="1">
        <v>43831</v>
      </c>
      <c r="B14">
        <f>'non-wfh baseline'!B14+'wfh baseline'!B14</f>
        <v>19105.900192262001</v>
      </c>
      <c r="C14">
        <f>(B14-B2)/B2</f>
        <v>1.5434100407216265E-2</v>
      </c>
      <c r="D14">
        <f>'non-wfh baseline'!D14+'wfh baseline'!D14</f>
        <v>1954402</v>
      </c>
      <c r="E14">
        <f>(D14-D2)/(D2)</f>
        <v>1.9225714667156182E-2</v>
      </c>
    </row>
    <row r="15" spans="1:14" x14ac:dyDescent="0.2">
      <c r="A15" s="1">
        <v>43862</v>
      </c>
      <c r="B15">
        <f>'non-wfh baseline'!B15+'wfh baseline'!B15</f>
        <v>19130.199829099001</v>
      </c>
      <c r="C15">
        <f t="shared" ref="C15:C38" si="0">(B15-B3)/B3</f>
        <v>1.3928780950242818E-2</v>
      </c>
      <c r="D15">
        <f>'non-wfh baseline'!D15+'wfh baseline'!D15</f>
        <v>1959951</v>
      </c>
      <c r="E15">
        <f t="shared" ref="E15:E38" si="1">(D15-D3)/(D3)</f>
        <v>2.4680249944582233E-2</v>
      </c>
      <c r="H15">
        <f>D15/$D$15</f>
        <v>1</v>
      </c>
    </row>
    <row r="16" spans="1:14" x14ac:dyDescent="0.2">
      <c r="A16" s="1">
        <v>43891</v>
      </c>
      <c r="B16">
        <f>'non-wfh baseline'!B16+'wfh baseline'!B16</f>
        <v>18133.899826047</v>
      </c>
      <c r="C16">
        <f t="shared" si="0"/>
        <v>-3.8545342233490751E-2</v>
      </c>
      <c r="D16">
        <f>'non-wfh baseline'!D16+'wfh baseline'!D16</f>
        <v>1820248</v>
      </c>
      <c r="E16">
        <f t="shared" si="1"/>
        <v>-5.5440672891260229E-2</v>
      </c>
      <c r="H16">
        <f>D16/$D$15</f>
        <v>0.92872117721310377</v>
      </c>
    </row>
    <row r="17" spans="1:8" x14ac:dyDescent="0.2">
      <c r="A17" s="1">
        <v>43922</v>
      </c>
      <c r="B17">
        <f>'non-wfh baseline'!B17+'wfh baseline'!B17</f>
        <v>16141.699920654999</v>
      </c>
      <c r="C17">
        <f t="shared" si="0"/>
        <v>-0.14878819079166242</v>
      </c>
      <c r="D17">
        <f>'non-wfh baseline'!D17+'wfh baseline'!D17</f>
        <v>1732824.0602214285</v>
      </c>
      <c r="E17">
        <f t="shared" si="1"/>
        <v>-0.10582518308634203</v>
      </c>
      <c r="H17">
        <f t="shared" ref="H17:H38" si="2">D17/$D$15</f>
        <v>0.8841160111765185</v>
      </c>
    </row>
    <row r="18" spans="1:8" x14ac:dyDescent="0.2">
      <c r="A18" s="1">
        <v>43952</v>
      </c>
      <c r="B18">
        <f>'non-wfh baseline'!B18+'wfh baseline'!B18</f>
        <v>16444.100036620999</v>
      </c>
      <c r="C18">
        <f t="shared" si="0"/>
        <v>-0.13386004428979975</v>
      </c>
      <c r="D18">
        <f>'non-wfh baseline'!D18+'wfh baseline'!D18</f>
        <v>1757270.939515254</v>
      </c>
      <c r="E18">
        <f t="shared" si="1"/>
        <v>-9.5321551752677328E-2</v>
      </c>
      <c r="H18">
        <f t="shared" si="2"/>
        <v>0.89658922060564472</v>
      </c>
    </row>
    <row r="19" spans="1:8" x14ac:dyDescent="0.2">
      <c r="A19" s="1">
        <v>43983</v>
      </c>
      <c r="B19">
        <f>'non-wfh baseline'!B19+'wfh baseline'!B19</f>
        <v>16569.05278469203</v>
      </c>
      <c r="C19">
        <f t="shared" si="0"/>
        <v>-0.12748076943722009</v>
      </c>
      <c r="D19">
        <f>'non-wfh baseline'!D19+'wfh baseline'!D19</f>
        <v>1769166.9395187097</v>
      </c>
      <c r="E19">
        <f t="shared" si="1"/>
        <v>-9.0846661261229908E-2</v>
      </c>
      <c r="H19">
        <f t="shared" si="2"/>
        <v>0.90265876010099722</v>
      </c>
    </row>
    <row r="20" spans="1:8" x14ac:dyDescent="0.2">
      <c r="A20" s="1">
        <v>44013</v>
      </c>
      <c r="B20">
        <f>'non-wfh baseline'!B20+'wfh baseline'!B20</f>
        <v>16694.005532763062</v>
      </c>
      <c r="C20">
        <f t="shared" si="0"/>
        <v>-0.11992294871775785</v>
      </c>
      <c r="D20">
        <f>'non-wfh baseline'!D20+'wfh baseline'!D20</f>
        <v>1777883.7169669489</v>
      </c>
      <c r="E20">
        <f t="shared" si="1"/>
        <v>-8.5457349089590434E-2</v>
      </c>
      <c r="H20">
        <f t="shared" si="2"/>
        <v>0.90710620671993791</v>
      </c>
    </row>
    <row r="21" spans="1:8" x14ac:dyDescent="0.2">
      <c r="A21" s="1">
        <v>44044</v>
      </c>
      <c r="B21">
        <f>'non-wfh baseline'!B21+'wfh baseline'!B21</f>
        <v>16818.958280834093</v>
      </c>
      <c r="C21">
        <f t="shared" si="0"/>
        <v>-0.11683224651675184</v>
      </c>
      <c r="D21">
        <f>'non-wfh baseline'!D21+'wfh baseline'!D21</f>
        <v>1782294.8579225461</v>
      </c>
      <c r="E21">
        <f t="shared" si="1"/>
        <v>-8.2781081901228418E-2</v>
      </c>
      <c r="H21">
        <f t="shared" si="2"/>
        <v>0.90935684510610015</v>
      </c>
    </row>
    <row r="22" spans="1:8" x14ac:dyDescent="0.2">
      <c r="A22" s="1">
        <v>44075</v>
      </c>
      <c r="B22">
        <f>'non-wfh baseline'!B22+'wfh baseline'!B22</f>
        <v>16943.911028905124</v>
      </c>
      <c r="C22">
        <f t="shared" si="0"/>
        <v>-0.11201021603612611</v>
      </c>
      <c r="D22">
        <f>'non-wfh baseline'!D22+'wfh baseline'!D22</f>
        <v>1790661.5830005375</v>
      </c>
      <c r="E22">
        <f t="shared" si="1"/>
        <v>-7.9528366781638146E-2</v>
      </c>
      <c r="H22">
        <f t="shared" si="2"/>
        <v>0.91362568911188979</v>
      </c>
    </row>
    <row r="23" spans="1:8" x14ac:dyDescent="0.2">
      <c r="A23" s="1">
        <v>44105</v>
      </c>
      <c r="B23">
        <f>'non-wfh baseline'!B23+'wfh baseline'!B23</f>
        <v>17068.863776976155</v>
      </c>
      <c r="C23">
        <f t="shared" si="0"/>
        <v>-0.1053585670192385</v>
      </c>
      <c r="D23">
        <f>'non-wfh baseline'!D23+'wfh baseline'!D23</f>
        <v>1799461.1599721725</v>
      </c>
      <c r="E23">
        <f t="shared" si="1"/>
        <v>-7.4649233337324261E-2</v>
      </c>
      <c r="H23">
        <f t="shared" si="2"/>
        <v>0.91811538144176685</v>
      </c>
    </row>
    <row r="24" spans="1:8" x14ac:dyDescent="0.2">
      <c r="A24" s="1">
        <v>44136</v>
      </c>
      <c r="B24">
        <f>'non-wfh baseline'!B24+'wfh baseline'!B24</f>
        <v>17193.816525047187</v>
      </c>
      <c r="C24">
        <f t="shared" si="0"/>
        <v>-9.6032863831871498E-2</v>
      </c>
      <c r="D24">
        <f>'non-wfh baseline'!D24+'wfh baseline'!D24</f>
        <v>1813077.1835281854</v>
      </c>
      <c r="E24">
        <f t="shared" si="1"/>
        <v>-6.8434433509352841E-2</v>
      </c>
      <c r="H24">
        <f t="shared" si="2"/>
        <v>0.92506250591376282</v>
      </c>
    </row>
    <row r="25" spans="1:8" x14ac:dyDescent="0.2">
      <c r="A25" s="1">
        <v>44166</v>
      </c>
      <c r="B25">
        <f>'non-wfh baseline'!B25+'wfh baseline'!B25</f>
        <v>17318.769273118218</v>
      </c>
      <c r="C25">
        <f t="shared" si="0"/>
        <v>-9.2031674812526276E-2</v>
      </c>
      <c r="D25">
        <f>'non-wfh baseline'!D25+'wfh baseline'!D25</f>
        <v>1824217.9439881984</v>
      </c>
      <c r="E25">
        <f t="shared" si="1"/>
        <v>-6.584879620106103E-2</v>
      </c>
      <c r="H25">
        <f t="shared" si="2"/>
        <v>0.93074670947804228</v>
      </c>
    </row>
    <row r="26" spans="1:8" x14ac:dyDescent="0.2">
      <c r="A26" s="1">
        <v>44197</v>
      </c>
      <c r="B26">
        <f>'non-wfh baseline'!B26+'wfh baseline'!B26</f>
        <v>17443.722021189249</v>
      </c>
      <c r="C26">
        <f t="shared" si="0"/>
        <v>-8.6998160481647629E-2</v>
      </c>
      <c r="D26">
        <f>'non-wfh baseline'!D26+'wfh baseline'!D26</f>
        <v>1832654.4605745492</v>
      </c>
      <c r="E26">
        <f t="shared" si="1"/>
        <v>-6.2294010866470073E-2</v>
      </c>
      <c r="H26">
        <f t="shared" si="2"/>
        <v>0.93505116228648022</v>
      </c>
    </row>
    <row r="27" spans="1:8" x14ac:dyDescent="0.2">
      <c r="A27" s="1">
        <v>44228</v>
      </c>
      <c r="B27">
        <f>'non-wfh baseline'!B27+'wfh baseline'!B27</f>
        <v>17568.67476926028</v>
      </c>
      <c r="C27">
        <f t="shared" si="0"/>
        <v>-8.1626176087480323E-2</v>
      </c>
      <c r="D27">
        <f>'non-wfh baseline'!D27+'wfh baseline'!D27</f>
        <v>1844906.5132547265</v>
      </c>
      <c r="E27">
        <f t="shared" si="1"/>
        <v>-5.8697634147625861E-2</v>
      </c>
      <c r="H27">
        <f>D27/$D$15</f>
        <v>0.94130236585237415</v>
      </c>
    </row>
    <row r="28" spans="1:8" x14ac:dyDescent="0.2">
      <c r="A28" s="1">
        <v>44256</v>
      </c>
      <c r="B28">
        <f>'non-wfh baseline'!B28+'wfh baseline'!B28</f>
        <v>17693.627517331312</v>
      </c>
      <c r="C28">
        <f>(B28-B16)/B16</f>
        <v>-2.4278964422384978E-2</v>
      </c>
      <c r="D28">
        <f>'non-wfh baseline'!D28+'wfh baseline'!D28</f>
        <v>1830128.2169223516</v>
      </c>
      <c r="E28">
        <f t="shared" si="1"/>
        <v>5.4279509837954088E-3</v>
      </c>
      <c r="H28">
        <f t="shared" si="2"/>
        <v>0.93376223024062932</v>
      </c>
    </row>
    <row r="29" spans="1:8" x14ac:dyDescent="0.2">
      <c r="A29" s="1">
        <v>44287</v>
      </c>
      <c r="B29">
        <f>'non-wfh baseline'!B29+'wfh baseline'!B29</f>
        <v>17818.580265402343</v>
      </c>
      <c r="C29">
        <f t="shared" si="0"/>
        <v>0.10388499061375805</v>
      </c>
      <c r="D29">
        <f>'non-wfh baseline'!D29+'wfh baseline'!D29</f>
        <v>1844651.85835987</v>
      </c>
      <c r="E29">
        <f t="shared" si="1"/>
        <v>6.4534998506514063E-2</v>
      </c>
      <c r="H29">
        <f>D29/$D$15</f>
        <v>0.94117243663738026</v>
      </c>
    </row>
    <row r="30" spans="1:8" x14ac:dyDescent="0.2">
      <c r="A30" s="1">
        <v>44317</v>
      </c>
      <c r="B30">
        <f>'non-wfh baseline'!B30+'wfh baseline'!B30</f>
        <v>17943.533013473374</v>
      </c>
      <c r="C30">
        <f t="shared" si="0"/>
        <v>9.1183644803494182E-2</v>
      </c>
      <c r="D30">
        <f>'non-wfh baseline'!D30+'wfh baseline'!D30</f>
        <v>1855468.3495508563</v>
      </c>
      <c r="E30">
        <f t="shared" si="1"/>
        <v>5.5880631624563366E-2</v>
      </c>
      <c r="H30">
        <f t="shared" si="2"/>
        <v>0.94669119256086309</v>
      </c>
    </row>
    <row r="31" spans="1:8" x14ac:dyDescent="0.2">
      <c r="A31" s="1">
        <v>44348</v>
      </c>
      <c r="B31">
        <f>'non-wfh baseline'!B31+'wfh baseline'!B31</f>
        <v>18068.485761544405</v>
      </c>
      <c r="C31">
        <f t="shared" si="0"/>
        <v>9.0495998554466842E-2</v>
      </c>
      <c r="D31">
        <f>'non-wfh baseline'!D31+'wfh baseline'!D31</f>
        <v>1867240.4685294484</v>
      </c>
      <c r="E31">
        <f t="shared" si="1"/>
        <v>5.5434864183828224E-2</v>
      </c>
      <c r="H31">
        <f t="shared" si="2"/>
        <v>0.95269752587153878</v>
      </c>
    </row>
    <row r="32" spans="1:8" x14ac:dyDescent="0.2">
      <c r="A32" s="1">
        <v>44378</v>
      </c>
      <c r="B32">
        <f>'non-wfh baseline'!B32+'wfh baseline'!B32</f>
        <v>18193.438509615436</v>
      </c>
      <c r="C32">
        <f t="shared" si="0"/>
        <v>8.9818646214633216E-2</v>
      </c>
      <c r="D32">
        <f>'non-wfh baseline'!D32+'wfh baseline'!D32</f>
        <v>1875370.3893516965</v>
      </c>
      <c r="E32">
        <f t="shared" si="1"/>
        <v>5.4832985675271714E-2</v>
      </c>
      <c r="H32">
        <f t="shared" si="2"/>
        <v>0.95684554835896229</v>
      </c>
    </row>
    <row r="33" spans="1:16" x14ac:dyDescent="0.2">
      <c r="A33" s="1">
        <v>44409</v>
      </c>
      <c r="B33">
        <f>'non-wfh baseline'!B33+'wfh baseline'!B33</f>
        <v>18318.391257686468</v>
      </c>
      <c r="C33">
        <f t="shared" si="0"/>
        <v>8.9151358354996421E-2</v>
      </c>
      <c r="D33">
        <f>'non-wfh baseline'!D33+'wfh baseline'!D33</f>
        <v>1879205.8856446152</v>
      </c>
      <c r="E33">
        <f t="shared" si="1"/>
        <v>5.4374295752067175E-2</v>
      </c>
      <c r="H33">
        <f t="shared" si="2"/>
        <v>0.95880248314606598</v>
      </c>
    </row>
    <row r="34" spans="1:16" x14ac:dyDescent="0.2">
      <c r="A34" s="1">
        <v>44440</v>
      </c>
      <c r="B34">
        <f>'non-wfh baseline'!B34+'wfh baseline'!B34</f>
        <v>18443.344005757499</v>
      </c>
      <c r="C34">
        <f t="shared" si="0"/>
        <v>8.8493912314249482E-2</v>
      </c>
      <c r="D34">
        <f>'non-wfh baseline'!D34+'wfh baseline'!D34</f>
        <v>1887106.5317576849</v>
      </c>
      <c r="E34">
        <f t="shared" si="1"/>
        <v>5.3859953032296931E-2</v>
      </c>
      <c r="H34">
        <f t="shared" si="2"/>
        <v>0.96283352581655612</v>
      </c>
    </row>
    <row r="35" spans="1:16" x14ac:dyDescent="0.2">
      <c r="A35" s="1">
        <v>44470</v>
      </c>
      <c r="B35">
        <f>'non-wfh baseline'!B35+'wfh baseline'!B35</f>
        <v>18568.29675382853</v>
      </c>
      <c r="C35">
        <f t="shared" si="0"/>
        <v>8.7846091951060593E-2</v>
      </c>
      <c r="D35">
        <f>'non-wfh baseline'!D35+'wfh baseline'!D35</f>
        <v>1895573.0084842069</v>
      </c>
      <c r="E35">
        <f t="shared" si="1"/>
        <v>5.3411460413805602E-2</v>
      </c>
      <c r="H35">
        <f t="shared" si="2"/>
        <v>0.96715326479294983</v>
      </c>
    </row>
    <row r="36" spans="1:16" x14ac:dyDescent="0.2">
      <c r="A36" s="1">
        <v>44501</v>
      </c>
      <c r="B36">
        <f>'non-wfh baseline'!B36+'wfh baseline'!B36</f>
        <v>18693.249501899561</v>
      </c>
      <c r="C36">
        <f t="shared" si="0"/>
        <v>8.7207687407159867E-2</v>
      </c>
      <c r="D36">
        <f>'non-wfh baseline'!D36+'wfh baseline'!D36</f>
        <v>1909059.3130312259</v>
      </c>
      <c r="E36">
        <f t="shared" si="1"/>
        <v>5.2938799503429126E-2</v>
      </c>
      <c r="H36">
        <f t="shared" si="2"/>
        <v>0.97403420444247124</v>
      </c>
    </row>
    <row r="37" spans="1:16" x14ac:dyDescent="0.2">
      <c r="A37" s="1">
        <v>44531</v>
      </c>
      <c r="B37">
        <f>'non-wfh baseline'!B37+'wfh baseline'!B37</f>
        <v>18818.202249970593</v>
      </c>
      <c r="C37">
        <f t="shared" si="0"/>
        <v>8.6578494880681797E-2</v>
      </c>
      <c r="D37">
        <f>'non-wfh baseline'!D37+'wfh baseline'!D37</f>
        <v>1920009.4476206629</v>
      </c>
      <c r="E37">
        <f t="shared" si="1"/>
        <v>5.2510997355414764E-2</v>
      </c>
      <c r="H37">
        <f t="shared" si="2"/>
        <v>0.97962114747800477</v>
      </c>
    </row>
    <row r="38" spans="1:16" x14ac:dyDescent="0.2">
      <c r="A38" s="1">
        <v>44562</v>
      </c>
      <c r="B38">
        <f>'non-wfh baseline'!B38+'wfh baseline'!B38</f>
        <v>18943.154998041624</v>
      </c>
      <c r="C38">
        <f t="shared" si="0"/>
        <v>8.595831640924928E-2</v>
      </c>
      <c r="D38">
        <f>'non-wfh baseline'!D38+'wfh baseline'!D38</f>
        <v>1928150.5704282576</v>
      </c>
      <c r="E38">
        <f t="shared" si="1"/>
        <v>5.2108082515331208E-2</v>
      </c>
      <c r="H38">
        <f t="shared" si="2"/>
        <v>0.98377488540696045</v>
      </c>
    </row>
    <row r="39" spans="1:16" x14ac:dyDescent="0.2">
      <c r="E39">
        <f>AVERAGE(E14:E26)</f>
        <v>-6.3270875082033565E-2</v>
      </c>
      <c r="K39" t="s">
        <v>31</v>
      </c>
      <c r="L39" t="s">
        <v>32</v>
      </c>
    </row>
    <row r="40" spans="1:16" x14ac:dyDescent="0.2">
      <c r="J40" t="s">
        <v>28</v>
      </c>
      <c r="K40">
        <v>-0.16602371767395355</v>
      </c>
      <c r="L40">
        <v>-0.17960377515945961</v>
      </c>
    </row>
    <row r="41" spans="1:16" x14ac:dyDescent="0.2">
      <c r="J41" t="s">
        <v>29</v>
      </c>
      <c r="K41">
        <v>-8.3918222140295679E-2</v>
      </c>
      <c r="L41">
        <v>-8.4244462089675745E-2</v>
      </c>
    </row>
    <row r="42" spans="1:16" x14ac:dyDescent="0.2">
      <c r="B42">
        <f>'non-wfh baseline'!B42+'wfh baseline'!B48</f>
        <v>16266.65266872603</v>
      </c>
      <c r="C42">
        <f>(B42-B6)/B6</f>
        <v>-0.14320651232557935</v>
      </c>
      <c r="J42" t="s">
        <v>30</v>
      </c>
      <c r="K42">
        <v>-0.13519854667960715</v>
      </c>
      <c r="L42">
        <v>-0.143802674244424</v>
      </c>
    </row>
    <row r="48" spans="1:16" x14ac:dyDescent="0.2">
      <c r="P48" t="s">
        <v>33</v>
      </c>
    </row>
  </sheetData>
  <mergeCells count="1">
    <mergeCell ref="J11:N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ECFD-8D2B-B44A-8A37-21288EF65551}">
  <dimension ref="A1:L41"/>
  <sheetViews>
    <sheetView workbookViewId="0">
      <selection activeCell="H1" sqref="H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>
        <v>-1.91103E-2</v>
      </c>
      <c r="I1" t="s">
        <v>6</v>
      </c>
    </row>
    <row r="2" spans="1:12" x14ac:dyDescent="0.2">
      <c r="A2" s="1">
        <v>43466</v>
      </c>
      <c r="B2">
        <v>12343.9</v>
      </c>
      <c r="D2">
        <v>928820</v>
      </c>
      <c r="G2" s="2" t="s">
        <v>7</v>
      </c>
      <c r="H2">
        <v>0.80709790000000003</v>
      </c>
      <c r="I2" t="s">
        <v>8</v>
      </c>
    </row>
    <row r="3" spans="1:12" x14ac:dyDescent="0.2">
      <c r="A3" s="1">
        <v>43497</v>
      </c>
      <c r="B3">
        <v>12338.7</v>
      </c>
      <c r="D3">
        <v>927125</v>
      </c>
      <c r="G3" s="2" t="s">
        <v>9</v>
      </c>
      <c r="H3">
        <v>2.5636900000000001E-2</v>
      </c>
      <c r="I3" t="s">
        <v>10</v>
      </c>
    </row>
    <row r="4" spans="1:12" x14ac:dyDescent="0.2">
      <c r="A4" s="1">
        <v>43525</v>
      </c>
      <c r="B4">
        <v>12316.9</v>
      </c>
      <c r="D4">
        <v>933795</v>
      </c>
      <c r="G4" s="2" t="s">
        <v>11</v>
      </c>
      <c r="H4">
        <v>-0.19391259999999999</v>
      </c>
    </row>
    <row r="5" spans="1:12" x14ac:dyDescent="0.2">
      <c r="A5" s="1">
        <v>43556</v>
      </c>
      <c r="B5">
        <v>12394.8</v>
      </c>
      <c r="D5">
        <v>932730</v>
      </c>
    </row>
    <row r="6" spans="1:12" x14ac:dyDescent="0.2">
      <c r="A6" s="1">
        <v>43586</v>
      </c>
      <c r="B6">
        <v>12394</v>
      </c>
      <c r="D6">
        <v>936032</v>
      </c>
    </row>
    <row r="7" spans="1:12" x14ac:dyDescent="0.2">
      <c r="A7" s="1">
        <v>43617</v>
      </c>
      <c r="B7">
        <v>12371.6</v>
      </c>
      <c r="D7">
        <v>937486</v>
      </c>
      <c r="I7" t="s">
        <v>12</v>
      </c>
    </row>
    <row r="8" spans="1:12" x14ac:dyDescent="0.2">
      <c r="A8" s="1">
        <v>43647</v>
      </c>
      <c r="B8">
        <v>12356.1</v>
      </c>
      <c r="D8">
        <v>938622</v>
      </c>
      <c r="I8" s="12" t="s">
        <v>13</v>
      </c>
      <c r="J8" s="12"/>
      <c r="K8" s="12"/>
      <c r="L8" s="12"/>
    </row>
    <row r="9" spans="1:12" x14ac:dyDescent="0.2">
      <c r="A9" s="1">
        <v>43678</v>
      </c>
      <c r="B9">
        <v>12365.9</v>
      </c>
      <c r="D9">
        <v>939523</v>
      </c>
      <c r="I9" s="12"/>
      <c r="J9" s="12"/>
      <c r="K9" s="12"/>
      <c r="L9" s="12"/>
    </row>
    <row r="10" spans="1:12" x14ac:dyDescent="0.2">
      <c r="A10" s="1">
        <v>43709</v>
      </c>
      <c r="B10">
        <v>12427.9</v>
      </c>
      <c r="D10">
        <v>938990</v>
      </c>
      <c r="I10" s="4" t="s">
        <v>14</v>
      </c>
      <c r="J10" s="4"/>
      <c r="K10" s="4"/>
      <c r="L10" s="4"/>
    </row>
    <row r="11" spans="1:12" x14ac:dyDescent="0.2">
      <c r="A11" s="1">
        <v>43739</v>
      </c>
      <c r="B11">
        <v>12382.5</v>
      </c>
      <c r="D11">
        <v>935304</v>
      </c>
    </row>
    <row r="12" spans="1:12" x14ac:dyDescent="0.2">
      <c r="A12" s="1">
        <v>43770</v>
      </c>
      <c r="B12">
        <v>12364.9</v>
      </c>
      <c r="D12">
        <v>935885</v>
      </c>
      <c r="K12" t="s">
        <v>20</v>
      </c>
    </row>
    <row r="13" spans="1:12" x14ac:dyDescent="0.2">
      <c r="A13" s="1">
        <v>43800</v>
      </c>
      <c r="B13">
        <v>12400.8</v>
      </c>
      <c r="D13">
        <v>939789</v>
      </c>
    </row>
    <row r="14" spans="1:12" x14ac:dyDescent="0.2">
      <c r="A14" s="1">
        <v>43831</v>
      </c>
      <c r="B14">
        <v>12421.8</v>
      </c>
      <c r="C14">
        <f>(B14-B2)/B2</f>
        <v>6.3108093876327286E-3</v>
      </c>
      <c r="D14">
        <v>940809</v>
      </c>
      <c r="E14">
        <f>(D14-D2)/D2</f>
        <v>1.2907775457031503E-2</v>
      </c>
      <c r="H14" t="s">
        <v>15</v>
      </c>
      <c r="K14" t="s">
        <v>25</v>
      </c>
    </row>
    <row r="15" spans="1:12" x14ac:dyDescent="0.2">
      <c r="A15" s="1">
        <v>43862</v>
      </c>
      <c r="B15">
        <v>12457.4</v>
      </c>
      <c r="C15">
        <f t="shared" ref="C15:C38" si="0">(B15-B3)/B3</f>
        <v>9.6201382641606416E-3</v>
      </c>
      <c r="D15">
        <v>940506</v>
      </c>
      <c r="E15">
        <f>(D15-D3)/D3</f>
        <v>1.4432789537548875E-2</v>
      </c>
      <c r="H15">
        <f>D15/$D$15</f>
        <v>1</v>
      </c>
      <c r="K15" t="s">
        <v>21</v>
      </c>
    </row>
    <row r="16" spans="1:12" x14ac:dyDescent="0.2">
      <c r="A16" s="1">
        <v>43891</v>
      </c>
      <c r="B16">
        <v>11718.2</v>
      </c>
      <c r="C16">
        <f t="shared" si="0"/>
        <v>-4.8608010132419596E-2</v>
      </c>
      <c r="D16">
        <v>843308</v>
      </c>
      <c r="E16" s="3">
        <f>H$1+H$2*C16</f>
        <v>-5.8341722901054577E-2</v>
      </c>
      <c r="H16">
        <f>D16/$D$15</f>
        <v>0.89665350353958406</v>
      </c>
      <c r="K16" t="s">
        <v>23</v>
      </c>
    </row>
    <row r="17" spans="1:11" x14ac:dyDescent="0.2">
      <c r="A17" s="1">
        <v>43922</v>
      </c>
      <c r="B17">
        <v>9993.0002000000004</v>
      </c>
      <c r="C17">
        <f t="shared" si="0"/>
        <v>-0.19377479265498426</v>
      </c>
      <c r="D17">
        <f>D5*(1+E17)</f>
        <v>769030.72865890723</v>
      </c>
      <c r="E17" s="3">
        <f>H$1+H$2*C17</f>
        <v>-0.17550552822477322</v>
      </c>
      <c r="H17">
        <f>D17/$D$15</f>
        <v>0.81767764231052986</v>
      </c>
      <c r="K17" t="s">
        <v>22</v>
      </c>
    </row>
    <row r="18" spans="1:11" x14ac:dyDescent="0.2">
      <c r="A18" s="1">
        <v>43952</v>
      </c>
      <c r="B18">
        <v>10291.299999999999</v>
      </c>
      <c r="C18">
        <f t="shared" si="0"/>
        <v>-0.16965467161529779</v>
      </c>
      <c r="D18">
        <f t="shared" ref="D18:D38" si="1">D6*(1+E18)</f>
        <v>789975.22425866697</v>
      </c>
      <c r="E18">
        <f>H$1+H$2*C18</f>
        <v>-0.15603822918589647</v>
      </c>
      <c r="H18">
        <f t="shared" ref="H18:H37" si="2">D18/$D$15</f>
        <v>0.83994703304249729</v>
      </c>
      <c r="K18" t="s">
        <v>24</v>
      </c>
    </row>
    <row r="19" spans="1:11" x14ac:dyDescent="0.2">
      <c r="A19" s="1">
        <v>43983</v>
      </c>
      <c r="B19">
        <f>B18+$C$41</f>
        <v>10400.698989898989</v>
      </c>
      <c r="C19">
        <f t="shared" si="0"/>
        <v>-0.15930849769641856</v>
      </c>
      <c r="D19">
        <f t="shared" si="1"/>
        <v>799030.70455845434</v>
      </c>
      <c r="E19">
        <f t="shared" ref="E19:E38" si="3">H$1+H$2*C19</f>
        <v>-0.14768785394293427</v>
      </c>
      <c r="H19">
        <f t="shared" si="2"/>
        <v>0.84957533982606637</v>
      </c>
    </row>
    <row r="20" spans="1:11" x14ac:dyDescent="0.2">
      <c r="A20" s="1">
        <v>44013</v>
      </c>
      <c r="B20">
        <f t="shared" ref="B20:B37" si="4">B19+$C$41</f>
        <v>10510.097979797978</v>
      </c>
      <c r="C20">
        <f t="shared" si="0"/>
        <v>-0.14940005504989617</v>
      </c>
      <c r="D20">
        <f t="shared" si="1"/>
        <v>807505.16943279549</v>
      </c>
      <c r="E20">
        <f t="shared" si="3"/>
        <v>-0.13969077069065561</v>
      </c>
      <c r="H20">
        <f t="shared" si="2"/>
        <v>0.85858587763692684</v>
      </c>
    </row>
    <row r="21" spans="1:11" x14ac:dyDescent="0.2">
      <c r="A21" s="1">
        <v>44044</v>
      </c>
      <c r="B21">
        <f t="shared" si="4"/>
        <v>10619.496969696967</v>
      </c>
      <c r="C21">
        <f t="shared" si="0"/>
        <v>-0.14122732921202924</v>
      </c>
      <c r="D21">
        <f t="shared" si="1"/>
        <v>814477.58013519656</v>
      </c>
      <c r="E21">
        <f t="shared" si="3"/>
        <v>-0.13309458082963746</v>
      </c>
      <c r="H21">
        <f t="shared" si="2"/>
        <v>0.86599934517716692</v>
      </c>
    </row>
    <row r="22" spans="1:11" x14ac:dyDescent="0.2">
      <c r="A22" s="1">
        <v>44075</v>
      </c>
      <c r="B22">
        <f t="shared" si="4"/>
        <v>10728.895959595957</v>
      </c>
      <c r="C22">
        <f t="shared" si="0"/>
        <v>-0.13670885993643681</v>
      </c>
      <c r="D22">
        <f t="shared" si="1"/>
        <v>817439.87247097702</v>
      </c>
      <c r="E22">
        <f t="shared" si="3"/>
        <v>-0.12944773376609228</v>
      </c>
      <c r="H22">
        <f t="shared" si="2"/>
        <v>0.86914902453676746</v>
      </c>
    </row>
    <row r="23" spans="1:11" x14ac:dyDescent="0.2">
      <c r="A23" s="1">
        <v>44105</v>
      </c>
      <c r="B23">
        <f t="shared" si="4"/>
        <v>10838.294949494946</v>
      </c>
      <c r="C23">
        <f t="shared" si="0"/>
        <v>-0.12470866549606734</v>
      </c>
      <c r="D23">
        <f t="shared" si="1"/>
        <v>823289.74632829253</v>
      </c>
      <c r="E23">
        <f t="shared" si="3"/>
        <v>-0.11976240203367841</v>
      </c>
      <c r="H23">
        <f t="shared" si="2"/>
        <v>0.87536894642702179</v>
      </c>
    </row>
    <row r="24" spans="1:11" x14ac:dyDescent="0.2">
      <c r="A24" s="1">
        <v>44136</v>
      </c>
      <c r="B24">
        <f t="shared" si="4"/>
        <v>10947.693939393936</v>
      </c>
      <c r="C24">
        <f t="shared" si="0"/>
        <v>-0.11461524643192134</v>
      </c>
      <c r="D24">
        <f t="shared" si="1"/>
        <v>831425.23672065861</v>
      </c>
      <c r="E24">
        <f t="shared" si="3"/>
        <v>-0.1116160247031862</v>
      </c>
      <c r="H24">
        <f t="shared" si="2"/>
        <v>0.8840190670986241</v>
      </c>
    </row>
    <row r="25" spans="1:11" x14ac:dyDescent="0.2">
      <c r="A25" s="1">
        <v>44166</v>
      </c>
      <c r="B25">
        <f t="shared" si="4"/>
        <v>11057.092929292925</v>
      </c>
      <c r="C25">
        <f>(B25-B13)/B13</f>
        <v>-0.10835648270329934</v>
      </c>
      <c r="D25">
        <f t="shared" si="1"/>
        <v>839640.77086566831</v>
      </c>
      <c r="E25">
        <f t="shared" si="3"/>
        <v>-0.10656458964121922</v>
      </c>
      <c r="H25">
        <f t="shared" si="2"/>
        <v>0.89275429488559166</v>
      </c>
    </row>
    <row r="26" spans="1:11" x14ac:dyDescent="0.2">
      <c r="A26" s="1">
        <v>44197</v>
      </c>
      <c r="B26">
        <f t="shared" si="4"/>
        <v>11166.491919191914</v>
      </c>
      <c r="C26">
        <f t="shared" ref="C26:C27" si="5">(B26-B14)/B14</f>
        <v>-0.10105685816935428</v>
      </c>
      <c r="D26">
        <f>D14*(1+E26)</f>
        <v>846094.86215135199</v>
      </c>
      <c r="E26">
        <f t="shared" si="3"/>
        <v>-0.10067307800908368</v>
      </c>
      <c r="H26">
        <f t="shared" si="2"/>
        <v>0.89961665545073821</v>
      </c>
    </row>
    <row r="27" spans="1:11" x14ac:dyDescent="0.2">
      <c r="A27" s="1">
        <v>44228</v>
      </c>
      <c r="B27">
        <f t="shared" si="4"/>
        <v>11275.890909090904</v>
      </c>
      <c r="C27">
        <f t="shared" si="5"/>
        <v>-9.4843955472979594E-2</v>
      </c>
      <c r="D27">
        <f>D15*(1+E27)</f>
        <v>850538.45886687201</v>
      </c>
      <c r="E27">
        <f t="shared" si="3"/>
        <v>-9.5658657289935334E-2</v>
      </c>
      <c r="H27">
        <f t="shared" si="2"/>
        <v>0.90434134271006461</v>
      </c>
    </row>
    <row r="28" spans="1:11" x14ac:dyDescent="0.2">
      <c r="A28" s="1">
        <v>44256</v>
      </c>
      <c r="B28">
        <f t="shared" si="4"/>
        <v>11385.289898989893</v>
      </c>
      <c r="C28">
        <f>(B28-B16)/B16</f>
        <v>-2.8409661979664758E-2</v>
      </c>
      <c r="D28">
        <f>D16*(1+E28)</f>
        <v>807855.6027837065</v>
      </c>
      <c r="E28">
        <f>H$1+H$2*C28</f>
        <v>-4.203967852349727E-2</v>
      </c>
      <c r="H28">
        <f t="shared" si="2"/>
        <v>0.85895847850381235</v>
      </c>
    </row>
    <row r="29" spans="1:11" x14ac:dyDescent="0.2">
      <c r="A29" s="1">
        <v>44287</v>
      </c>
      <c r="B29">
        <f>B28+$C$41</f>
        <v>11494.688888888883</v>
      </c>
      <c r="C29">
        <f>(B29-B17)/B17</f>
        <v>0.15027405772381372</v>
      </c>
      <c r="D29">
        <f>D17*(1+E29)</f>
        <v>847606.88663922425</v>
      </c>
      <c r="E29">
        <f>H$1+H$2*C29</f>
        <v>0.10217557641336884</v>
      </c>
      <c r="H29">
        <f t="shared" si="2"/>
        <v>0.90122432673393282</v>
      </c>
    </row>
    <row r="30" spans="1:11" x14ac:dyDescent="0.2">
      <c r="A30" s="1">
        <v>44317</v>
      </c>
      <c r="B30">
        <f t="shared" si="4"/>
        <v>11604.087878787872</v>
      </c>
      <c r="C30">
        <f>(B30-B18)/B18</f>
        <v>0.12756288115086264</v>
      </c>
      <c r="D30">
        <f t="shared" si="1"/>
        <v>856211.03938679537</v>
      </c>
      <c r="E30">
        <f t="shared" si="3"/>
        <v>8.3845433494810828E-2</v>
      </c>
      <c r="H30">
        <f>D30/$D$15</f>
        <v>0.91037275614062574</v>
      </c>
    </row>
    <row r="31" spans="1:11" x14ac:dyDescent="0.2">
      <c r="A31" s="1">
        <v>44348</v>
      </c>
      <c r="B31">
        <f>B30+$C$41</f>
        <v>11713.486868686861</v>
      </c>
      <c r="C31">
        <f t="shared" si="0"/>
        <v>0.12622112033651139</v>
      </c>
      <c r="D31">
        <f t="shared" si="1"/>
        <v>865160.48417074629</v>
      </c>
      <c r="E31">
        <f t="shared" si="3"/>
        <v>8.2762501159245647E-2</v>
      </c>
      <c r="H31">
        <f t="shared" si="2"/>
        <v>0.91988831987328767</v>
      </c>
    </row>
    <row r="32" spans="1:11" x14ac:dyDescent="0.2">
      <c r="A32" s="1">
        <v>44378</v>
      </c>
      <c r="B32">
        <f t="shared" si="4"/>
        <v>11822.885858585851</v>
      </c>
      <c r="C32">
        <f t="shared" si="0"/>
        <v>0.12490729214049692</v>
      </c>
      <c r="D32">
        <f t="shared" si="1"/>
        <v>873480.04818026372</v>
      </c>
      <c r="E32">
        <f t="shared" si="3"/>
        <v>8.170211318128158E-2</v>
      </c>
      <c r="H32">
        <f t="shared" si="2"/>
        <v>0.92873415818746896</v>
      </c>
    </row>
    <row r="33" spans="1:8" x14ac:dyDescent="0.2">
      <c r="A33" s="1">
        <v>44409</v>
      </c>
      <c r="B33">
        <f t="shared" si="4"/>
        <v>11932.28484848484</v>
      </c>
      <c r="C33">
        <f t="shared" si="0"/>
        <v>0.12362053330152545</v>
      </c>
      <c r="D33">
        <f t="shared" si="1"/>
        <v>880176.25173438818</v>
      </c>
      <c r="E33">
        <f t="shared" si="3"/>
        <v>8.0663572824541258E-2</v>
      </c>
      <c r="H33">
        <f t="shared" si="2"/>
        <v>0.93585394642287045</v>
      </c>
    </row>
    <row r="34" spans="1:8" x14ac:dyDescent="0.2">
      <c r="A34" s="1">
        <v>44440</v>
      </c>
      <c r="B34">
        <f t="shared" si="4"/>
        <v>12041.683838383829</v>
      </c>
      <c r="C34">
        <f t="shared" si="0"/>
        <v>0.12236001576785831</v>
      </c>
      <c r="D34">
        <f t="shared" si="1"/>
        <v>882545.86166320997</v>
      </c>
      <c r="E34">
        <f t="shared" si="3"/>
        <v>7.9646211770205338E-2</v>
      </c>
      <c r="H34">
        <f t="shared" si="2"/>
        <v>0.93837345180489007</v>
      </c>
    </row>
    <row r="35" spans="1:8" x14ac:dyDescent="0.2">
      <c r="A35" s="1">
        <v>44470</v>
      </c>
      <c r="B35">
        <f t="shared" si="4"/>
        <v>12151.082828282819</v>
      </c>
      <c r="C35">
        <f t="shared" si="0"/>
        <v>0.12112494492033059</v>
      </c>
      <c r="D35">
        <f t="shared" si="1"/>
        <v>888040.98158584221</v>
      </c>
      <c r="E35">
        <f t="shared" si="3"/>
        <v>7.8649388682814486E-2</v>
      </c>
      <c r="H35">
        <f t="shared" si="2"/>
        <v>0.94421617893542642</v>
      </c>
    </row>
    <row r="36" spans="1:8" x14ac:dyDescent="0.2">
      <c r="A36" s="1">
        <v>44501</v>
      </c>
      <c r="B36">
        <f t="shared" si="4"/>
        <v>12260.481818181808</v>
      </c>
      <c r="C36">
        <f t="shared" si="0"/>
        <v>0.11991455790191267</v>
      </c>
      <c r="D36">
        <f t="shared" si="1"/>
        <v>896004.10332805605</v>
      </c>
      <c r="E36">
        <f t="shared" si="3"/>
        <v>7.7672487862062128E-2</v>
      </c>
      <c r="H36">
        <f t="shared" si="2"/>
        <v>0.95268302735767352</v>
      </c>
    </row>
    <row r="37" spans="1:8" x14ac:dyDescent="0.2">
      <c r="A37" s="1">
        <v>44531</v>
      </c>
      <c r="B37">
        <f t="shared" si="4"/>
        <v>12369.880808080798</v>
      </c>
      <c r="C37">
        <f t="shared" si="0"/>
        <v>0.11872812204643579</v>
      </c>
      <c r="D37">
        <f t="shared" si="1"/>
        <v>904053.74373077648</v>
      </c>
      <c r="E37">
        <f t="shared" si="3"/>
        <v>7.6714917974622043E-2</v>
      </c>
      <c r="H37">
        <f t="shared" si="2"/>
        <v>0.96124186738923145</v>
      </c>
    </row>
    <row r="38" spans="1:8" x14ac:dyDescent="0.2">
      <c r="A38" s="1">
        <v>44562</v>
      </c>
      <c r="B38">
        <f>B37+$C$41</f>
        <v>12479.279797979787</v>
      </c>
      <c r="C38">
        <f t="shared" si="0"/>
        <v>0.11756493339968092</v>
      </c>
      <c r="D38">
        <f t="shared" si="1"/>
        <v>910208.6402242512</v>
      </c>
      <c r="E38">
        <f t="shared" si="3"/>
        <v>7.5776110860522342E-2</v>
      </c>
      <c r="H38">
        <f>D38/$D$15</f>
        <v>0.96778610686614563</v>
      </c>
    </row>
    <row r="41" spans="1:8" x14ac:dyDescent="0.2">
      <c r="B41">
        <f>(B15-B17)/20.8</f>
        <v>118.48075961538457</v>
      </c>
      <c r="C41">
        <f>($B$15-$B$18)/19.8</f>
        <v>109.39898989898991</v>
      </c>
    </row>
  </sheetData>
  <mergeCells count="1">
    <mergeCell ref="I8:L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5A0C-E00B-0548-8558-D3956C75FF4B}">
  <dimension ref="A1:N38"/>
  <sheetViews>
    <sheetView workbookViewId="0">
      <selection activeCell="B2" sqref="B2:B1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10">
        <v>-1.7854499999999999E-2</v>
      </c>
      <c r="I1" t="s">
        <v>6</v>
      </c>
      <c r="M1" t="s">
        <v>34</v>
      </c>
    </row>
    <row r="2" spans="1:14" x14ac:dyDescent="0.2">
      <c r="A2" s="1">
        <v>43466</v>
      </c>
      <c r="B2">
        <v>11848.899871830001</v>
      </c>
      <c r="D2">
        <v>1019265</v>
      </c>
      <c r="G2" s="2" t="s">
        <v>7</v>
      </c>
      <c r="H2" s="10">
        <v>0.84156839999999999</v>
      </c>
      <c r="I2" t="s">
        <v>8</v>
      </c>
      <c r="M2" t="s">
        <v>35</v>
      </c>
      <c r="N2">
        <f>AVERAGE(E17:E19)</f>
        <v>-0.15548384520894259</v>
      </c>
    </row>
    <row r="3" spans="1:14" x14ac:dyDescent="0.2">
      <c r="A3" s="1">
        <v>43497</v>
      </c>
      <c r="B3">
        <v>11847.699981690001</v>
      </c>
      <c r="D3">
        <v>1014359</v>
      </c>
      <c r="F3">
        <f>B3-B2</f>
        <v>-1.1998901400002069</v>
      </c>
      <c r="G3" s="2" t="s">
        <v>9</v>
      </c>
      <c r="H3" s="10">
        <v>2.65039E-2</v>
      </c>
      <c r="I3" t="s">
        <v>10</v>
      </c>
      <c r="M3" t="s">
        <v>36</v>
      </c>
      <c r="N3">
        <f>AVERAGE(E20:E22)</f>
        <v>-9.5022294031635479E-2</v>
      </c>
    </row>
    <row r="4" spans="1:14" x14ac:dyDescent="0.2">
      <c r="A4" s="1">
        <v>43525</v>
      </c>
      <c r="B4">
        <v>11819.499755860001</v>
      </c>
      <c r="D4">
        <v>1027599</v>
      </c>
      <c r="F4">
        <f>B4-B3</f>
        <v>-28.200225829999908</v>
      </c>
      <c r="G4" s="2" t="s">
        <v>11</v>
      </c>
      <c r="H4" s="10">
        <v>-0.4332318</v>
      </c>
      <c r="M4" t="s">
        <v>37</v>
      </c>
      <c r="N4">
        <f>AVERAGE(E23:E25)</f>
        <v>-4.9431997838345766E-2</v>
      </c>
    </row>
    <row r="5" spans="1:14" x14ac:dyDescent="0.2">
      <c r="A5" s="1">
        <v>43556</v>
      </c>
      <c r="B5">
        <v>11881.70010376</v>
      </c>
      <c r="D5">
        <v>1036023</v>
      </c>
      <c r="F5">
        <f t="shared" ref="F5:F14" si="0">B5-B4</f>
        <v>62.200347899999542</v>
      </c>
      <c r="M5" t="s">
        <v>38</v>
      </c>
      <c r="N5">
        <f>AVERAGE(E26:E28)</f>
        <v>1.4651866510964479E-3</v>
      </c>
    </row>
    <row r="6" spans="1:14" x14ac:dyDescent="0.2">
      <c r="A6" s="1">
        <v>43586</v>
      </c>
      <c r="B6">
        <v>11887.19995117</v>
      </c>
      <c r="D6">
        <v>1038221</v>
      </c>
      <c r="F6">
        <f t="shared" si="0"/>
        <v>5.4998474099993473</v>
      </c>
      <c r="M6" t="s">
        <v>39</v>
      </c>
      <c r="N6">
        <f>AVERAGE(E29:E31)</f>
        <v>0.16315270683045258</v>
      </c>
    </row>
    <row r="7" spans="1:14" x14ac:dyDescent="0.2">
      <c r="A7" s="1">
        <v>43617</v>
      </c>
      <c r="B7">
        <v>11877.49978638</v>
      </c>
      <c r="D7">
        <v>1039599</v>
      </c>
      <c r="F7">
        <f t="shared" si="0"/>
        <v>-9.7001647899996897</v>
      </c>
      <c r="M7" t="s">
        <v>40</v>
      </c>
      <c r="N7">
        <f>AVERAGE(E32:E34)</f>
        <v>8.1993246295865088E-2</v>
      </c>
    </row>
    <row r="8" spans="1:14" x14ac:dyDescent="0.2">
      <c r="A8" s="1">
        <v>43647</v>
      </c>
      <c r="B8">
        <v>11868.09994507</v>
      </c>
      <c r="D8">
        <v>1033422</v>
      </c>
      <c r="F8">
        <f t="shared" si="0"/>
        <v>-9.3998413099998288</v>
      </c>
      <c r="M8" t="s">
        <v>41</v>
      </c>
      <c r="N8">
        <f>AVERAGE(E35:E37)</f>
        <v>2.885217672719163E-2</v>
      </c>
    </row>
    <row r="9" spans="1:14" x14ac:dyDescent="0.2">
      <c r="A9" s="1">
        <v>43678</v>
      </c>
      <c r="B9">
        <v>11875.799865720001</v>
      </c>
      <c r="D9">
        <v>1030731</v>
      </c>
      <c r="F9">
        <f t="shared" si="0"/>
        <v>7.699920650000422</v>
      </c>
    </row>
    <row r="10" spans="1:14" x14ac:dyDescent="0.2">
      <c r="A10" s="1">
        <v>43709</v>
      </c>
      <c r="B10">
        <v>11919.6003418</v>
      </c>
      <c r="D10">
        <v>1030723</v>
      </c>
      <c r="F10">
        <f t="shared" si="0"/>
        <v>43.800476079999498</v>
      </c>
    </row>
    <row r="11" spans="1:14" x14ac:dyDescent="0.2">
      <c r="A11" s="1">
        <v>43739</v>
      </c>
      <c r="B11">
        <v>11888.399902339999</v>
      </c>
      <c r="D11">
        <v>1027631</v>
      </c>
      <c r="F11">
        <f t="shared" si="0"/>
        <v>-31.20043946000078</v>
      </c>
    </row>
    <row r="12" spans="1:14" x14ac:dyDescent="0.2">
      <c r="A12" s="1">
        <v>43770</v>
      </c>
      <c r="B12">
        <v>11861.600036620001</v>
      </c>
      <c r="D12">
        <v>1026455</v>
      </c>
      <c r="F12">
        <f>B12-B11</f>
        <v>-26.799865719998706</v>
      </c>
    </row>
    <row r="13" spans="1:14" x14ac:dyDescent="0.2">
      <c r="A13" s="1">
        <v>43800</v>
      </c>
      <c r="B13">
        <v>11915.499847409999</v>
      </c>
      <c r="D13">
        <v>1031148</v>
      </c>
      <c r="F13">
        <f t="shared" si="0"/>
        <v>53.89981078999881</v>
      </c>
    </row>
    <row r="14" spans="1:14" x14ac:dyDescent="0.2">
      <c r="A14" s="1">
        <v>43831</v>
      </c>
      <c r="B14">
        <v>11925.3001709</v>
      </c>
      <c r="C14">
        <f>(B14-B2)/B2</f>
        <v>6.4478812291794254E-3</v>
      </c>
      <c r="D14">
        <v>1031823</v>
      </c>
      <c r="E14">
        <f>(D14-D2)/D2</f>
        <v>1.2320642816146929E-2</v>
      </c>
      <c r="F14">
        <f t="shared" si="0"/>
        <v>9.8003234900006646</v>
      </c>
    </row>
    <row r="15" spans="1:14" x14ac:dyDescent="0.2">
      <c r="A15" s="1">
        <v>43862</v>
      </c>
      <c r="B15">
        <v>11950.799865720001</v>
      </c>
      <c r="C15">
        <f t="shared" ref="C15:C38" si="1">(B15-B3)/B3</f>
        <v>8.7021011832959429E-3</v>
      </c>
      <c r="D15">
        <v>1034591</v>
      </c>
      <c r="E15">
        <f>(D15-D3)/D3</f>
        <v>1.9945601113609678E-2</v>
      </c>
      <c r="K15">
        <f>D15/$D$15</f>
        <v>1</v>
      </c>
    </row>
    <row r="16" spans="1:14" x14ac:dyDescent="0.2">
      <c r="A16" s="1">
        <v>43891</v>
      </c>
      <c r="B16">
        <v>11260.59988403</v>
      </c>
      <c r="C16">
        <f t="shared" si="1"/>
        <v>-4.728625435716121E-2</v>
      </c>
      <c r="D16" s="7">
        <v>942071</v>
      </c>
      <c r="E16">
        <f>H$1+H$2*C16</f>
        <v>-5.7649117421349191E-2</v>
      </c>
      <c r="F16">
        <f>AVERAGE(B15:B17)</f>
        <v>10954.633260089335</v>
      </c>
      <c r="K16">
        <f t="shared" ref="K16:K38" si="2">D16/$D$15</f>
        <v>0.91057335700774511</v>
      </c>
    </row>
    <row r="17" spans="1:11" x14ac:dyDescent="0.2">
      <c r="A17" s="1">
        <v>43922</v>
      </c>
      <c r="B17">
        <v>9652.5000305180001</v>
      </c>
      <c r="C17">
        <f t="shared" si="1"/>
        <v>-0.18761625472574947</v>
      </c>
      <c r="D17">
        <f t="shared" ref="D17:D38" si="3">D5*(1+E17)</f>
        <v>853945.67572207109</v>
      </c>
      <c r="E17">
        <f t="shared" ref="E17:E37" si="4">H$1+H$2*C17</f>
        <v>-0.17574641130354141</v>
      </c>
      <c r="K17">
        <f t="shared" si="2"/>
        <v>0.82539445609141304</v>
      </c>
    </row>
    <row r="18" spans="1:11" x14ac:dyDescent="0.2">
      <c r="A18" s="1">
        <v>43952</v>
      </c>
      <c r="B18">
        <v>9921.0000610349998</v>
      </c>
      <c r="C18">
        <f t="shared" si="1"/>
        <v>-0.16540479660573693</v>
      </c>
      <c r="D18">
        <f t="shared" si="3"/>
        <v>875164.29094401852</v>
      </c>
      <c r="E18">
        <f t="shared" si="4"/>
        <v>-0.15705395003181544</v>
      </c>
      <c r="K18">
        <f t="shared" si="2"/>
        <v>0.84590363819520809</v>
      </c>
    </row>
    <row r="19" spans="1:11" x14ac:dyDescent="0.2">
      <c r="A19" s="1">
        <v>43983</v>
      </c>
      <c r="B19">
        <f>B18+($B$18-$B$17)*H19</f>
        <v>10243.200097655399</v>
      </c>
      <c r="C19">
        <f>(B19-B7)/B7</f>
        <v>-0.13759627178429101</v>
      </c>
      <c r="D19">
        <f t="shared" si="3"/>
        <v>900655.37285776099</v>
      </c>
      <c r="E19">
        <f t="shared" si="4"/>
        <v>-0.13365117429147094</v>
      </c>
      <c r="H19">
        <v>1.2</v>
      </c>
      <c r="K19">
        <f t="shared" si="2"/>
        <v>0.87054243933859954</v>
      </c>
    </row>
    <row r="20" spans="1:11" x14ac:dyDescent="0.2">
      <c r="A20" s="1">
        <v>44013</v>
      </c>
      <c r="B20">
        <f>B19+($B$18-$B$17)*H20</f>
        <v>10538.550131224099</v>
      </c>
      <c r="C20">
        <f t="shared" si="1"/>
        <v>-0.11202718379517815</v>
      </c>
      <c r="D20">
        <f t="shared" si="3"/>
        <v>917541.25178686529</v>
      </c>
      <c r="E20">
        <f t="shared" si="4"/>
        <v>-0.112133037823014</v>
      </c>
      <c r="H20">
        <v>1.1000000000000001</v>
      </c>
      <c r="K20">
        <f t="shared" si="2"/>
        <v>0.88686374788381617</v>
      </c>
    </row>
    <row r="21" spans="1:11" x14ac:dyDescent="0.2">
      <c r="A21" s="1">
        <v>44044</v>
      </c>
      <c r="B21">
        <f t="shared" ref="B21:B28" si="5">B20+($B$18-$B$17)*H21</f>
        <v>10807.050161741099</v>
      </c>
      <c r="C21">
        <f t="shared" si="1"/>
        <v>-8.9993913341693529E-2</v>
      </c>
      <c r="D21">
        <f t="shared" si="3"/>
        <v>934264.33564936509</v>
      </c>
      <c r="E21">
        <f t="shared" si="4"/>
        <v>-9.3590533660707673E-2</v>
      </c>
      <c r="H21">
        <v>1</v>
      </c>
      <c r="K21">
        <f>D21/$D$15</f>
        <v>0.90302770432892332</v>
      </c>
    </row>
    <row r="22" spans="1:11" x14ac:dyDescent="0.2">
      <c r="A22" s="1">
        <v>44075</v>
      </c>
      <c r="B22">
        <f t="shared" si="5"/>
        <v>11048.700189206398</v>
      </c>
      <c r="C22">
        <f t="shared" si="1"/>
        <v>-7.306454307360491E-2</v>
      </c>
      <c r="D22">
        <f t="shared" si="3"/>
        <v>948942.0248569079</v>
      </c>
      <c r="E22">
        <f t="shared" si="4"/>
        <v>-7.934331061118477E-2</v>
      </c>
      <c r="H22">
        <v>0.9</v>
      </c>
      <c r="K22">
        <f t="shared" si="2"/>
        <v>0.91721465280183945</v>
      </c>
    </row>
    <row r="23" spans="1:11" x14ac:dyDescent="0.2">
      <c r="A23" s="1">
        <v>44105</v>
      </c>
      <c r="B23">
        <f t="shared" si="5"/>
        <v>11263.500213619998</v>
      </c>
      <c r="C23">
        <f>(B23-B11)/B11</f>
        <v>-5.2563817995136729E-2</v>
      </c>
      <c r="D23">
        <f t="shared" si="3"/>
        <v>963824.82785440469</v>
      </c>
      <c r="E23">
        <f t="shared" si="4"/>
        <v>-6.2090548208058427E-2</v>
      </c>
      <c r="H23">
        <v>0.8</v>
      </c>
      <c r="K23">
        <f t="shared" si="2"/>
        <v>0.93159985719420013</v>
      </c>
    </row>
    <row r="24" spans="1:11" x14ac:dyDescent="0.2">
      <c r="A24" s="1">
        <v>44136</v>
      </c>
      <c r="B24">
        <f>B23+($B$18-$B$17)*H24</f>
        <v>11451.450234981898</v>
      </c>
      <c r="C24">
        <f>(B24-B12)/B12</f>
        <v>-3.4577949043287447E-2</v>
      </c>
      <c r="D24">
        <f t="shared" si="3"/>
        <v>978258.61714260688</v>
      </c>
      <c r="E24">
        <f t="shared" si="4"/>
        <v>-4.6954209251640941E-2</v>
      </c>
      <c r="H24">
        <v>0.7</v>
      </c>
      <c r="K24">
        <f t="shared" si="2"/>
        <v>0.94555106041189885</v>
      </c>
    </row>
    <row r="25" spans="1:11" x14ac:dyDescent="0.2">
      <c r="A25" s="1">
        <v>44166</v>
      </c>
      <c r="B25">
        <f t="shared" si="5"/>
        <v>11612.550253292098</v>
      </c>
      <c r="C25">
        <f t="shared" si="1"/>
        <v>-2.5424833032392801E-2</v>
      </c>
      <c r="D25">
        <f t="shared" si="3"/>
        <v>990674.16644401033</v>
      </c>
      <c r="E25">
        <f t="shared" si="4"/>
        <v>-3.9251236055337951E-2</v>
      </c>
      <c r="H25">
        <v>0.6</v>
      </c>
      <c r="K25">
        <f t="shared" si="2"/>
        <v>0.95755150242367304</v>
      </c>
    </row>
    <row r="26" spans="1:11" x14ac:dyDescent="0.2">
      <c r="A26" s="1">
        <v>44197</v>
      </c>
      <c r="B26">
        <f t="shared" si="5"/>
        <v>11746.800268550598</v>
      </c>
      <c r="C26">
        <f t="shared" si="1"/>
        <v>-1.4968168498179666E-2</v>
      </c>
      <c r="D26">
        <f t="shared" si="3"/>
        <v>1000402.7126514681</v>
      </c>
      <c r="E26">
        <f t="shared" si="4"/>
        <v>-3.0451237613943465E-2</v>
      </c>
      <c r="H26">
        <v>0.5</v>
      </c>
      <c r="K26">
        <f t="shared" si="2"/>
        <v>0.96695477986128631</v>
      </c>
    </row>
    <row r="27" spans="1:11" x14ac:dyDescent="0.2">
      <c r="A27" s="1">
        <v>44228</v>
      </c>
      <c r="B27">
        <f>B26+($B$18-$B$17)*H27</f>
        <v>11854.200280757397</v>
      </c>
      <c r="C27">
        <f t="shared" si="1"/>
        <v>-8.0831062395825236E-3</v>
      </c>
      <c r="D27">
        <f t="shared" si="3"/>
        <v>1009081.103385042</v>
      </c>
      <c r="E27">
        <f t="shared" si="4"/>
        <v>-2.4656986785075479E-2</v>
      </c>
      <c r="H27">
        <v>0.4</v>
      </c>
      <c r="K27">
        <f t="shared" si="2"/>
        <v>0.97534301321492456</v>
      </c>
    </row>
    <row r="28" spans="1:11" x14ac:dyDescent="0.2">
      <c r="A28" s="5">
        <v>44256</v>
      </c>
      <c r="B28" s="6">
        <f t="shared" si="5"/>
        <v>11961.600292964196</v>
      </c>
      <c r="C28" s="6">
        <f>(B28-F16)/F16</f>
        <v>9.1921564964069807E-2</v>
      </c>
      <c r="D28" s="6">
        <f t="shared" si="3"/>
        <v>998127.78962856345</v>
      </c>
      <c r="E28">
        <f t="shared" si="4"/>
        <v>5.9503784352308284E-2</v>
      </c>
      <c r="H28" s="6">
        <v>0.4</v>
      </c>
      <c r="K28">
        <f t="shared" si="2"/>
        <v>0.96475591768009139</v>
      </c>
    </row>
    <row r="29" spans="1:11" x14ac:dyDescent="0.2">
      <c r="A29" s="1">
        <v>44287</v>
      </c>
      <c r="B29">
        <f>B28+($B$18-$B$17)*H29</f>
        <v>12069.000305170995</v>
      </c>
      <c r="C29">
        <f t="shared" si="1"/>
        <v>0.25034967801220659</v>
      </c>
      <c r="D29">
        <f t="shared" si="3"/>
        <v>1018613.6240518605</v>
      </c>
      <c r="E29">
        <f t="shared" si="4"/>
        <v>0.19283187796524789</v>
      </c>
      <c r="H29">
        <v>0.4</v>
      </c>
      <c r="K29">
        <f t="shared" si="2"/>
        <v>0.9845568191216244</v>
      </c>
    </row>
    <row r="30" spans="1:11" x14ac:dyDescent="0.2">
      <c r="A30" s="1">
        <v>44317</v>
      </c>
      <c r="B30">
        <f>B29+F6</f>
        <v>12074.500152580995</v>
      </c>
      <c r="C30">
        <f t="shared" si="1"/>
        <v>0.21706481990700977</v>
      </c>
      <c r="D30">
        <f t="shared" si="3"/>
        <v>1019409.2134792601</v>
      </c>
      <c r="E30">
        <f t="shared" si="4"/>
        <v>0.16482039318543035</v>
      </c>
      <c r="K30">
        <f t="shared" si="2"/>
        <v>0.98532580843952833</v>
      </c>
    </row>
    <row r="31" spans="1:11" x14ac:dyDescent="0.2">
      <c r="A31" s="1">
        <v>44348</v>
      </c>
      <c r="B31">
        <f>B30+F7</f>
        <v>12064.799987790995</v>
      </c>
      <c r="C31">
        <f>(B31-B19)/B19</f>
        <v>0.17783503912537532</v>
      </c>
      <c r="D31">
        <f t="shared" si="3"/>
        <v>1019367.0192405246</v>
      </c>
      <c r="E31">
        <f t="shared" si="4"/>
        <v>0.13180584934067952</v>
      </c>
      <c r="K31">
        <f t="shared" si="2"/>
        <v>0.98528502494273063</v>
      </c>
    </row>
    <row r="32" spans="1:11" x14ac:dyDescent="0.2">
      <c r="A32" s="1">
        <v>44378</v>
      </c>
      <c r="B32">
        <f t="shared" ref="B32:B38" si="6">B31+F8</f>
        <v>12055.400146480995</v>
      </c>
      <c r="C32">
        <f t="shared" si="1"/>
        <v>0.14393346298773141</v>
      </c>
      <c r="D32">
        <f t="shared" si="3"/>
        <v>1012300.6495151813</v>
      </c>
      <c r="E32">
        <f t="shared" si="4"/>
        <v>0.10327535415304434</v>
      </c>
      <c r="K32">
        <f t="shared" si="2"/>
        <v>0.97845491553201347</v>
      </c>
    </row>
    <row r="33" spans="1:11" x14ac:dyDescent="0.2">
      <c r="A33" s="1">
        <v>44409</v>
      </c>
      <c r="B33">
        <f t="shared" si="6"/>
        <v>12063.100067130996</v>
      </c>
      <c r="C33">
        <f t="shared" si="1"/>
        <v>0.11622504629769732</v>
      </c>
      <c r="D33">
        <f t="shared" si="3"/>
        <v>1008965.1468089561</v>
      </c>
      <c r="E33">
        <f t="shared" si="4"/>
        <v>7.9956826252679067E-2</v>
      </c>
      <c r="K33">
        <f t="shared" si="2"/>
        <v>0.97523093358530666</v>
      </c>
    </row>
    <row r="34" spans="1:11" x14ac:dyDescent="0.2">
      <c r="A34" s="1">
        <v>44440</v>
      </c>
      <c r="B34">
        <f t="shared" si="6"/>
        <v>12106.900543210995</v>
      </c>
      <c r="C34">
        <f t="shared" si="1"/>
        <v>9.5776004044201071E-2</v>
      </c>
      <c r="D34">
        <f t="shared" si="3"/>
        <v>1008485.8200575225</v>
      </c>
      <c r="E34">
        <f t="shared" si="4"/>
        <v>6.2747558481871829E-2</v>
      </c>
      <c r="K34">
        <f t="shared" si="2"/>
        <v>0.97476763286895252</v>
      </c>
    </row>
    <row r="35" spans="1:11" x14ac:dyDescent="0.2">
      <c r="A35" s="1">
        <v>44470</v>
      </c>
      <c r="B35">
        <f t="shared" si="6"/>
        <v>12075.700103750994</v>
      </c>
      <c r="C35">
        <f>(B35-B23)/B23</f>
        <v>7.2109013603859268E-2</v>
      </c>
      <c r="D35">
        <f t="shared" si="3"/>
        <v>1005105.6063869469</v>
      </c>
      <c r="E35">
        <f t="shared" si="4"/>
        <v>4.283016720417808E-2</v>
      </c>
      <c r="K35">
        <f t="shared" si="2"/>
        <v>0.97150043484521598</v>
      </c>
    </row>
    <row r="36" spans="1:11" x14ac:dyDescent="0.2">
      <c r="A36" s="1">
        <v>44501</v>
      </c>
      <c r="B36">
        <f t="shared" si="6"/>
        <v>12048.900238030996</v>
      </c>
      <c r="C36">
        <f>(B36-B24)/B24</f>
        <v>5.2172431507758507E-2</v>
      </c>
      <c r="D36">
        <f t="shared" si="3"/>
        <v>1003744.3766548114</v>
      </c>
      <c r="E36">
        <f t="shared" si="4"/>
        <v>2.6052169708093913E-2</v>
      </c>
      <c r="K36">
        <f>D36/$D$15</f>
        <v>0.97018471710541787</v>
      </c>
    </row>
    <row r="37" spans="1:11" x14ac:dyDescent="0.2">
      <c r="A37" s="1">
        <v>44531</v>
      </c>
      <c r="B37">
        <f t="shared" si="6"/>
        <v>12102.800048820995</v>
      </c>
      <c r="C37">
        <f t="shared" si="1"/>
        <v>4.2217237801826783E-2</v>
      </c>
      <c r="D37">
        <f t="shared" si="3"/>
        <v>1008183.5331286474</v>
      </c>
      <c r="E37">
        <f t="shared" si="4"/>
        <v>1.7674193269302887E-2</v>
      </c>
      <c r="K37">
        <f t="shared" si="2"/>
        <v>0.97447545274282044</v>
      </c>
    </row>
    <row r="38" spans="1:11" x14ac:dyDescent="0.2">
      <c r="A38" s="1">
        <v>44562</v>
      </c>
      <c r="B38">
        <f t="shared" si="6"/>
        <v>12112.600372310995</v>
      </c>
      <c r="C38">
        <f t="shared" si="1"/>
        <v>3.1140403803386719E-2</v>
      </c>
      <c r="D38">
        <f t="shared" si="3"/>
        <v>1008758.3560243838</v>
      </c>
      <c r="E38">
        <f>H$1+H$2*C38</f>
        <v>8.3522798041700749E-3</v>
      </c>
      <c r="K38">
        <f t="shared" si="2"/>
        <v>0.97503105674066737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1991-99C9-FC41-84A9-251AD0A0B4A8}">
  <dimension ref="A1:N38"/>
  <sheetViews>
    <sheetView workbookViewId="0">
      <selection activeCell="D2" sqref="D2:D1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16</v>
      </c>
      <c r="D1" t="s">
        <v>3</v>
      </c>
      <c r="E1" t="s">
        <v>17</v>
      </c>
      <c r="G1" s="2" t="s">
        <v>5</v>
      </c>
      <c r="H1" s="10">
        <v>-1.7854499999999999E-2</v>
      </c>
      <c r="I1" t="s">
        <v>6</v>
      </c>
      <c r="M1" t="s">
        <v>34</v>
      </c>
    </row>
    <row r="2" spans="1:14" x14ac:dyDescent="0.2">
      <c r="A2" s="1">
        <v>43466</v>
      </c>
      <c r="B2">
        <v>6966.6000061040004</v>
      </c>
      <c r="D2" s="10">
        <v>898271</v>
      </c>
      <c r="G2" s="2" t="s">
        <v>7</v>
      </c>
      <c r="H2" s="10">
        <v>0.84156839999999999</v>
      </c>
      <c r="I2" t="s">
        <v>8</v>
      </c>
      <c r="M2" t="s">
        <v>35</v>
      </c>
      <c r="N2">
        <f>AVERAGE(E17:E19)</f>
        <v>-2.4328722992051254E-2</v>
      </c>
    </row>
    <row r="3" spans="1:14" x14ac:dyDescent="0.2">
      <c r="A3" s="1">
        <v>43497</v>
      </c>
      <c r="B3">
        <v>7019.6999664309997</v>
      </c>
      <c r="D3" s="10">
        <v>898385</v>
      </c>
      <c r="F3">
        <f>B3-B2</f>
        <v>53.09996032699928</v>
      </c>
      <c r="G3" s="2" t="s">
        <v>9</v>
      </c>
      <c r="H3" s="10">
        <v>2.65039E-2</v>
      </c>
      <c r="I3" t="s">
        <v>10</v>
      </c>
      <c r="M3" t="s">
        <v>36</v>
      </c>
      <c r="N3">
        <f>AVERAGE(E20:E22)</f>
        <v>-1.977193108863777E-2</v>
      </c>
    </row>
    <row r="4" spans="1:14" x14ac:dyDescent="0.2">
      <c r="A4" s="1">
        <v>43525</v>
      </c>
      <c r="B4">
        <v>7041.3999023440001</v>
      </c>
      <c r="D4" s="10">
        <v>899488</v>
      </c>
      <c r="F4">
        <f t="shared" ref="F4:F12" si="0">B4-B3</f>
        <v>21.699935913000445</v>
      </c>
      <c r="G4" s="2" t="s">
        <v>11</v>
      </c>
      <c r="H4" s="10">
        <v>-0.4332318</v>
      </c>
      <c r="M4" t="s">
        <v>37</v>
      </c>
      <c r="N4">
        <f>AVERAGE(E23:E25)</f>
        <v>-1.2964600687879335E-2</v>
      </c>
    </row>
    <row r="5" spans="1:14" x14ac:dyDescent="0.2">
      <c r="A5" s="1">
        <v>43556</v>
      </c>
      <c r="B5">
        <v>7081.5000610349998</v>
      </c>
      <c r="D5" s="10">
        <v>901880</v>
      </c>
      <c r="F5">
        <f t="shared" si="0"/>
        <v>40.100158690999706</v>
      </c>
      <c r="M5" t="s">
        <v>38</v>
      </c>
      <c r="N5">
        <f>AVERAGE(E26:E28)</f>
        <v>3.228477495018995E-3</v>
      </c>
    </row>
    <row r="6" spans="1:14" x14ac:dyDescent="0.2">
      <c r="A6" s="1">
        <v>43586</v>
      </c>
      <c r="B6">
        <v>7098.2999420169999</v>
      </c>
      <c r="D6" s="10">
        <v>904205</v>
      </c>
      <c r="F6">
        <f t="shared" si="0"/>
        <v>16.799880982000104</v>
      </c>
      <c r="M6" t="s">
        <v>39</v>
      </c>
      <c r="N6">
        <f>AVERAGE(E29:E31)</f>
        <v>3.8850824703471711E-2</v>
      </c>
    </row>
    <row r="7" spans="1:14" x14ac:dyDescent="0.2">
      <c r="A7" s="1">
        <v>43617</v>
      </c>
      <c r="B7">
        <v>7112.4000396729998</v>
      </c>
      <c r="D7" s="10">
        <v>906351</v>
      </c>
      <c r="F7">
        <f t="shared" si="0"/>
        <v>14.100097655999889</v>
      </c>
      <c r="M7" t="s">
        <v>40</v>
      </c>
      <c r="N7">
        <f>AVERAGE(E32:E34)</f>
        <v>3.5454760339334077E-2</v>
      </c>
    </row>
    <row r="8" spans="1:14" x14ac:dyDescent="0.2">
      <c r="A8" s="1">
        <v>43647</v>
      </c>
      <c r="B8">
        <v>7100.7000122070003</v>
      </c>
      <c r="D8" s="10">
        <v>910592</v>
      </c>
      <c r="F8">
        <f t="shared" si="0"/>
        <v>-11.700027465999483</v>
      </c>
      <c r="M8" t="s">
        <v>41</v>
      </c>
      <c r="N8">
        <f>AVERAGE(E35:E37)</f>
        <v>3.0268104821665878E-2</v>
      </c>
    </row>
    <row r="9" spans="1:14" x14ac:dyDescent="0.2">
      <c r="A9" s="1">
        <v>43678</v>
      </c>
      <c r="B9">
        <v>7168.100021362</v>
      </c>
      <c r="D9" s="10">
        <v>912420</v>
      </c>
      <c r="F9">
        <f t="shared" si="0"/>
        <v>67.40000915499968</v>
      </c>
    </row>
    <row r="10" spans="1:14" x14ac:dyDescent="0.2">
      <c r="A10" s="1">
        <v>43709</v>
      </c>
      <c r="B10">
        <v>7161.6000671390002</v>
      </c>
      <c r="D10" s="10">
        <v>914651</v>
      </c>
      <c r="F10">
        <f t="shared" si="0"/>
        <v>-6.4999542229998042</v>
      </c>
    </row>
    <row r="11" spans="1:14" x14ac:dyDescent="0.2">
      <c r="A11" s="1">
        <v>43739</v>
      </c>
      <c r="B11">
        <v>7190.5999603270002</v>
      </c>
      <c r="D11" s="10">
        <v>916995</v>
      </c>
      <c r="F11">
        <f t="shared" si="0"/>
        <v>28.999893187999987</v>
      </c>
    </row>
    <row r="12" spans="1:14" x14ac:dyDescent="0.2">
      <c r="A12" s="1">
        <v>43770</v>
      </c>
      <c r="B12">
        <v>7158.7999725339996</v>
      </c>
      <c r="D12" s="10">
        <v>919814</v>
      </c>
      <c r="F12">
        <f t="shared" si="0"/>
        <v>-31.799987793000582</v>
      </c>
    </row>
    <row r="13" spans="1:14" x14ac:dyDescent="0.2">
      <c r="A13" s="1">
        <v>43800</v>
      </c>
      <c r="B13">
        <v>7158.6999816890002</v>
      </c>
      <c r="D13" s="10">
        <v>921660</v>
      </c>
      <c r="F13">
        <f>B13-B12</f>
        <v>-9.9990844999410911E-2</v>
      </c>
    </row>
    <row r="14" spans="1:14" x14ac:dyDescent="0.2">
      <c r="A14" s="1">
        <v>43831</v>
      </c>
      <c r="B14">
        <v>7180.600021362</v>
      </c>
      <c r="C14">
        <f>(B14-B2)/B2</f>
        <v>3.0717999464659508E-2</v>
      </c>
      <c r="D14" s="10">
        <v>922579</v>
      </c>
      <c r="E14">
        <f>(D14-D2)/D2</f>
        <v>2.7060875838137932E-2</v>
      </c>
      <c r="F14">
        <f>B14-B13</f>
        <v>21.90003967299981</v>
      </c>
    </row>
    <row r="15" spans="1:14" x14ac:dyDescent="0.2">
      <c r="A15" s="1">
        <v>43862</v>
      </c>
      <c r="B15">
        <v>7179.3999633789999</v>
      </c>
      <c r="C15">
        <f t="shared" ref="C15:C38" si="1">(B15-B3)/B3</f>
        <v>2.275025965663828E-2</v>
      </c>
      <c r="D15" s="10">
        <v>925360</v>
      </c>
      <c r="E15">
        <f>(D15-D3)/D3</f>
        <v>3.0026102394852986E-2</v>
      </c>
      <c r="L15">
        <f>D15/$D$15</f>
        <v>1</v>
      </c>
    </row>
    <row r="16" spans="1:14" x14ac:dyDescent="0.2">
      <c r="A16" s="1">
        <v>43891</v>
      </c>
      <c r="B16" s="8">
        <v>6873.2999420169999</v>
      </c>
      <c r="C16">
        <f>(B16-B4)/B4</f>
        <v>-2.3873088115765398E-2</v>
      </c>
      <c r="D16" s="11">
        <v>878177</v>
      </c>
      <c r="E16">
        <f>H$1+H$2*C16+H$3*(1)+H$4*(C16)</f>
        <v>-1.0988556326920456E-3</v>
      </c>
      <c r="F16">
        <f>AVERAGE(B16:B17)</f>
        <v>6681.2499160770003</v>
      </c>
      <c r="L16">
        <f t="shared" ref="L16:L38" si="2">D16/$D$15</f>
        <v>0.94901119564277692</v>
      </c>
    </row>
    <row r="17" spans="1:12" x14ac:dyDescent="0.2">
      <c r="A17" s="1">
        <v>43922</v>
      </c>
      <c r="B17">
        <v>6489.1998901369998</v>
      </c>
      <c r="C17">
        <f>(B17-B5)/B5</f>
        <v>-8.3640495063616815E-2</v>
      </c>
      <c r="D17">
        <f t="shared" ref="D17:D38" si="3">D5*(1+E17)</f>
        <v>878878.38449935731</v>
      </c>
      <c r="E17">
        <f>H$1+H$2*C17+H$3*(1)+H$4*(C17)</f>
        <v>-2.5504075376594076E-2</v>
      </c>
      <c r="L17">
        <f t="shared" si="2"/>
        <v>0.94976915416633234</v>
      </c>
    </row>
    <row r="18" spans="1:12" x14ac:dyDescent="0.2">
      <c r="A18" s="1">
        <v>43952</v>
      </c>
      <c r="B18">
        <v>6523.0999755860003</v>
      </c>
      <c r="C18">
        <f t="shared" si="1"/>
        <v>-8.1033482823995057E-2</v>
      </c>
      <c r="D18">
        <f t="shared" si="3"/>
        <v>882106.64857123548</v>
      </c>
      <c r="E18">
        <f t="shared" ref="E18:E38" si="4">H$1+H$2*C18+H$3*(1)+H$4*(C18)</f>
        <v>-2.4439536862508535E-2</v>
      </c>
      <c r="L18">
        <f t="shared" si="2"/>
        <v>0.95325781163140344</v>
      </c>
    </row>
    <row r="19" spans="1:12" x14ac:dyDescent="0.2">
      <c r="A19" s="1">
        <v>43983</v>
      </c>
      <c r="B19">
        <f>B18+($B$18-$B$17)*I19</f>
        <v>6560.3900695799011</v>
      </c>
      <c r="C19">
        <f t="shared" si="1"/>
        <v>-7.7612334375735975E-2</v>
      </c>
      <c r="D19">
        <f t="shared" si="3"/>
        <v>885466.35565881699</v>
      </c>
      <c r="E19">
        <f t="shared" si="4"/>
        <v>-2.3042556737051148E-2</v>
      </c>
      <c r="I19">
        <v>1.1000000000000001</v>
      </c>
      <c r="L19">
        <f t="shared" si="2"/>
        <v>0.95688851437150624</v>
      </c>
    </row>
    <row r="20" spans="1:12" x14ac:dyDescent="0.2">
      <c r="A20" s="1">
        <v>44013</v>
      </c>
      <c r="B20">
        <f t="shared" ref="B20:B38" si="5">B19+($B$18-$B$17)*I20</f>
        <v>6601.0701721187015</v>
      </c>
      <c r="C20">
        <f t="shared" si="1"/>
        <v>-7.0363462648664499E-2</v>
      </c>
      <c r="D20">
        <f t="shared" si="3"/>
        <v>892304.96595136926</v>
      </c>
      <c r="E20">
        <f t="shared" si="4"/>
        <v>-2.0082577102182652E-2</v>
      </c>
      <c r="I20">
        <v>1.2</v>
      </c>
      <c r="L20">
        <f t="shared" si="2"/>
        <v>0.96427873038749168</v>
      </c>
    </row>
    <row r="21" spans="1:12" x14ac:dyDescent="0.2">
      <c r="A21" s="1">
        <v>44044</v>
      </c>
      <c r="B21">
        <f>B20+($B$18-$B$17)*I21</f>
        <v>6645.1402832024023</v>
      </c>
      <c r="C21">
        <f t="shared" si="1"/>
        <v>-7.2956534730416731E-2</v>
      </c>
      <c r="D21">
        <f t="shared" si="3"/>
        <v>893130.14251648192</v>
      </c>
      <c r="E21">
        <f t="shared" si="4"/>
        <v>-2.1141423339600278E-2</v>
      </c>
      <c r="I21">
        <v>1.3</v>
      </c>
      <c r="L21">
        <f t="shared" si="2"/>
        <v>0.96517046610668489</v>
      </c>
    </row>
    <row r="22" spans="1:12" x14ac:dyDescent="0.2">
      <c r="A22" s="1">
        <v>44075</v>
      </c>
      <c r="B22">
        <f t="shared" si="5"/>
        <v>6692.6004028310026</v>
      </c>
      <c r="C22">
        <f t="shared" si="1"/>
        <v>-6.5488111582773581E-2</v>
      </c>
      <c r="D22">
        <f t="shared" si="3"/>
        <v>898103.32360161631</v>
      </c>
      <c r="E22">
        <f t="shared" si="4"/>
        <v>-1.8091792824130381E-2</v>
      </c>
      <c r="I22">
        <v>1.4</v>
      </c>
      <c r="L22">
        <f t="shared" si="2"/>
        <v>0.97054478646323195</v>
      </c>
    </row>
    <row r="23" spans="1:12" x14ac:dyDescent="0.2">
      <c r="A23" s="1">
        <v>44105</v>
      </c>
      <c r="B23">
        <f>B22+($B$18-$B$17)*I23</f>
        <v>6743.4505310045033</v>
      </c>
      <c r="C23">
        <f t="shared" si="1"/>
        <v>-6.2185274078598897E-2</v>
      </c>
      <c r="D23">
        <f t="shared" si="3"/>
        <v>901641.63956944156</v>
      </c>
      <c r="E23">
        <f t="shared" si="4"/>
        <v>-1.6743123387323207E-2</v>
      </c>
      <c r="I23">
        <v>1.5</v>
      </c>
      <c r="L23">
        <f t="shared" si="2"/>
        <v>0.97436850476510928</v>
      </c>
    </row>
    <row r="24" spans="1:12" x14ac:dyDescent="0.2">
      <c r="A24" s="1">
        <v>44136</v>
      </c>
      <c r="B24">
        <f t="shared" si="5"/>
        <v>6790.9106506331036</v>
      </c>
      <c r="C24">
        <f t="shared" si="1"/>
        <v>-5.1389803222937971E-2</v>
      </c>
      <c r="D24">
        <f t="shared" si="3"/>
        <v>908468.15177747363</v>
      </c>
      <c r="E24">
        <f t="shared" si="4"/>
        <v>-1.2334937522723539E-2</v>
      </c>
      <c r="I24">
        <v>1.4</v>
      </c>
      <c r="L24">
        <f t="shared" si="2"/>
        <v>0.98174564685903176</v>
      </c>
    </row>
    <row r="25" spans="1:12" x14ac:dyDescent="0.2">
      <c r="A25" s="1">
        <v>44166</v>
      </c>
      <c r="B25">
        <f t="shared" si="5"/>
        <v>6834.9807617168044</v>
      </c>
      <c r="C25">
        <f t="shared" si="1"/>
        <v>-4.5220392082392945E-2</v>
      </c>
      <c r="D25">
        <f t="shared" si="3"/>
        <v>912613.22400838102</v>
      </c>
      <c r="E25">
        <f t="shared" si="4"/>
        <v>-9.8157411535912571E-3</v>
      </c>
      <c r="I25">
        <v>1.3</v>
      </c>
      <c r="L25">
        <f t="shared" si="2"/>
        <v>0.98622506268736598</v>
      </c>
    </row>
    <row r="26" spans="1:12" x14ac:dyDescent="0.2">
      <c r="A26" s="1">
        <v>44197</v>
      </c>
      <c r="B26">
        <f t="shared" si="5"/>
        <v>6875.6608642556048</v>
      </c>
      <c r="C26">
        <f t="shared" si="1"/>
        <v>-4.2467085786593507E-2</v>
      </c>
      <c r="D26">
        <f t="shared" si="3"/>
        <v>914560.43652243121</v>
      </c>
      <c r="E26">
        <f t="shared" si="4"/>
        <v>-8.6914654220059083E-3</v>
      </c>
      <c r="I26">
        <v>1.2</v>
      </c>
      <c r="L26">
        <f t="shared" si="2"/>
        <v>0.9883293383358166</v>
      </c>
    </row>
    <row r="27" spans="1:12" x14ac:dyDescent="0.2">
      <c r="A27" s="1">
        <v>44228</v>
      </c>
      <c r="B27">
        <f t="shared" si="5"/>
        <v>6912.9509582495057</v>
      </c>
      <c r="C27">
        <f t="shared" si="1"/>
        <v>-3.711299084723084E-2</v>
      </c>
      <c r="D27">
        <f t="shared" si="3"/>
        <v>919340.3550696905</v>
      </c>
      <c r="E27">
        <f t="shared" si="4"/>
        <v>-6.5051924983893575E-3</v>
      </c>
      <c r="I27">
        <v>1.1000000000000001</v>
      </c>
      <c r="L27">
        <f t="shared" si="2"/>
        <v>0.99349480750161068</v>
      </c>
    </row>
    <row r="28" spans="1:12" x14ac:dyDescent="0.2">
      <c r="A28" s="1">
        <v>44256</v>
      </c>
      <c r="B28">
        <f t="shared" si="5"/>
        <v>6946.8510436985061</v>
      </c>
      <c r="C28">
        <f>(B28-F16)/F16</f>
        <v>3.9753209497880547E-2</v>
      </c>
      <c r="D28">
        <f>((D15+D16+D17)/3)*(1+E28)</f>
        <v>916386.49553381535</v>
      </c>
      <c r="E28">
        <f t="shared" si="4"/>
        <v>2.4882090405452251E-2</v>
      </c>
      <c r="I28">
        <v>1</v>
      </c>
      <c r="L28">
        <f t="shared" si="2"/>
        <v>0.99030268817953593</v>
      </c>
    </row>
    <row r="29" spans="1:12" x14ac:dyDescent="0.2">
      <c r="A29" s="1">
        <v>44287</v>
      </c>
      <c r="B29">
        <f t="shared" si="5"/>
        <v>6977.3611206026062</v>
      </c>
      <c r="C29">
        <f t="shared" si="1"/>
        <v>7.5226721125907614E-2</v>
      </c>
      <c r="D29">
        <f t="shared" si="3"/>
        <v>913477.38632088178</v>
      </c>
      <c r="E29">
        <f t="shared" si="4"/>
        <v>3.9367223533701291E-2</v>
      </c>
      <c r="I29">
        <v>0.89999999999999902</v>
      </c>
      <c r="L29">
        <f t="shared" si="2"/>
        <v>0.98715892876381273</v>
      </c>
    </row>
    <row r="30" spans="1:12" x14ac:dyDescent="0.2">
      <c r="A30" s="1">
        <v>44317</v>
      </c>
      <c r="B30">
        <f t="shared" si="5"/>
        <v>7007.8711975067063</v>
      </c>
      <c r="C30">
        <f t="shared" si="1"/>
        <v>7.4316080350609187E-2</v>
      </c>
      <c r="D30">
        <f t="shared" si="3"/>
        <v>916504.72863008815</v>
      </c>
      <c r="E30">
        <f t="shared" si="4"/>
        <v>3.8995375575694567E-2</v>
      </c>
      <c r="I30">
        <v>0.9</v>
      </c>
      <c r="L30">
        <f t="shared" si="2"/>
        <v>0.99043045801643481</v>
      </c>
    </row>
    <row r="31" spans="1:12" x14ac:dyDescent="0.2">
      <c r="A31" s="1">
        <v>44348</v>
      </c>
      <c r="B31">
        <f t="shared" si="5"/>
        <v>7034.9912658659068</v>
      </c>
      <c r="C31">
        <f t="shared" si="1"/>
        <v>7.2343441663126146E-2</v>
      </c>
      <c r="D31">
        <f t="shared" si="3"/>
        <v>919282.20509903529</v>
      </c>
      <c r="E31">
        <f t="shared" si="4"/>
        <v>3.8189875001019273E-2</v>
      </c>
      <c r="I31">
        <v>0.8</v>
      </c>
      <c r="L31">
        <f t="shared" si="2"/>
        <v>0.99343196712526505</v>
      </c>
    </row>
    <row r="32" spans="1:12" x14ac:dyDescent="0.2">
      <c r="A32" s="1">
        <v>44378</v>
      </c>
      <c r="B32">
        <f>B31+($B$18-$B$17)*I32</f>
        <v>7058.721325680207</v>
      </c>
      <c r="C32">
        <f t="shared" si="1"/>
        <v>6.9329842226872773E-2</v>
      </c>
      <c r="D32">
        <f t="shared" si="3"/>
        <v>925283.94363481586</v>
      </c>
      <c r="E32">
        <f t="shared" si="4"/>
        <v>3.6959312053457656E-2</v>
      </c>
      <c r="I32">
        <v>0.7</v>
      </c>
      <c r="L32">
        <f t="shared" si="2"/>
        <v>0.99991780889039494</v>
      </c>
    </row>
    <row r="33" spans="1:12" x14ac:dyDescent="0.2">
      <c r="A33" s="1">
        <v>44409</v>
      </c>
      <c r="B33">
        <f t="shared" si="5"/>
        <v>7082.4513854945071</v>
      </c>
      <c r="C33">
        <f t="shared" si="1"/>
        <v>6.5809160326914487E-2</v>
      </c>
      <c r="D33">
        <f t="shared" si="3"/>
        <v>924855.63347608421</v>
      </c>
      <c r="E33">
        <f t="shared" si="4"/>
        <v>3.5521688776747141E-2</v>
      </c>
      <c r="I33">
        <v>0.7</v>
      </c>
      <c r="L33">
        <f t="shared" si="2"/>
        <v>0.99945495102023452</v>
      </c>
    </row>
    <row r="34" spans="1:12" x14ac:dyDescent="0.2">
      <c r="A34" s="1">
        <v>44440</v>
      </c>
      <c r="B34">
        <f t="shared" si="5"/>
        <v>7106.1814453088073</v>
      </c>
      <c r="C34">
        <f t="shared" si="1"/>
        <v>6.1796763228663384E-2</v>
      </c>
      <c r="D34">
        <f t="shared" si="3"/>
        <v>928534.0101528021</v>
      </c>
      <c r="E34">
        <f t="shared" si="4"/>
        <v>3.3883280187797432E-2</v>
      </c>
      <c r="I34">
        <v>0.7</v>
      </c>
      <c r="L34">
        <f t="shared" si="2"/>
        <v>1.0034300273977719</v>
      </c>
    </row>
    <row r="35" spans="1:12" x14ac:dyDescent="0.2">
      <c r="A35" s="1">
        <v>44470</v>
      </c>
      <c r="B35">
        <f>B34+($B$18-$B$17)*I35</f>
        <v>7129.9115051231074</v>
      </c>
      <c r="C35">
        <f t="shared" si="1"/>
        <v>5.7309084176085288E-2</v>
      </c>
      <c r="D35">
        <f t="shared" si="3"/>
        <v>930539.9723487607</v>
      </c>
      <c r="E35">
        <f t="shared" si="4"/>
        <v>3.2050796581576474E-2</v>
      </c>
      <c r="I35">
        <v>0.7</v>
      </c>
      <c r="L35">
        <f t="shared" si="2"/>
        <v>1.0055977915068306</v>
      </c>
    </row>
    <row r="36" spans="1:12" x14ac:dyDescent="0.2">
      <c r="A36" s="1">
        <v>44501</v>
      </c>
      <c r="B36">
        <f t="shared" si="5"/>
        <v>7150.2515563925081</v>
      </c>
      <c r="C36">
        <f t="shared" si="1"/>
        <v>5.2914980662557204E-2</v>
      </c>
      <c r="D36">
        <f t="shared" si="3"/>
        <v>935955.23957250873</v>
      </c>
      <c r="E36">
        <f t="shared" si="4"/>
        <v>3.0256523292814353E-2</v>
      </c>
      <c r="I36">
        <v>0.6</v>
      </c>
      <c r="L36">
        <f t="shared" si="2"/>
        <v>1.0114498568908412</v>
      </c>
    </row>
    <row r="37" spans="1:12" x14ac:dyDescent="0.2">
      <c r="A37" s="1">
        <v>44531</v>
      </c>
      <c r="B37">
        <f t="shared" si="5"/>
        <v>7167.2015991170083</v>
      </c>
      <c r="C37">
        <f t="shared" si="1"/>
        <v>4.8605965251723247E-2</v>
      </c>
      <c r="D37">
        <f t="shared" si="3"/>
        <v>938619.95811626408</v>
      </c>
      <c r="E37">
        <f t="shared" si="4"/>
        <v>2.8496994590606815E-2</v>
      </c>
      <c r="I37">
        <v>0.5</v>
      </c>
      <c r="L37">
        <f t="shared" si="2"/>
        <v>1.0143295129638887</v>
      </c>
    </row>
    <row r="38" spans="1:12" x14ac:dyDescent="0.2">
      <c r="A38" s="1">
        <v>44562</v>
      </c>
      <c r="B38">
        <f t="shared" si="5"/>
        <v>7187.5416503864089</v>
      </c>
      <c r="C38">
        <f t="shared" si="1"/>
        <v>4.5360117709146205E-2</v>
      </c>
      <c r="D38">
        <f t="shared" si="3"/>
        <v>939410.50344156788</v>
      </c>
      <c r="E38">
        <f t="shared" si="4"/>
        <v>2.7171596240952549E-2</v>
      </c>
      <c r="I38">
        <v>0.6</v>
      </c>
      <c r="L38">
        <f t="shared" si="2"/>
        <v>1.0151838240701649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C359-70A2-D148-8772-2EF23BCDD654}">
  <dimension ref="A1:N38"/>
  <sheetViews>
    <sheetView tabSelected="1" workbookViewId="0">
      <selection activeCell="D8" sqref="D8"/>
    </sheetView>
  </sheetViews>
  <sheetFormatPr baseColWidth="10" defaultRowHeight="16" x14ac:dyDescent="0.2"/>
  <sheetData>
    <row r="1" spans="1:14" x14ac:dyDescent="0.2">
      <c r="A1" t="s">
        <v>0</v>
      </c>
      <c r="B1" t="s">
        <v>16</v>
      </c>
      <c r="C1" t="s">
        <v>16</v>
      </c>
      <c r="D1" t="s">
        <v>3</v>
      </c>
      <c r="E1" t="s">
        <v>4</v>
      </c>
      <c r="H1" t="s">
        <v>19</v>
      </c>
      <c r="M1" t="s">
        <v>34</v>
      </c>
    </row>
    <row r="2" spans="1:14" x14ac:dyDescent="0.2">
      <c r="A2" s="1">
        <v>43466</v>
      </c>
      <c r="B2">
        <f>'non-wfh optimistic'!B2+'wfh optimistic'!B2</f>
        <v>18815.499877934002</v>
      </c>
      <c r="D2">
        <f>'non-wfh optimistic'!D2+'wfh optimistic'!D2</f>
        <v>1917536</v>
      </c>
      <c r="M2" t="s">
        <v>35</v>
      </c>
      <c r="N2">
        <f>AVERAGE(E17:E19)</f>
        <v>-9.4426845524193281E-2</v>
      </c>
    </row>
    <row r="3" spans="1:14" x14ac:dyDescent="0.2">
      <c r="A3" s="1">
        <v>43497</v>
      </c>
      <c r="B3">
        <f>'non-wfh optimistic'!B3+'wfh optimistic'!B3</f>
        <v>18867.399948121001</v>
      </c>
      <c r="D3">
        <f>'non-wfh optimistic'!D3+'wfh optimistic'!D3</f>
        <v>1912744</v>
      </c>
      <c r="M3" t="s">
        <v>36</v>
      </c>
      <c r="N3">
        <f>AVERAGE(E20:E22)</f>
        <v>-5.9710753948799135E-2</v>
      </c>
    </row>
    <row r="4" spans="1:14" x14ac:dyDescent="0.2">
      <c r="A4" s="1">
        <v>43525</v>
      </c>
      <c r="B4">
        <f>'non-wfh optimistic'!B4+'wfh optimistic'!B4</f>
        <v>18860.899658204002</v>
      </c>
      <c r="D4">
        <f>'non-wfh optimistic'!D4+'wfh optimistic'!D4</f>
        <v>1927087</v>
      </c>
      <c r="M4" t="s">
        <v>37</v>
      </c>
      <c r="N4">
        <f>AVERAGE(E23:E25)</f>
        <v>-3.2219498636073547E-2</v>
      </c>
    </row>
    <row r="5" spans="1:14" x14ac:dyDescent="0.2">
      <c r="A5" s="1">
        <v>43556</v>
      </c>
      <c r="B5">
        <f>'non-wfh optimistic'!B5+'wfh optimistic'!B5</f>
        <v>18963.200164795002</v>
      </c>
      <c r="D5">
        <f>'non-wfh optimistic'!D5+'wfh optimistic'!D5</f>
        <v>1937903</v>
      </c>
      <c r="M5" t="s">
        <v>38</v>
      </c>
      <c r="N5">
        <f>AVERAGE(E26:E28)</f>
        <v>5.1737348868485938E-3</v>
      </c>
    </row>
    <row r="6" spans="1:14" x14ac:dyDescent="0.2">
      <c r="A6" s="1">
        <v>43586</v>
      </c>
      <c r="B6">
        <f>'non-wfh optimistic'!B6+'wfh optimistic'!B6</f>
        <v>18985.499893187</v>
      </c>
      <c r="D6">
        <f>'non-wfh optimistic'!D6+'wfh optimistic'!D6</f>
        <v>1942426</v>
      </c>
      <c r="M6" t="s">
        <v>39</v>
      </c>
      <c r="N6">
        <f>AVERAGE(E29:E31)</f>
        <v>0.10068358043196057</v>
      </c>
    </row>
    <row r="7" spans="1:14" x14ac:dyDescent="0.2">
      <c r="A7" s="1">
        <v>43617</v>
      </c>
      <c r="B7">
        <f>'non-wfh optimistic'!B7+'wfh optimistic'!B7</f>
        <v>18989.899826052999</v>
      </c>
      <c r="D7">
        <f>'non-wfh optimistic'!D7+'wfh optimistic'!D7</f>
        <v>1945950</v>
      </c>
      <c r="J7" s="9"/>
      <c r="M7" t="s">
        <v>40</v>
      </c>
      <c r="N7">
        <f>AVERAGE(E32:E34)</f>
        <v>5.9177236185827681E-2</v>
      </c>
    </row>
    <row r="8" spans="1:14" x14ac:dyDescent="0.2">
      <c r="A8" s="1">
        <v>43647</v>
      </c>
      <c r="B8">
        <f>'non-wfh optimistic'!B8+'wfh optimistic'!B8</f>
        <v>18968.799957276999</v>
      </c>
      <c r="D8">
        <f>'non-wfh optimistic'!D8+'wfh optimistic'!D8</f>
        <v>1944014</v>
      </c>
      <c r="M8" t="s">
        <v>41</v>
      </c>
      <c r="N8">
        <f>AVERAGE(E35:E37)</f>
        <v>2.9520126498405925E-2</v>
      </c>
    </row>
    <row r="9" spans="1:14" x14ac:dyDescent="0.2">
      <c r="A9" s="1">
        <v>43678</v>
      </c>
      <c r="B9">
        <f>'non-wfh optimistic'!B9+'wfh optimistic'!B9</f>
        <v>19043.899887082</v>
      </c>
      <c r="D9">
        <f>'non-wfh optimistic'!D9+'wfh optimistic'!D9</f>
        <v>1943151</v>
      </c>
    </row>
    <row r="10" spans="1:14" x14ac:dyDescent="0.2">
      <c r="A10" s="1">
        <v>43709</v>
      </c>
      <c r="B10">
        <f>'non-wfh optimistic'!B10+'wfh optimistic'!B10</f>
        <v>19081.200408938999</v>
      </c>
      <c r="D10">
        <f>'non-wfh optimistic'!D10+'wfh optimistic'!D10</f>
        <v>1945374</v>
      </c>
    </row>
    <row r="11" spans="1:14" x14ac:dyDescent="0.2">
      <c r="A11" s="1">
        <v>43739</v>
      </c>
      <c r="B11">
        <f>'non-wfh optimistic'!B11+'wfh optimistic'!B11</f>
        <v>19078.999862666999</v>
      </c>
      <c r="D11">
        <f>'non-wfh optimistic'!D11+'wfh optimistic'!D11</f>
        <v>1944626</v>
      </c>
    </row>
    <row r="12" spans="1:14" x14ac:dyDescent="0.2">
      <c r="A12" s="1">
        <v>43770</v>
      </c>
      <c r="B12">
        <f>'non-wfh optimistic'!B12+'wfh optimistic'!B12</f>
        <v>19020.400009154</v>
      </c>
      <c r="D12">
        <f>'non-wfh optimistic'!D12+'wfh optimistic'!D12</f>
        <v>1946269</v>
      </c>
    </row>
    <row r="13" spans="1:14" x14ac:dyDescent="0.2">
      <c r="A13" s="1">
        <v>43800</v>
      </c>
      <c r="B13">
        <f>'non-wfh optimistic'!B13+'wfh optimistic'!B13</f>
        <v>19074.199829099001</v>
      </c>
      <c r="D13">
        <f>'non-wfh optimistic'!D13+'wfh optimistic'!D13</f>
        <v>1952808</v>
      </c>
    </row>
    <row r="14" spans="1:14" x14ac:dyDescent="0.2">
      <c r="A14" s="1">
        <v>43831</v>
      </c>
      <c r="B14">
        <f>'non-wfh optimistic'!B14+'wfh optimistic'!B14</f>
        <v>19105.900192262001</v>
      </c>
      <c r="C14">
        <f>(B14-B2)/B2</f>
        <v>1.5434100407216265E-2</v>
      </c>
      <c r="D14">
        <f>'non-wfh optimistic'!D14+'wfh optimistic'!D14</f>
        <v>1954402</v>
      </c>
      <c r="E14">
        <f>(D14-D2)/(D2)</f>
        <v>1.9225714667156182E-2</v>
      </c>
    </row>
    <row r="15" spans="1:14" x14ac:dyDescent="0.2">
      <c r="A15" s="1">
        <v>43862</v>
      </c>
      <c r="B15">
        <f>'non-wfh optimistic'!B15+'wfh optimistic'!B15</f>
        <v>19130.199829099001</v>
      </c>
      <c r="C15">
        <f t="shared" ref="C15:C38" si="0">(B15-B3)/B3</f>
        <v>1.3928780950242818E-2</v>
      </c>
      <c r="D15">
        <f>'non-wfh optimistic'!D15+'wfh optimistic'!D15</f>
        <v>1959951</v>
      </c>
      <c r="E15">
        <f t="shared" ref="E15:E38" si="1">(D15-D3)/(D3)</f>
        <v>2.4680249944582233E-2</v>
      </c>
      <c r="H15">
        <f>D15/$D$15</f>
        <v>1</v>
      </c>
    </row>
    <row r="16" spans="1:14" x14ac:dyDescent="0.2">
      <c r="A16" s="1">
        <v>43891</v>
      </c>
      <c r="B16">
        <f>'non-wfh optimistic'!B16+'wfh optimistic'!B16</f>
        <v>18133.899826047</v>
      </c>
      <c r="C16">
        <f t="shared" si="0"/>
        <v>-3.8545342233490751E-2</v>
      </c>
      <c r="D16">
        <f>'non-wfh optimistic'!D16+'wfh optimistic'!D16</f>
        <v>1820248</v>
      </c>
      <c r="E16">
        <f t="shared" si="1"/>
        <v>-5.5440672891260229E-2</v>
      </c>
      <c r="H16">
        <f>D16/$D$15</f>
        <v>0.92872117721310377</v>
      </c>
    </row>
    <row r="17" spans="1:8" x14ac:dyDescent="0.2">
      <c r="A17" s="1">
        <v>43922</v>
      </c>
      <c r="B17">
        <f>'non-wfh optimistic'!B17+'wfh optimistic'!B17</f>
        <v>16141.699920654999</v>
      </c>
      <c r="C17">
        <f t="shared" si="0"/>
        <v>-0.14878819079166242</v>
      </c>
      <c r="D17">
        <f>'non-wfh optimistic'!D17+'wfh optimistic'!D17</f>
        <v>1732824.0602214285</v>
      </c>
      <c r="E17">
        <f t="shared" si="1"/>
        <v>-0.10582518308634203</v>
      </c>
      <c r="H17">
        <f t="shared" ref="H17:H38" si="2">D17/$D$15</f>
        <v>0.8841160111765185</v>
      </c>
    </row>
    <row r="18" spans="1:8" x14ac:dyDescent="0.2">
      <c r="A18" s="1">
        <v>43952</v>
      </c>
      <c r="B18">
        <f>'non-wfh optimistic'!B18+'wfh optimistic'!B18</f>
        <v>16444.100036620999</v>
      </c>
      <c r="C18">
        <f t="shared" si="0"/>
        <v>-0.13386004428979975</v>
      </c>
      <c r="D18">
        <f>'non-wfh optimistic'!D18+'wfh optimistic'!D18</f>
        <v>1757270.939515254</v>
      </c>
      <c r="E18">
        <f t="shared" si="1"/>
        <v>-9.5321551752677328E-2</v>
      </c>
      <c r="H18">
        <f t="shared" si="2"/>
        <v>0.89658922060564472</v>
      </c>
    </row>
    <row r="19" spans="1:8" x14ac:dyDescent="0.2">
      <c r="A19" s="1">
        <v>43983</v>
      </c>
      <c r="B19">
        <f>'non-wfh optimistic'!B19+'wfh optimistic'!B19</f>
        <v>16803.590167235299</v>
      </c>
      <c r="C19">
        <f t="shared" si="0"/>
        <v>-0.11513013121945037</v>
      </c>
      <c r="D19">
        <f>'non-wfh optimistic'!D19+'wfh optimistic'!D19</f>
        <v>1786121.728516578</v>
      </c>
      <c r="E19">
        <f t="shared" si="1"/>
        <v>-8.2133801733560483E-2</v>
      </c>
      <c r="H19">
        <f t="shared" si="2"/>
        <v>0.9113093789164004</v>
      </c>
    </row>
    <row r="20" spans="1:8" x14ac:dyDescent="0.2">
      <c r="A20" s="1">
        <v>44013</v>
      </c>
      <c r="B20">
        <f>'non-wfh optimistic'!B20+'wfh optimistic'!B20</f>
        <v>17139.620303342803</v>
      </c>
      <c r="C20">
        <f t="shared" si="0"/>
        <v>-9.6430963374278603E-2</v>
      </c>
      <c r="D20">
        <f>'non-wfh optimistic'!D20+'wfh optimistic'!D20</f>
        <v>1809846.2177382344</v>
      </c>
      <c r="E20">
        <f t="shared" si="1"/>
        <v>-6.9015851872345338E-2</v>
      </c>
      <c r="H20">
        <f t="shared" si="2"/>
        <v>0.92341401276778579</v>
      </c>
    </row>
    <row r="21" spans="1:8" x14ac:dyDescent="0.2">
      <c r="A21" s="1">
        <v>44044</v>
      </c>
      <c r="B21">
        <f>'non-wfh optimistic'!B21+'wfh optimistic'!B21</f>
        <v>17452.190444943502</v>
      </c>
      <c r="C21">
        <f t="shared" si="0"/>
        <v>-8.3581065410777422E-2</v>
      </c>
      <c r="D21">
        <f>'non-wfh optimistic'!D21+'wfh optimistic'!D21</f>
        <v>1827394.478165847</v>
      </c>
      <c r="E21">
        <f t="shared" si="1"/>
        <v>-5.9571552511437857E-2</v>
      </c>
      <c r="H21">
        <f t="shared" si="2"/>
        <v>0.93236743069895478</v>
      </c>
    </row>
    <row r="22" spans="1:8" x14ac:dyDescent="0.2">
      <c r="A22" s="1">
        <v>44075</v>
      </c>
      <c r="B22">
        <f>'non-wfh optimistic'!B22+'wfh optimistic'!B22</f>
        <v>17741.300592037402</v>
      </c>
      <c r="C22">
        <f t="shared" si="0"/>
        <v>-7.0220939363641544E-2</v>
      </c>
      <c r="D22">
        <f>'non-wfh optimistic'!D22+'wfh optimistic'!D22</f>
        <v>1847045.3484585243</v>
      </c>
      <c r="E22">
        <f t="shared" si="1"/>
        <v>-5.0544857462614216E-2</v>
      </c>
      <c r="H22">
        <f t="shared" si="2"/>
        <v>0.94239363558503464</v>
      </c>
    </row>
    <row r="23" spans="1:8" x14ac:dyDescent="0.2">
      <c r="A23" s="1">
        <v>44105</v>
      </c>
      <c r="B23">
        <f>'non-wfh optimistic'!B23+'wfh optimistic'!B23</f>
        <v>18006.950744624501</v>
      </c>
      <c r="C23">
        <f t="shared" si="0"/>
        <v>-5.6190006067364122E-2</v>
      </c>
      <c r="D23">
        <f>'non-wfh optimistic'!D23+'wfh optimistic'!D23</f>
        <v>1865466.4674238462</v>
      </c>
      <c r="E23">
        <f t="shared" si="1"/>
        <v>-4.0706815899897338E-2</v>
      </c>
      <c r="H23">
        <f t="shared" si="2"/>
        <v>0.9517924006385089</v>
      </c>
    </row>
    <row r="24" spans="1:8" x14ac:dyDescent="0.2">
      <c r="A24" s="1">
        <v>44136</v>
      </c>
      <c r="B24">
        <f>'non-wfh optimistic'!B24+'wfh optimistic'!B24</f>
        <v>18242.360885615002</v>
      </c>
      <c r="C24">
        <f t="shared" si="0"/>
        <v>-4.0905507936980764E-2</v>
      </c>
      <c r="D24">
        <f>'non-wfh optimistic'!D24+'wfh optimistic'!D24</f>
        <v>1886726.7689200805</v>
      </c>
      <c r="E24">
        <f t="shared" si="1"/>
        <v>-3.0593012106712638E-2</v>
      </c>
      <c r="H24">
        <f t="shared" si="2"/>
        <v>0.96263976442272303</v>
      </c>
    </row>
    <row r="25" spans="1:8" x14ac:dyDescent="0.2">
      <c r="A25" s="1">
        <v>44166</v>
      </c>
      <c r="B25">
        <f>'non-wfh optimistic'!B25+'wfh optimistic'!B25</f>
        <v>18447.531015008903</v>
      </c>
      <c r="C25">
        <f t="shared" si="0"/>
        <v>-3.2854264907829708E-2</v>
      </c>
      <c r="D25">
        <f>'non-wfh optimistic'!D25+'wfh optimistic'!D25</f>
        <v>1903287.3904523915</v>
      </c>
      <c r="E25">
        <f t="shared" si="1"/>
        <v>-2.5358667901610673E-2</v>
      </c>
      <c r="H25">
        <f t="shared" si="2"/>
        <v>0.97108927236058018</v>
      </c>
    </row>
    <row r="26" spans="1:8" x14ac:dyDescent="0.2">
      <c r="A26" s="1">
        <v>44197</v>
      </c>
      <c r="B26">
        <f>'non-wfh optimistic'!B26+'wfh optimistic'!B26</f>
        <v>18622.461132806202</v>
      </c>
      <c r="C26">
        <f t="shared" si="0"/>
        <v>-2.5303129116711003E-2</v>
      </c>
      <c r="D26">
        <f>'non-wfh optimistic'!D26+'wfh optimistic'!D26</f>
        <v>1914963.1491738993</v>
      </c>
      <c r="E26">
        <f t="shared" si="1"/>
        <v>-2.0179497783005072E-2</v>
      </c>
      <c r="H26">
        <f t="shared" si="2"/>
        <v>0.97704644104566862</v>
      </c>
    </row>
    <row r="27" spans="1:8" x14ac:dyDescent="0.2">
      <c r="A27" s="1">
        <v>44228</v>
      </c>
      <c r="B27">
        <f>'non-wfh optimistic'!B27+'wfh optimistic'!B27</f>
        <v>18767.151239006904</v>
      </c>
      <c r="C27">
        <f t="shared" si="0"/>
        <v>-1.8977773015202034E-2</v>
      </c>
      <c r="D27">
        <f>'non-wfh optimistic'!D27+'wfh optimistic'!D27</f>
        <v>1928421.4584547326</v>
      </c>
      <c r="E27">
        <f t="shared" si="1"/>
        <v>-1.6086902960975785E-2</v>
      </c>
      <c r="H27">
        <f>D27/$D$15</f>
        <v>0.98391309703902419</v>
      </c>
    </row>
    <row r="28" spans="1:8" x14ac:dyDescent="0.2">
      <c r="A28" s="1">
        <v>44256</v>
      </c>
      <c r="B28">
        <f>'non-wfh optimistic'!B28+'wfh optimistic'!B28</f>
        <v>18908.451336662703</v>
      </c>
      <c r="C28">
        <f t="shared" si="0"/>
        <v>4.2712903349292834E-2</v>
      </c>
      <c r="D28">
        <f>'non-wfh optimistic'!D28+'wfh optimistic'!D28</f>
        <v>1914514.2851623788</v>
      </c>
      <c r="E28">
        <f t="shared" si="1"/>
        <v>5.1787605404526635E-2</v>
      </c>
      <c r="H28">
        <f t="shared" si="2"/>
        <v>0.97681742306944352</v>
      </c>
    </row>
    <row r="29" spans="1:8" x14ac:dyDescent="0.2">
      <c r="A29" s="1">
        <v>44287</v>
      </c>
      <c r="B29">
        <f>'non-wfh optimistic'!B29+'wfh optimistic'!B29</f>
        <v>19046.361425773601</v>
      </c>
      <c r="C29">
        <f t="shared" si="0"/>
        <v>0.17994768329212851</v>
      </c>
      <c r="D29">
        <f>'non-wfh optimistic'!D29+'wfh optimistic'!D29</f>
        <v>1932091.0103727423</v>
      </c>
      <c r="E29">
        <f t="shared" si="1"/>
        <v>0.1149954889972214</v>
      </c>
      <c r="H29">
        <f>D29/$D$15</f>
        <v>0.985785364212035</v>
      </c>
    </row>
    <row r="30" spans="1:8" x14ac:dyDescent="0.2">
      <c r="A30" s="1">
        <v>44317</v>
      </c>
      <c r="B30">
        <f>'non-wfh optimistic'!B30+'wfh optimistic'!B30</f>
        <v>19082.371350087702</v>
      </c>
      <c r="C30">
        <f t="shared" si="0"/>
        <v>0.16043877789549288</v>
      </c>
      <c r="D30">
        <f>'non-wfh optimistic'!D30+'wfh optimistic'!D30</f>
        <v>1935913.9421093483</v>
      </c>
      <c r="E30">
        <f t="shared" si="1"/>
        <v>0.10165933924985593</v>
      </c>
      <c r="H30">
        <f t="shared" si="2"/>
        <v>0.98773588835095794</v>
      </c>
    </row>
    <row r="31" spans="1:8" x14ac:dyDescent="0.2">
      <c r="A31" s="1">
        <v>44348</v>
      </c>
      <c r="B31">
        <f>'non-wfh optimistic'!B31+'wfh optimistic'!B31</f>
        <v>19099.791253656902</v>
      </c>
      <c r="C31">
        <f t="shared" si="0"/>
        <v>0.13664943405361554</v>
      </c>
      <c r="D31">
        <f>'non-wfh optimistic'!D31+'wfh optimistic'!D31</f>
        <v>1938649.2243395599</v>
      </c>
      <c r="E31">
        <f t="shared" si="1"/>
        <v>8.5395913048804409E-2</v>
      </c>
      <c r="H31">
        <f t="shared" si="2"/>
        <v>0.98913147539890534</v>
      </c>
    </row>
    <row r="32" spans="1:8" x14ac:dyDescent="0.2">
      <c r="A32" s="1">
        <v>44378</v>
      </c>
      <c r="B32">
        <f>'non-wfh optimistic'!B32+'wfh optimistic'!B32</f>
        <v>19114.121472161201</v>
      </c>
      <c r="C32">
        <f t="shared" si="0"/>
        <v>0.11520098659556095</v>
      </c>
      <c r="D32">
        <f>'non-wfh optimistic'!D32+'wfh optimistic'!D32</f>
        <v>1937584.5931499973</v>
      </c>
      <c r="E32">
        <f t="shared" si="1"/>
        <v>7.0579684704591944E-2</v>
      </c>
      <c r="H32">
        <f t="shared" si="2"/>
        <v>0.98858828264073806</v>
      </c>
    </row>
    <row r="33" spans="1:8" x14ac:dyDescent="0.2">
      <c r="A33" s="1">
        <v>44409</v>
      </c>
      <c r="B33">
        <f>'non-wfh optimistic'!B33+'wfh optimistic'!B33</f>
        <v>19145.551452625503</v>
      </c>
      <c r="C33">
        <f t="shared" si="0"/>
        <v>9.7028565727841062E-2</v>
      </c>
      <c r="D33">
        <f>'non-wfh optimistic'!D33+'wfh optimistic'!D33</f>
        <v>1933820.7802850404</v>
      </c>
      <c r="E33">
        <f t="shared" si="1"/>
        <v>5.8239369435992429E-2</v>
      </c>
      <c r="H33">
        <f t="shared" si="2"/>
        <v>0.98666792194551822</v>
      </c>
    </row>
    <row r="34" spans="1:8" x14ac:dyDescent="0.2">
      <c r="A34" s="1">
        <v>44440</v>
      </c>
      <c r="B34">
        <f>'non-wfh optimistic'!B34+'wfh optimistic'!B34</f>
        <v>19213.081988519803</v>
      </c>
      <c r="C34">
        <f t="shared" si="0"/>
        <v>8.2957920071708963E-2</v>
      </c>
      <c r="D34">
        <f>'non-wfh optimistic'!D34+'wfh optimistic'!D34</f>
        <v>1937019.8302103246</v>
      </c>
      <c r="E34">
        <f t="shared" si="1"/>
        <v>4.8712654416898669E-2</v>
      </c>
      <c r="H34">
        <f t="shared" si="2"/>
        <v>0.98830013107997328</v>
      </c>
    </row>
    <row r="35" spans="1:8" x14ac:dyDescent="0.2">
      <c r="A35" s="1">
        <v>44470</v>
      </c>
      <c r="B35">
        <f>'non-wfh optimistic'!B35+'wfh optimistic'!B35</f>
        <v>19205.611608874104</v>
      </c>
      <c r="C35">
        <f t="shared" si="0"/>
        <v>6.6566565391835239E-2</v>
      </c>
      <c r="D35">
        <f>'non-wfh optimistic'!D35+'wfh optimistic'!D35</f>
        <v>1935645.5787357076</v>
      </c>
      <c r="E35">
        <f t="shared" si="1"/>
        <v>3.762014088024674E-2</v>
      </c>
      <c r="H35">
        <f t="shared" si="2"/>
        <v>0.98759896483927789</v>
      </c>
    </row>
    <row r="36" spans="1:8" x14ac:dyDescent="0.2">
      <c r="A36" s="1">
        <v>44501</v>
      </c>
      <c r="B36">
        <f>'non-wfh optimistic'!B36+'wfh optimistic'!B36</f>
        <v>19199.151794423502</v>
      </c>
      <c r="C36">
        <f t="shared" si="0"/>
        <v>5.2448853238232798E-2</v>
      </c>
      <c r="D36">
        <f>'non-wfh optimistic'!D36+'wfh optimistic'!D36</f>
        <v>1939699.6162273202</v>
      </c>
      <c r="E36">
        <f t="shared" si="1"/>
        <v>2.8076586488228028E-2</v>
      </c>
      <c r="H36">
        <f t="shared" si="2"/>
        <v>0.98966740302554512</v>
      </c>
    </row>
    <row r="37" spans="1:8" x14ac:dyDescent="0.2">
      <c r="A37" s="1">
        <v>44531</v>
      </c>
      <c r="B37">
        <f>'non-wfh optimistic'!B37+'wfh optimistic'!B37</f>
        <v>19270.001647938003</v>
      </c>
      <c r="C37">
        <f t="shared" si="0"/>
        <v>4.4584320376528354E-2</v>
      </c>
      <c r="D37">
        <f>'non-wfh optimistic'!D37+'wfh optimistic'!D37</f>
        <v>1946803.4912449114</v>
      </c>
      <c r="E37">
        <f t="shared" si="1"/>
        <v>2.2863652126743014E-2</v>
      </c>
      <c r="H37">
        <f t="shared" si="2"/>
        <v>0.99329191966784447</v>
      </c>
    </row>
    <row r="38" spans="1:8" x14ac:dyDescent="0.2">
      <c r="A38" s="1">
        <v>44562</v>
      </c>
      <c r="B38">
        <f>'non-wfh optimistic'!B38+'wfh optimistic'!B38</f>
        <v>19300.142022697404</v>
      </c>
      <c r="C38">
        <f t="shared" si="0"/>
        <v>3.6390511708324511E-2</v>
      </c>
      <c r="D38">
        <f>'non-wfh optimistic'!D38+'wfh optimistic'!D38</f>
        <v>1948168.8594659516</v>
      </c>
      <c r="E38">
        <f t="shared" si="1"/>
        <v>1.7340130177636547E-2</v>
      </c>
      <c r="H38">
        <f t="shared" si="2"/>
        <v>0.99398855352299709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non-wfh baseline</vt:lpstr>
      <vt:lpstr>wfh baseline</vt:lpstr>
      <vt:lpstr>aggregate baseline</vt:lpstr>
      <vt:lpstr>Sheet1</vt:lpstr>
      <vt:lpstr>non-wfh optimistic</vt:lpstr>
      <vt:lpstr>wfh optimistic</vt:lpstr>
      <vt:lpstr>agg optimistic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gupta</dc:creator>
  <cp:lastModifiedBy>Xianya Zhou</cp:lastModifiedBy>
  <dcterms:created xsi:type="dcterms:W3CDTF">2020-06-28T22:40:59Z</dcterms:created>
  <dcterms:modified xsi:type="dcterms:W3CDTF">2021-06-04T18:59:55Z</dcterms:modified>
</cp:coreProperties>
</file>