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ianya/Dropbox/2020 - Canada COVID/FINAL SUBMISSION/data/Generated_data/"/>
    </mc:Choice>
  </mc:AlternateContent>
  <xr:revisionPtr revIDLastSave="0" documentId="13_ncr:1_{32CBF277-70F6-4C4B-89BB-C2DACA02EBCA}" xr6:coauthVersionLast="47" xr6:coauthVersionMax="47" xr10:uidLastSave="{00000000-0000-0000-0000-000000000000}"/>
  <bookViews>
    <workbookView xWindow="2460" yWindow="460" windowWidth="26340" windowHeight="13920" activeTab="4" xr2:uid="{780EF50F-2CB3-3842-8CE3-217D060ABA45}"/>
  </bookViews>
  <sheets>
    <sheet name="non-wfh baseline" sheetId="1" r:id="rId1"/>
    <sheet name="wfh baseline" sheetId="2" r:id="rId2"/>
    <sheet name="aggregate baseline" sheetId="3" r:id="rId3"/>
    <sheet name="Sheet1" sheetId="4" r:id="rId4"/>
    <sheet name="non-wfh optimistic" sheetId="5" r:id="rId5"/>
    <sheet name="wfh optimistic" sheetId="6" r:id="rId6"/>
    <sheet name="agg optimistic" sheetId="7" r:id="rId7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1" i="1" l="1"/>
  <c r="B42" i="1" l="1"/>
  <c r="B41" i="1"/>
  <c r="C42" i="1" l="1"/>
  <c r="F16" i="5"/>
  <c r="F16" i="2"/>
  <c r="F16" i="1"/>
  <c r="H15" i="2" l="1"/>
  <c r="C17" i="2" l="1"/>
  <c r="E17" i="2" s="1"/>
  <c r="D17" i="2" s="1"/>
  <c r="C16" i="6" l="1"/>
  <c r="C17" i="6"/>
  <c r="F16" i="6" l="1"/>
  <c r="D3" i="7"/>
  <c r="D4" i="7"/>
  <c r="D5" i="7"/>
  <c r="D6" i="7"/>
  <c r="D7" i="7"/>
  <c r="D8" i="7"/>
  <c r="D9" i="7"/>
  <c r="D10" i="7"/>
  <c r="D11" i="7"/>
  <c r="D12" i="7"/>
  <c r="D13" i="7"/>
  <c r="D14" i="7"/>
  <c r="D15" i="7"/>
  <c r="H15" i="7" s="1"/>
  <c r="D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C15" i="7" s="1"/>
  <c r="B16" i="7"/>
  <c r="C16" i="7" s="1"/>
  <c r="B17" i="7"/>
  <c r="B18" i="7"/>
  <c r="B2" i="7"/>
  <c r="L15" i="6"/>
  <c r="F14" i="6"/>
  <c r="F13" i="6"/>
  <c r="F12" i="6"/>
  <c r="F11" i="6"/>
  <c r="F10" i="6"/>
  <c r="F9" i="6"/>
  <c r="F8" i="6"/>
  <c r="F7" i="6"/>
  <c r="F6" i="6"/>
  <c r="F5" i="6"/>
  <c r="F4" i="6"/>
  <c r="F3" i="6"/>
  <c r="C18" i="6"/>
  <c r="E18" i="6" s="1"/>
  <c r="D18" i="6" s="1"/>
  <c r="L18" i="6" s="1"/>
  <c r="E17" i="6"/>
  <c r="L16" i="6"/>
  <c r="E16" i="6"/>
  <c r="E15" i="6"/>
  <c r="C15" i="6"/>
  <c r="E14" i="6"/>
  <c r="C14" i="6"/>
  <c r="F14" i="5"/>
  <c r="F13" i="5"/>
  <c r="F12" i="5"/>
  <c r="F11" i="5"/>
  <c r="F10" i="5"/>
  <c r="F9" i="5"/>
  <c r="F8" i="5"/>
  <c r="F7" i="5"/>
  <c r="F6" i="5"/>
  <c r="F5" i="5"/>
  <c r="F4" i="5"/>
  <c r="F3" i="5"/>
  <c r="K15" i="5"/>
  <c r="E15" i="5"/>
  <c r="E14" i="5"/>
  <c r="B20" i="7"/>
  <c r="C20" i="7" s="1"/>
  <c r="C18" i="5"/>
  <c r="E18" i="5" s="1"/>
  <c r="D18" i="5" s="1"/>
  <c r="C17" i="5"/>
  <c r="E17" i="5" s="1"/>
  <c r="C16" i="5"/>
  <c r="E16" i="5" s="1"/>
  <c r="C15" i="5"/>
  <c r="C14" i="5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2" i="3"/>
  <c r="E30" i="4"/>
  <c r="E29" i="4"/>
  <c r="E28" i="4"/>
  <c r="E27" i="4"/>
  <c r="E26" i="4"/>
  <c r="C30" i="4"/>
  <c r="C29" i="4"/>
  <c r="C28" i="4"/>
  <c r="C27" i="4"/>
  <c r="C26" i="4"/>
  <c r="D27" i="4"/>
  <c r="D26" i="4"/>
  <c r="C41" i="4"/>
  <c r="B41" i="4"/>
  <c r="C19" i="4"/>
  <c r="E19" i="4" s="1"/>
  <c r="D19" i="4" s="1"/>
  <c r="B19" i="4"/>
  <c r="B20" i="4" s="1"/>
  <c r="E18" i="4"/>
  <c r="D18" i="4"/>
  <c r="H18" i="4" s="1"/>
  <c r="C18" i="4"/>
  <c r="E17" i="4"/>
  <c r="D17" i="4"/>
  <c r="C17" i="4"/>
  <c r="H16" i="4"/>
  <c r="C16" i="4"/>
  <c r="E16" i="4" s="1"/>
  <c r="H15" i="4"/>
  <c r="E15" i="4"/>
  <c r="C15" i="4"/>
  <c r="E14" i="4"/>
  <c r="C14" i="4"/>
  <c r="D17" i="6" l="1"/>
  <c r="D17" i="5"/>
  <c r="K17" i="5" s="1"/>
  <c r="C18" i="7"/>
  <c r="B19" i="7"/>
  <c r="C19" i="7" s="1"/>
  <c r="E14" i="7"/>
  <c r="C17" i="7"/>
  <c r="D18" i="7"/>
  <c r="E18" i="7" s="1"/>
  <c r="K18" i="5"/>
  <c r="D16" i="7"/>
  <c r="K16" i="5"/>
  <c r="C14" i="7"/>
  <c r="E15" i="7"/>
  <c r="C20" i="6"/>
  <c r="E20" i="6" s="1"/>
  <c r="C19" i="6"/>
  <c r="E19" i="6" s="1"/>
  <c r="D19" i="6" s="1"/>
  <c r="L19" i="6" s="1"/>
  <c r="C20" i="5"/>
  <c r="E20" i="5" s="1"/>
  <c r="C19" i="5"/>
  <c r="E19" i="5" s="1"/>
  <c r="D19" i="5" s="1"/>
  <c r="H19" i="4"/>
  <c r="B21" i="4"/>
  <c r="C20" i="4"/>
  <c r="E20" i="4" s="1"/>
  <c r="D20" i="4" s="1"/>
  <c r="H17" i="4"/>
  <c r="H15" i="3"/>
  <c r="B3" i="3"/>
  <c r="C15" i="3" s="1"/>
  <c r="B4" i="3"/>
  <c r="B5" i="3"/>
  <c r="B6" i="3"/>
  <c r="B7" i="3"/>
  <c r="B8" i="3"/>
  <c r="J5" i="3" s="1"/>
  <c r="B9" i="3"/>
  <c r="B10" i="3"/>
  <c r="B11" i="3"/>
  <c r="B12" i="3"/>
  <c r="B13" i="3"/>
  <c r="B14" i="3"/>
  <c r="B15" i="3"/>
  <c r="B16" i="3"/>
  <c r="B17" i="3"/>
  <c r="B2" i="3"/>
  <c r="H16" i="3"/>
  <c r="E14" i="3"/>
  <c r="H16" i="2"/>
  <c r="H17" i="2"/>
  <c r="C16" i="2"/>
  <c r="E16" i="2" s="1"/>
  <c r="E15" i="2"/>
  <c r="C15" i="2"/>
  <c r="E14" i="2"/>
  <c r="C14" i="2"/>
  <c r="H16" i="1"/>
  <c r="H15" i="1"/>
  <c r="C18" i="1"/>
  <c r="E18" i="1" s="1"/>
  <c r="D18" i="1" s="1"/>
  <c r="C17" i="1"/>
  <c r="E17" i="1" s="1"/>
  <c r="C16" i="1"/>
  <c r="E16" i="1" s="1"/>
  <c r="E15" i="1"/>
  <c r="C15" i="1"/>
  <c r="E14" i="1"/>
  <c r="C14" i="1"/>
  <c r="N2" i="6" l="1"/>
  <c r="D20" i="6"/>
  <c r="L20" i="6" s="1"/>
  <c r="L17" i="6"/>
  <c r="D17" i="7"/>
  <c r="H17" i="7" s="1"/>
  <c r="N2" i="5"/>
  <c r="D20" i="5"/>
  <c r="D20" i="7" s="1"/>
  <c r="H20" i="7" s="1"/>
  <c r="C17" i="3"/>
  <c r="C16" i="3"/>
  <c r="D17" i="1"/>
  <c r="H17" i="1" s="1"/>
  <c r="D19" i="7"/>
  <c r="E19" i="7" s="1"/>
  <c r="B21" i="7"/>
  <c r="C21" i="7" s="1"/>
  <c r="C19" i="1"/>
  <c r="E19" i="1" s="1"/>
  <c r="D19" i="1" s="1"/>
  <c r="H19" i="1" s="1"/>
  <c r="C14" i="3"/>
  <c r="H18" i="1"/>
  <c r="H18" i="7"/>
  <c r="E16" i="7"/>
  <c r="H16" i="7"/>
  <c r="C21" i="6"/>
  <c r="E21" i="6" s="1"/>
  <c r="D21" i="6" s="1"/>
  <c r="L21" i="6" s="1"/>
  <c r="K19" i="5"/>
  <c r="C21" i="5"/>
  <c r="E21" i="5" s="1"/>
  <c r="D21" i="5" s="1"/>
  <c r="H20" i="4"/>
  <c r="B22" i="4"/>
  <c r="C21" i="4"/>
  <c r="E21" i="4" s="1"/>
  <c r="D21" i="4" s="1"/>
  <c r="E16" i="3"/>
  <c r="E15" i="3"/>
  <c r="E17" i="7" l="1"/>
  <c r="N2" i="7"/>
  <c r="K20" i="5"/>
  <c r="N2" i="1"/>
  <c r="D17" i="3"/>
  <c r="H17" i="3" s="1"/>
  <c r="C20" i="1"/>
  <c r="E20" i="1" s="1"/>
  <c r="H19" i="7"/>
  <c r="B22" i="7"/>
  <c r="C22" i="7" s="1"/>
  <c r="E20" i="7"/>
  <c r="D21" i="7"/>
  <c r="K21" i="5"/>
  <c r="C22" i="6"/>
  <c r="E22" i="6" s="1"/>
  <c r="C22" i="5"/>
  <c r="E22" i="5" s="1"/>
  <c r="D22" i="5" s="1"/>
  <c r="H21" i="4"/>
  <c r="B23" i="4"/>
  <c r="C22" i="4"/>
  <c r="E22" i="4" s="1"/>
  <c r="D22" i="4" s="1"/>
  <c r="D22" i="6" l="1"/>
  <c r="L22" i="6" s="1"/>
  <c r="N3" i="6"/>
  <c r="N3" i="5"/>
  <c r="D20" i="1"/>
  <c r="H20" i="1" s="1"/>
  <c r="E17" i="3"/>
  <c r="B23" i="7"/>
  <c r="C23" i="7" s="1"/>
  <c r="H21" i="7"/>
  <c r="E21" i="7"/>
  <c r="C23" i="6"/>
  <c r="E23" i="6" s="1"/>
  <c r="K22" i="5"/>
  <c r="C23" i="5"/>
  <c r="E23" i="5" s="1"/>
  <c r="H22" i="4"/>
  <c r="B24" i="4"/>
  <c r="C23" i="4"/>
  <c r="E23" i="4" s="1"/>
  <c r="D23" i="4" s="1"/>
  <c r="C21" i="1"/>
  <c r="E21" i="1" s="1"/>
  <c r="D21" i="1" s="1"/>
  <c r="D22" i="7" l="1"/>
  <c r="H22" i="7" s="1"/>
  <c r="D23" i="6"/>
  <c r="L23" i="6" s="1"/>
  <c r="D23" i="5"/>
  <c r="K23" i="5" s="1"/>
  <c r="B24" i="7"/>
  <c r="C24" i="7" s="1"/>
  <c r="H21" i="1"/>
  <c r="C24" i="6"/>
  <c r="E24" i="6" s="1"/>
  <c r="D24" i="6" s="1"/>
  <c r="L24" i="6" s="1"/>
  <c r="C24" i="5"/>
  <c r="E24" i="5" s="1"/>
  <c r="D24" i="5" s="1"/>
  <c r="H23" i="4"/>
  <c r="B25" i="4"/>
  <c r="C24" i="4"/>
  <c r="C22" i="1"/>
  <c r="E22" i="1" s="1"/>
  <c r="D22" i="1" s="1"/>
  <c r="E22" i="7" l="1"/>
  <c r="N3" i="7" s="1"/>
  <c r="D23" i="7"/>
  <c r="H23" i="7" s="1"/>
  <c r="N3" i="1"/>
  <c r="B25" i="7"/>
  <c r="C25" i="7" s="1"/>
  <c r="H22" i="1"/>
  <c r="D24" i="7"/>
  <c r="H24" i="7" s="1"/>
  <c r="C25" i="6"/>
  <c r="E25" i="6" s="1"/>
  <c r="K24" i="5"/>
  <c r="C25" i="5"/>
  <c r="E25" i="5" s="1"/>
  <c r="D25" i="5" s="1"/>
  <c r="E24" i="4"/>
  <c r="D24" i="4" s="1"/>
  <c r="B26" i="4"/>
  <c r="C25" i="4"/>
  <c r="C23" i="1"/>
  <c r="E23" i="1" s="1"/>
  <c r="D25" i="6" l="1"/>
  <c r="L25" i="6" s="1"/>
  <c r="N4" i="6"/>
  <c r="E23" i="7"/>
  <c r="N4" i="5"/>
  <c r="D23" i="1"/>
  <c r="D25" i="7"/>
  <c r="E25" i="7" s="1"/>
  <c r="B26" i="7"/>
  <c r="C26" i="7" s="1"/>
  <c r="E24" i="7"/>
  <c r="H23" i="1"/>
  <c r="C26" i="6"/>
  <c r="E26" i="6" s="1"/>
  <c r="K25" i="5"/>
  <c r="C26" i="5"/>
  <c r="E26" i="5" s="1"/>
  <c r="H24" i="4"/>
  <c r="E25" i="4"/>
  <c r="D25" i="4" s="1"/>
  <c r="B27" i="4"/>
  <c r="C24" i="1"/>
  <c r="D26" i="6" l="1"/>
  <c r="L26" i="6" s="1"/>
  <c r="H25" i="7"/>
  <c r="N4" i="7"/>
  <c r="D26" i="5"/>
  <c r="K26" i="5" s="1"/>
  <c r="B27" i="7"/>
  <c r="C27" i="7" s="1"/>
  <c r="E24" i="1"/>
  <c r="B28" i="6"/>
  <c r="C28" i="6" s="1"/>
  <c r="C27" i="6"/>
  <c r="E27" i="6" s="1"/>
  <c r="D27" i="6" s="1"/>
  <c r="L27" i="6" s="1"/>
  <c r="B28" i="5"/>
  <c r="C27" i="5"/>
  <c r="E27" i="5" s="1"/>
  <c r="D27" i="5" s="1"/>
  <c r="B28" i="4"/>
  <c r="H25" i="4"/>
  <c r="C25" i="1"/>
  <c r="D26" i="7" l="1"/>
  <c r="H26" i="7" s="1"/>
  <c r="D24" i="1"/>
  <c r="H24" i="1" s="1"/>
  <c r="B28" i="7"/>
  <c r="C28" i="7" s="1"/>
  <c r="B29" i="5"/>
  <c r="C28" i="5"/>
  <c r="E28" i="5" s="1"/>
  <c r="C26" i="1"/>
  <c r="E26" i="1" s="1"/>
  <c r="E25" i="1"/>
  <c r="D25" i="1" s="1"/>
  <c r="K27" i="5"/>
  <c r="D27" i="7"/>
  <c r="E28" i="6"/>
  <c r="B29" i="6"/>
  <c r="H26" i="4"/>
  <c r="H27" i="4"/>
  <c r="B29" i="4"/>
  <c r="D28" i="6" l="1"/>
  <c r="L28" i="6" s="1"/>
  <c r="N5" i="6"/>
  <c r="E26" i="7"/>
  <c r="D28" i="5"/>
  <c r="K28" i="5" s="1"/>
  <c r="N5" i="5"/>
  <c r="N4" i="1"/>
  <c r="B29" i="7"/>
  <c r="C29" i="7" s="1"/>
  <c r="H25" i="1"/>
  <c r="C27" i="1"/>
  <c r="E27" i="1" s="1"/>
  <c r="D26" i="1"/>
  <c r="H27" i="7"/>
  <c r="E27" i="7"/>
  <c r="B30" i="6"/>
  <c r="C29" i="6"/>
  <c r="E29" i="6" s="1"/>
  <c r="C29" i="5"/>
  <c r="E29" i="5" s="1"/>
  <c r="B30" i="5"/>
  <c r="D28" i="4"/>
  <c r="H28" i="4" s="1"/>
  <c r="B30" i="4"/>
  <c r="D29" i="4"/>
  <c r="H29" i="4" s="1"/>
  <c r="B28" i="1"/>
  <c r="C28" i="1" s="1"/>
  <c r="D28" i="7" l="1"/>
  <c r="E28" i="7" s="1"/>
  <c r="N5" i="7" s="1"/>
  <c r="D29" i="6"/>
  <c r="L29" i="6" s="1"/>
  <c r="D29" i="5"/>
  <c r="K29" i="5" s="1"/>
  <c r="D27" i="1"/>
  <c r="H27" i="1" s="1"/>
  <c r="B30" i="7"/>
  <c r="C30" i="7" s="1"/>
  <c r="E28" i="1"/>
  <c r="D28" i="1" s="1"/>
  <c r="G26" i="1"/>
  <c r="H26" i="1"/>
  <c r="C30" i="6"/>
  <c r="E30" i="6" s="1"/>
  <c r="D30" i="6" s="1"/>
  <c r="L30" i="6" s="1"/>
  <c r="B31" i="6"/>
  <c r="C30" i="5"/>
  <c r="E30" i="5" s="1"/>
  <c r="D30" i="5" s="1"/>
  <c r="B31" i="5"/>
  <c r="B31" i="4"/>
  <c r="B29" i="1"/>
  <c r="H28" i="7" l="1"/>
  <c r="D29" i="7"/>
  <c r="H29" i="7" s="1"/>
  <c r="N5" i="1"/>
  <c r="G27" i="1"/>
  <c r="F26" i="1"/>
  <c r="B31" i="7"/>
  <c r="C31" i="7" s="1"/>
  <c r="C29" i="1"/>
  <c r="E29" i="1" s="1"/>
  <c r="K30" i="5"/>
  <c r="D30" i="7"/>
  <c r="B32" i="6"/>
  <c r="C31" i="6"/>
  <c r="E31" i="6" s="1"/>
  <c r="D31" i="6" s="1"/>
  <c r="L31" i="6" s="1"/>
  <c r="B32" i="5"/>
  <c r="C31" i="5"/>
  <c r="E31" i="5" s="1"/>
  <c r="D31" i="5" s="1"/>
  <c r="B32" i="4"/>
  <c r="C31" i="4"/>
  <c r="E31" i="4" s="1"/>
  <c r="D31" i="4" s="1"/>
  <c r="H31" i="4" s="1"/>
  <c r="D30" i="4"/>
  <c r="H30" i="4" s="1"/>
  <c r="B30" i="1"/>
  <c r="B31" i="1" s="1"/>
  <c r="E29" i="7" l="1"/>
  <c r="N6" i="6"/>
  <c r="N6" i="5"/>
  <c r="D29" i="1"/>
  <c r="B32" i="7"/>
  <c r="C32" i="7" s="1"/>
  <c r="C30" i="1"/>
  <c r="F28" i="1" s="1"/>
  <c r="F27" i="1"/>
  <c r="H28" i="1"/>
  <c r="K31" i="5"/>
  <c r="D31" i="7"/>
  <c r="E30" i="7"/>
  <c r="H30" i="7"/>
  <c r="C32" i="6"/>
  <c r="E32" i="6" s="1"/>
  <c r="B33" i="6"/>
  <c r="B33" i="5"/>
  <c r="C32" i="5"/>
  <c r="E32" i="5" s="1"/>
  <c r="G28" i="1"/>
  <c r="B33" i="4"/>
  <c r="C32" i="4"/>
  <c r="D32" i="6" l="1"/>
  <c r="L32" i="6" s="1"/>
  <c r="D32" i="5"/>
  <c r="K32" i="5" s="1"/>
  <c r="B33" i="7"/>
  <c r="C33" i="7" s="1"/>
  <c r="E30" i="1"/>
  <c r="H29" i="1"/>
  <c r="E31" i="7"/>
  <c r="N6" i="7" s="1"/>
  <c r="H31" i="7"/>
  <c r="B34" i="6"/>
  <c r="C33" i="6"/>
  <c r="E33" i="6" s="1"/>
  <c r="D33" i="6" s="1"/>
  <c r="L33" i="6" s="1"/>
  <c r="C33" i="5"/>
  <c r="E33" i="5" s="1"/>
  <c r="D33" i="5" s="1"/>
  <c r="B34" i="5"/>
  <c r="E32" i="4"/>
  <c r="D32" i="4" s="1"/>
  <c r="H32" i="4" s="1"/>
  <c r="B34" i="4"/>
  <c r="C33" i="4"/>
  <c r="E33" i="4" s="1"/>
  <c r="D33" i="4" s="1"/>
  <c r="H33" i="4" s="1"/>
  <c r="C31" i="1"/>
  <c r="B32" i="1"/>
  <c r="D32" i="7" l="1"/>
  <c r="H32" i="7" s="1"/>
  <c r="D30" i="1"/>
  <c r="H30" i="1" s="1"/>
  <c r="B34" i="7"/>
  <c r="C34" i="7" s="1"/>
  <c r="G29" i="1"/>
  <c r="E31" i="1"/>
  <c r="D31" i="1" s="1"/>
  <c r="F29" i="1"/>
  <c r="K33" i="5"/>
  <c r="D33" i="7"/>
  <c r="B35" i="6"/>
  <c r="C34" i="6"/>
  <c r="E34" i="6" s="1"/>
  <c r="D34" i="6" s="1"/>
  <c r="L34" i="6" s="1"/>
  <c r="B35" i="5"/>
  <c r="C34" i="5"/>
  <c r="E34" i="5" s="1"/>
  <c r="D34" i="5" s="1"/>
  <c r="B35" i="4"/>
  <c r="C34" i="4"/>
  <c r="E34" i="4" s="1"/>
  <c r="D34" i="4" s="1"/>
  <c r="H34" i="4" s="1"/>
  <c r="C32" i="1"/>
  <c r="E32" i="1" s="1"/>
  <c r="B33" i="1"/>
  <c r="E32" i="7" l="1"/>
  <c r="N7" i="6"/>
  <c r="N7" i="5"/>
  <c r="N6" i="1"/>
  <c r="D32" i="1"/>
  <c r="H32" i="1" s="1"/>
  <c r="G30" i="1"/>
  <c r="B35" i="7"/>
  <c r="C35" i="7" s="1"/>
  <c r="H31" i="1"/>
  <c r="F30" i="1"/>
  <c r="K34" i="5"/>
  <c r="D34" i="7"/>
  <c r="H33" i="7"/>
  <c r="E33" i="7"/>
  <c r="B36" i="6"/>
  <c r="C35" i="6"/>
  <c r="E35" i="6" s="1"/>
  <c r="B36" i="5"/>
  <c r="C35" i="5"/>
  <c r="E35" i="5" s="1"/>
  <c r="B36" i="4"/>
  <c r="C35" i="4"/>
  <c r="E35" i="4" s="1"/>
  <c r="D35" i="4" s="1"/>
  <c r="H35" i="4" s="1"/>
  <c r="C33" i="1"/>
  <c r="E33" i="1" s="1"/>
  <c r="D33" i="1" s="1"/>
  <c r="B34" i="1"/>
  <c r="D35" i="6" l="1"/>
  <c r="L35" i="6" s="1"/>
  <c r="D35" i="5"/>
  <c r="B36" i="7"/>
  <c r="C36" i="7" s="1"/>
  <c r="H33" i="1"/>
  <c r="K35" i="5"/>
  <c r="D35" i="7"/>
  <c r="H34" i="7"/>
  <c r="E34" i="7"/>
  <c r="N7" i="7" s="1"/>
  <c r="B37" i="6"/>
  <c r="C36" i="6"/>
  <c r="E36" i="6" s="1"/>
  <c r="D36" i="6" s="1"/>
  <c r="L36" i="6" s="1"/>
  <c r="B37" i="5"/>
  <c r="C36" i="5"/>
  <c r="E36" i="5" s="1"/>
  <c r="D36" i="5" s="1"/>
  <c r="B37" i="4"/>
  <c r="C36" i="4"/>
  <c r="E36" i="4" s="1"/>
  <c r="D36" i="4" s="1"/>
  <c r="H36" i="4" s="1"/>
  <c r="C34" i="1"/>
  <c r="E34" i="1" s="1"/>
  <c r="D34" i="1" s="1"/>
  <c r="B35" i="1"/>
  <c r="N7" i="1" l="1"/>
  <c r="B37" i="7"/>
  <c r="C37" i="7" s="1"/>
  <c r="H34" i="1"/>
  <c r="K36" i="5"/>
  <c r="D36" i="7"/>
  <c r="H35" i="7"/>
  <c r="E35" i="7"/>
  <c r="C37" i="6"/>
  <c r="E37" i="6" s="1"/>
  <c r="D37" i="6" s="1"/>
  <c r="L37" i="6" s="1"/>
  <c r="B38" i="6"/>
  <c r="C38" i="6" s="1"/>
  <c r="E38" i="6" s="1"/>
  <c r="D38" i="6" s="1"/>
  <c r="L38" i="6" s="1"/>
  <c r="C37" i="5"/>
  <c r="E37" i="5" s="1"/>
  <c r="D37" i="5" s="1"/>
  <c r="B38" i="5"/>
  <c r="B38" i="4"/>
  <c r="C38" i="4" s="1"/>
  <c r="E38" i="4" s="1"/>
  <c r="D38" i="4" s="1"/>
  <c r="H38" i="4" s="1"/>
  <c r="C37" i="4"/>
  <c r="E37" i="4" s="1"/>
  <c r="D37" i="4" s="1"/>
  <c r="H37" i="4" s="1"/>
  <c r="C35" i="1"/>
  <c r="E35" i="1" s="1"/>
  <c r="B36" i="1"/>
  <c r="N8" i="6" l="1"/>
  <c r="N8" i="5"/>
  <c r="D35" i="1"/>
  <c r="H35" i="1" s="1"/>
  <c r="K37" i="5"/>
  <c r="D37" i="7"/>
  <c r="C38" i="5"/>
  <c r="E38" i="5" s="1"/>
  <c r="D38" i="5" s="1"/>
  <c r="B38" i="7"/>
  <c r="C38" i="7" s="1"/>
  <c r="H36" i="7"/>
  <c r="E36" i="7"/>
  <c r="C36" i="1"/>
  <c r="E36" i="1" s="1"/>
  <c r="D36" i="1" s="1"/>
  <c r="B37" i="1"/>
  <c r="H36" i="1" l="1"/>
  <c r="K38" i="5"/>
  <c r="D38" i="7"/>
  <c r="H37" i="7"/>
  <c r="E37" i="7"/>
  <c r="N8" i="7" s="1"/>
  <c r="C37" i="1"/>
  <c r="E37" i="1" s="1"/>
  <c r="D37" i="1" s="1"/>
  <c r="B38" i="1"/>
  <c r="N8" i="1" l="1"/>
  <c r="H37" i="1"/>
  <c r="H38" i="7"/>
  <c r="E38" i="7"/>
  <c r="C38" i="1"/>
  <c r="E38" i="1" s="1"/>
  <c r="D38" i="1" s="1"/>
  <c r="H38" i="1" l="1"/>
  <c r="B18" i="3" l="1"/>
  <c r="C18" i="3" s="1"/>
  <c r="I12" i="2"/>
  <c r="C18" i="2"/>
  <c r="E18" i="2" s="1"/>
  <c r="B20" i="3" l="1"/>
  <c r="C20" i="3" s="1"/>
  <c r="F19" i="2"/>
  <c r="B48" i="2" s="1"/>
  <c r="D18" i="2"/>
  <c r="H18" i="2" s="1"/>
  <c r="D18" i="3"/>
  <c r="C19" i="2"/>
  <c r="E19" i="2" s="1"/>
  <c r="D19" i="2" s="1"/>
  <c r="B19" i="3"/>
  <c r="C19" i="3" s="1"/>
  <c r="C20" i="2" l="1"/>
  <c r="E20" i="2" s="1"/>
  <c r="B21" i="3"/>
  <c r="C21" i="3" s="1"/>
  <c r="C48" i="2"/>
  <c r="B42" i="3"/>
  <c r="C42" i="3" s="1"/>
  <c r="N2" i="2"/>
  <c r="D20" i="2"/>
  <c r="H20" i="2" s="1"/>
  <c r="H19" i="2"/>
  <c r="D19" i="3"/>
  <c r="E18" i="3"/>
  <c r="H18" i="3"/>
  <c r="C21" i="2" l="1"/>
  <c r="E21" i="2" s="1"/>
  <c r="D21" i="2" s="1"/>
  <c r="H21" i="2" s="1"/>
  <c r="D20" i="3"/>
  <c r="H20" i="3" s="1"/>
  <c r="H19" i="3"/>
  <c r="E19" i="3"/>
  <c r="N2" i="3" s="1"/>
  <c r="D21" i="3"/>
  <c r="B22" i="3" l="1"/>
  <c r="C22" i="3" s="1"/>
  <c r="C22" i="2"/>
  <c r="E22" i="2" s="1"/>
  <c r="D22" i="2" s="1"/>
  <c r="D22" i="3" s="1"/>
  <c r="E20" i="3"/>
  <c r="B23" i="3"/>
  <c r="C23" i="3" s="1"/>
  <c r="C23" i="2"/>
  <c r="E23" i="2" s="1"/>
  <c r="H21" i="3"/>
  <c r="E21" i="3"/>
  <c r="N3" i="2" l="1"/>
  <c r="H22" i="2"/>
  <c r="D23" i="2"/>
  <c r="H23" i="2" s="1"/>
  <c r="E22" i="3"/>
  <c r="N3" i="3" s="1"/>
  <c r="H22" i="3"/>
  <c r="B24" i="3"/>
  <c r="C24" i="3" s="1"/>
  <c r="C24" i="2"/>
  <c r="E24" i="2" s="1"/>
  <c r="D24" i="2" s="1"/>
  <c r="D23" i="3" l="1"/>
  <c r="H23" i="3" s="1"/>
  <c r="C25" i="2"/>
  <c r="E25" i="2" s="1"/>
  <c r="D25" i="2" s="1"/>
  <c r="B25" i="3"/>
  <c r="C25" i="3" s="1"/>
  <c r="D24" i="3"/>
  <c r="H24" i="2"/>
  <c r="E23" i="3" l="1"/>
  <c r="N4" i="2"/>
  <c r="E24" i="3"/>
  <c r="H24" i="3"/>
  <c r="B26" i="3"/>
  <c r="C26" i="3" s="1"/>
  <c r="C26" i="2"/>
  <c r="E26" i="2" s="1"/>
  <c r="D25" i="3"/>
  <c r="H25" i="2"/>
  <c r="D26" i="2" l="1"/>
  <c r="D26" i="3" s="1"/>
  <c r="E25" i="3"/>
  <c r="N4" i="3" s="1"/>
  <c r="H25" i="3"/>
  <c r="C27" i="2"/>
  <c r="E27" i="2" s="1"/>
  <c r="D27" i="2" s="1"/>
  <c r="B28" i="2"/>
  <c r="B27" i="3"/>
  <c r="C27" i="3" s="1"/>
  <c r="H26" i="2" l="1"/>
  <c r="D27" i="3"/>
  <c r="H27" i="2"/>
  <c r="B28" i="3"/>
  <c r="C28" i="3" s="1"/>
  <c r="C28" i="2"/>
  <c r="E28" i="2" s="1"/>
  <c r="D28" i="2" s="1"/>
  <c r="B29" i="2"/>
  <c r="E26" i="3"/>
  <c r="H26" i="3"/>
  <c r="N5" i="2" l="1"/>
  <c r="E39" i="3"/>
  <c r="B29" i="3"/>
  <c r="C29" i="3" s="1"/>
  <c r="C29" i="2"/>
  <c r="E29" i="2" s="1"/>
  <c r="B30" i="2"/>
  <c r="D28" i="3"/>
  <c r="H28" i="2"/>
  <c r="H27" i="3"/>
  <c r="E27" i="3"/>
  <c r="D29" i="2" l="1"/>
  <c r="H29" i="2" s="1"/>
  <c r="E28" i="3"/>
  <c r="N5" i="3" s="1"/>
  <c r="H28" i="3"/>
  <c r="B31" i="2"/>
  <c r="B30" i="3"/>
  <c r="C30" i="3" s="1"/>
  <c r="C30" i="2"/>
  <c r="E30" i="2" s="1"/>
  <c r="D30" i="2" s="1"/>
  <c r="D29" i="3"/>
  <c r="B32" i="2" l="1"/>
  <c r="C31" i="2"/>
  <c r="E31" i="2" s="1"/>
  <c r="D31" i="2" s="1"/>
  <c r="B31" i="3"/>
  <c r="C31" i="3" s="1"/>
  <c r="H29" i="3"/>
  <c r="E29" i="3"/>
  <c r="D30" i="3"/>
  <c r="H30" i="2"/>
  <c r="N6" i="2" l="1"/>
  <c r="D31" i="3"/>
  <c r="H31" i="2"/>
  <c r="H30" i="3"/>
  <c r="E30" i="3"/>
  <c r="B32" i="3"/>
  <c r="C32" i="3" s="1"/>
  <c r="B33" i="2"/>
  <c r="C32" i="2"/>
  <c r="E32" i="2" s="1"/>
  <c r="D32" i="2" l="1"/>
  <c r="H32" i="2" s="1"/>
  <c r="C33" i="2"/>
  <c r="E33" i="2" s="1"/>
  <c r="D33" i="2" s="1"/>
  <c r="B33" i="3"/>
  <c r="C33" i="3" s="1"/>
  <c r="B34" i="2"/>
  <c r="H31" i="3"/>
  <c r="E31" i="3"/>
  <c r="N6" i="3" s="1"/>
  <c r="D32" i="3" l="1"/>
  <c r="E32" i="3" s="1"/>
  <c r="H33" i="2"/>
  <c r="D33" i="3"/>
  <c r="B34" i="3"/>
  <c r="C34" i="3" s="1"/>
  <c r="C34" i="2"/>
  <c r="E34" i="2" s="1"/>
  <c r="D34" i="2" s="1"/>
  <c r="B35" i="2"/>
  <c r="H32" i="3" l="1"/>
  <c r="N7" i="2"/>
  <c r="H33" i="3"/>
  <c r="E33" i="3"/>
  <c r="B36" i="2"/>
  <c r="B35" i="3"/>
  <c r="C35" i="3" s="1"/>
  <c r="C35" i="2"/>
  <c r="E35" i="2" s="1"/>
  <c r="D34" i="3"/>
  <c r="H34" i="2"/>
  <c r="D35" i="2" l="1"/>
  <c r="B37" i="2"/>
  <c r="B36" i="3"/>
  <c r="C36" i="3" s="1"/>
  <c r="C36" i="2"/>
  <c r="E36" i="2" s="1"/>
  <c r="D36" i="2" s="1"/>
  <c r="H34" i="3"/>
  <c r="E34" i="3"/>
  <c r="N7" i="3" s="1"/>
  <c r="D35" i="3"/>
  <c r="H35" i="2"/>
  <c r="D36" i="3" l="1"/>
  <c r="H36" i="2"/>
  <c r="E35" i="3"/>
  <c r="H35" i="3"/>
  <c r="B37" i="3"/>
  <c r="C37" i="3" s="1"/>
  <c r="B38" i="2"/>
  <c r="C37" i="2"/>
  <c r="E37" i="2" s="1"/>
  <c r="D37" i="2" s="1"/>
  <c r="N8" i="2" l="1"/>
  <c r="D37" i="3"/>
  <c r="H37" i="2"/>
  <c r="B39" i="2"/>
  <c r="B38" i="3"/>
  <c r="C38" i="3" s="1"/>
  <c r="C38" i="2"/>
  <c r="E38" i="2" s="1"/>
  <c r="D38" i="2" s="1"/>
  <c r="E36" i="3"/>
  <c r="H36" i="3"/>
  <c r="C39" i="2" l="1"/>
  <c r="E39" i="2" s="1"/>
  <c r="D39" i="2" s="1"/>
  <c r="H39" i="2" s="1"/>
  <c r="B40" i="2"/>
  <c r="D38" i="3"/>
  <c r="H38" i="2"/>
  <c r="H37" i="3"/>
  <c r="E37" i="3"/>
  <c r="N8" i="3" s="1"/>
  <c r="H38" i="3" l="1"/>
  <c r="E38" i="3"/>
  <c r="C40" i="2"/>
  <c r="E40" i="2" s="1"/>
  <c r="D40" i="2" s="1"/>
  <c r="H40" i="2" s="1"/>
  <c r="B41" i="2"/>
  <c r="C41" i="2" l="1"/>
  <c r="E41" i="2" s="1"/>
  <c r="D41" i="2" s="1"/>
  <c r="H41" i="2" s="1"/>
  <c r="B42" i="2"/>
  <c r="B43" i="2" l="1"/>
  <c r="C42" i="2"/>
  <c r="E42" i="2" s="1"/>
  <c r="D42" i="2" s="1"/>
  <c r="H42" i="2" s="1"/>
  <c r="C43" i="2" l="1"/>
  <c r="E43" i="2" s="1"/>
  <c r="D43" i="2" s="1"/>
  <c r="H43" i="2" s="1"/>
  <c r="B44" i="2"/>
  <c r="B45" i="2" l="1"/>
  <c r="C44" i="2"/>
  <c r="E44" i="2" s="1"/>
  <c r="D44" i="2" s="1"/>
  <c r="H44" i="2" s="1"/>
  <c r="C45" i="2" l="1"/>
  <c r="E45" i="2" s="1"/>
  <c r="D45" i="2" s="1"/>
  <c r="H45" i="2" s="1"/>
  <c r="B46" i="2"/>
  <c r="C46" i="2" s="1"/>
  <c r="E46" i="2" s="1"/>
  <c r="D46" i="2" s="1"/>
  <c r="H46" i="2" s="1"/>
</calcChain>
</file>

<file path=xl/sharedStrings.xml><?xml version="1.0" encoding="utf-8"?>
<sst xmlns="http://schemas.openxmlformats.org/spreadsheetml/2006/main" count="151" uniqueCount="42">
  <si>
    <t>Date</t>
  </si>
  <si>
    <t>Employementfigures</t>
  </si>
  <si>
    <t>emp_growth</t>
  </si>
  <si>
    <t>GDP</t>
  </si>
  <si>
    <t>gdp growth</t>
  </si>
  <si>
    <t>a</t>
  </si>
  <si>
    <t>X= a+b*Y+c*H+d*H*Y</t>
  </si>
  <si>
    <t>b</t>
  </si>
  <si>
    <t>where X= gdp growth, Y= emp grwoth</t>
  </si>
  <si>
    <t>c</t>
  </si>
  <si>
    <t>H= 0 for non IT and 1 for IT</t>
  </si>
  <si>
    <t>d</t>
  </si>
  <si>
    <t>Notes:</t>
  </si>
  <si>
    <t>1) In the last recession, it took 20.8 and 30.25 months on avg for the non IT &amp; IT sector to recover respectively</t>
  </si>
  <si>
    <t xml:space="preserve">2) I calculated the GDP using the high elasticities of the 2008-09 recession </t>
  </si>
  <si>
    <t>GDP level</t>
  </si>
  <si>
    <t>emp growth</t>
  </si>
  <si>
    <t>GDP growth</t>
  </si>
  <si>
    <t>GDP levels</t>
  </si>
  <si>
    <t>GDP Levels</t>
  </si>
  <si>
    <t>Steps followed</t>
  </si>
  <si>
    <t>2) I computed employment growth rates (annualised)</t>
  </si>
  <si>
    <t>4) Using the growth rates compted, I calculate the GDP values</t>
  </si>
  <si>
    <t>3) Using the elasticities, I  computed annualised GDP grwoth rates</t>
  </si>
  <si>
    <t>5) Now I normalise these GDP values to compute GDP levels</t>
  </si>
  <si>
    <t>1) Take out employment by non- IT and IT sector from Jan 2019 to May 2020</t>
  </si>
  <si>
    <t>1) The same as the non-IT model</t>
  </si>
  <si>
    <t xml:space="preserve">1) I sum up the values of employemnt and GDP from IT and non-IT sector and tehn compute annualised growth rates for both. And finally, plot GDP levels by normalizing GDP values. </t>
  </si>
  <si>
    <t>low resilience</t>
  </si>
  <si>
    <t>high resilience</t>
  </si>
  <si>
    <t>all industries</t>
  </si>
  <si>
    <t>true values</t>
  </si>
  <si>
    <t>estimated</t>
  </si>
  <si>
    <t xml:space="preserve"> </t>
  </si>
  <si>
    <t>Quarters</t>
  </si>
  <si>
    <t>Apr-Jun 2020</t>
  </si>
  <si>
    <t>Jul-Sep 2020</t>
  </si>
  <si>
    <t>Oct-Dec 2020</t>
  </si>
  <si>
    <t>Jan-Mar2021</t>
  </si>
  <si>
    <t>Apr-Jun 2021</t>
  </si>
  <si>
    <t>Jul-Sep 2021</t>
  </si>
  <si>
    <t>Oct-Dec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</si>
</sst>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1"/>
      <name val="Calibri"/>
      <family val="2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CE4D6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17" fontId="0" fillId="0" borderId="0" xfId="0" applyNumberFormat="1"/>
    <xf numFmtId="0" fontId="1" fillId="0" borderId="0" xfId="0" applyFont="1"/>
    <xf numFmtId="0" fontId="0" fillId="0" borderId="0" xfId="0" applyFill="1"/>
    <xf numFmtId="0" fontId="0" fillId="0" borderId="0" xfId="0" applyAlignment="1"/>
    <xf numFmtId="17" fontId="0" fillId="0" borderId="0" xfId="0" applyNumberFormat="1" applyAlignment="1">
      <alignment vertical="top"/>
    </xf>
    <xf numFmtId="0" fontId="0" fillId="0" borderId="0" xfId="0" applyAlignment="1">
      <alignment vertical="top"/>
    </xf>
    <xf numFmtId="3" fontId="0" fillId="0" borderId="0" xfId="0" applyNumberFormat="1"/>
    <xf numFmtId="0" fontId="0" fillId="2" borderId="0" xfId="0" applyFill="1"/>
    <xf numFmtId="4" fontId="0" fillId="0" borderId="0" xfId="0" applyNumberFormat="1"/>
    <xf numFmtId="0" fontId="2" fillId="0" borderId="0" xfId="0" applyFont="1"/>
    <xf numFmtId="0" fontId="2" fillId="3" borderId="0" xfId="0" applyFont="1" applyFill="1"/>
    <xf numFmtId="0" fontId="0" fillId="0" borderId="0" xfId="0" applyAlignment="1">
      <alignment horizontal="left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'non-wfh baseline'!$A$15:$A$38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'non-wfh baseline'!$H$15:$H$38</c:f>
              <c:numCache>
                <c:formatCode>General</c:formatCode>
                <c:ptCount val="24"/>
                <c:pt idx="0">
                  <c:v>1</c:v>
                </c:pt>
                <c:pt idx="1">
                  <c:v>0.91057335700774511</c:v>
                </c:pt>
                <c:pt idx="2">
                  <c:v>0.82539445609141304</c:v>
                </c:pt>
                <c:pt idx="3">
                  <c:v>0.84590363819520809</c:v>
                </c:pt>
                <c:pt idx="4">
                  <c:v>0.90374157776256803</c:v>
                </c:pt>
                <c:pt idx="5">
                  <c:v>0.92076651382567598</c:v>
                </c:pt>
                <c:pt idx="6">
                  <c:v>0.92686569229778593</c:v>
                </c:pt>
                <c:pt idx="7">
                  <c:v>0.93388517431614693</c:v>
                </c:pt>
                <c:pt idx="8">
                  <c:v>0.93544595427620281</c:v>
                </c:pt>
                <c:pt idx="9">
                  <c:v>0.94000775487450794</c:v>
                </c:pt>
                <c:pt idx="10">
                  <c:v>0.93773937358565096</c:v>
                </c:pt>
                <c:pt idx="11">
                  <c:v>0.92366328725371127</c:v>
                </c:pt>
                <c:pt idx="12">
                  <c:v>0.93923190348218333</c:v>
                </c:pt>
                <c:pt idx="13">
                  <c:v>0.92854226288482622</c:v>
                </c:pt>
                <c:pt idx="14">
                  <c:v>0.94695093706599054</c:v>
                </c:pt>
                <c:pt idx="15">
                  <c:v>0.95478992832310272</c:v>
                </c:pt>
                <c:pt idx="16">
                  <c:v>0.96160299975405106</c:v>
                </c:pt>
                <c:pt idx="17">
                  <c:v>0.96318078663049844</c:v>
                </c:pt>
                <c:pt idx="18">
                  <c:v>0.96713444969501672</c:v>
                </c:pt>
                <c:pt idx="19">
                  <c:v>0.97106359090589067</c:v>
                </c:pt>
                <c:pt idx="20">
                  <c:v>0.97740154837474968</c:v>
                </c:pt>
                <c:pt idx="21">
                  <c:v>0.98522539279047305</c:v>
                </c:pt>
                <c:pt idx="22">
                  <c:v>0.99311209746004803</c:v>
                </c:pt>
                <c:pt idx="23">
                  <c:v>1.0005599473319597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1B-2F48-AEF1-848A42617B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682352"/>
        <c:axId val="208858592"/>
      </c:lineChart>
      <c:dateAx>
        <c:axId val="20968235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58592"/>
        <c:crosses val="autoZero"/>
        <c:auto val="1"/>
        <c:lblOffset val="100"/>
        <c:baseTimeUnit val="months"/>
      </c:dateAx>
      <c:valAx>
        <c:axId val="20885859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6823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'wfh baseline'!$A$15:$A$38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'wfh baseline'!$H$15:$H$38</c:f>
              <c:numCache>
                <c:formatCode>General</c:formatCode>
                <c:ptCount val="24"/>
                <c:pt idx="0">
                  <c:v>1</c:v>
                </c:pt>
                <c:pt idx="1">
                  <c:v>0.94901119564277692</c:v>
                </c:pt>
                <c:pt idx="2">
                  <c:v>0.94976915416633234</c:v>
                </c:pt>
                <c:pt idx="3">
                  <c:v>0.95325781163140344</c:v>
                </c:pt>
                <c:pt idx="4">
                  <c:v>0.96340080437175468</c:v>
                </c:pt>
                <c:pt idx="5">
                  <c:v>0.97470972647262477</c:v>
                </c:pt>
                <c:pt idx="6">
                  <c:v>0.97788491800007382</c:v>
                </c:pt>
                <c:pt idx="7">
                  <c:v>0.99365703297841645</c:v>
                </c:pt>
                <c:pt idx="8">
                  <c:v>0.99807961187045291</c:v>
                </c:pt>
                <c:pt idx="9">
                  <c:v>1.0029444066249447</c:v>
                </c:pt>
                <c:pt idx="10">
                  <c:v>1.0043266338068839</c:v>
                </c:pt>
                <c:pt idx="11">
                  <c:v>0.98795736477437768</c:v>
                </c:pt>
                <c:pt idx="12">
                  <c:v>0.99429954734064718</c:v>
                </c:pt>
                <c:pt idx="13">
                  <c:v>0.99046133915597057</c:v>
                </c:pt>
                <c:pt idx="14">
                  <c:v>0.98683703796850175</c:v>
                </c:pt>
                <c:pt idx="15">
                  <c:v>0.98962735889835385</c:v>
                </c:pt>
                <c:pt idx="16">
                  <c:v>0.99180629752253302</c:v>
                </c:pt>
                <c:pt idx="17">
                  <c:v>0.99803263201122783</c:v>
                </c:pt>
                <c:pt idx="18">
                  <c:v>0.9973971314006328</c:v>
                </c:pt>
                <c:pt idx="19">
                  <c:v>1.001192648589289</c:v>
                </c:pt>
                <c:pt idx="20">
                  <c:v>1.0034018821989878</c:v>
                </c:pt>
                <c:pt idx="21">
                  <c:v>1.0095751470626315</c:v>
                </c:pt>
                <c:pt idx="22">
                  <c:v>1.0128916872132712</c:v>
                </c:pt>
                <c:pt idx="23">
                  <c:v>1.0144041702223205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E-3546-A05D-4A87B199AD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1423360"/>
        <c:axId val="680954064"/>
      </c:lineChart>
      <c:dateAx>
        <c:axId val="681423360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0954064"/>
        <c:crosses val="autoZero"/>
        <c:auto val="1"/>
        <c:lblOffset val="100"/>
        <c:baseTimeUnit val="months"/>
      </c:dateAx>
      <c:valAx>
        <c:axId val="68095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142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'aggregate baseline'!$A$15:$A$38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'aggregate baseline'!$H$15:$H$38</c:f>
              <c:numCache>
                <c:formatCode>General</c:formatCode>
                <c:ptCount val="24"/>
                <c:pt idx="0">
                  <c:v>1</c:v>
                </c:pt>
                <c:pt idx="1">
                  <c:v>0.92872117721310377</c:v>
                </c:pt>
                <c:pt idx="2">
                  <c:v>0.8841160111765185</c:v>
                </c:pt>
                <c:pt idx="3">
                  <c:v>0.89658922060564472</c:v>
                </c:pt>
                <c:pt idx="4">
                  <c:v>0.93190874211263441</c:v>
                </c:pt>
                <c:pt idx="5">
                  <c:v>0.94623495219733955</c:v>
                </c:pt>
                <c:pt idx="6">
                  <c:v>0.95095361627949215</c:v>
                </c:pt>
                <c:pt idx="7">
                  <c:v>0.96210551611638462</c:v>
                </c:pt>
                <c:pt idx="8">
                  <c:v>0.9650174493755268</c:v>
                </c:pt>
                <c:pt idx="9">
                  <c:v>0.96972230389322533</c:v>
                </c:pt>
                <c:pt idx="10">
                  <c:v>0.96917749990529889</c:v>
                </c:pt>
                <c:pt idx="11">
                  <c:v>0.95401872347355754</c:v>
                </c:pt>
                <c:pt idx="12">
                  <c:v>0.96523122434319875</c:v>
                </c:pt>
                <c:pt idx="13">
                  <c:v>0.9577763796654325</c:v>
                </c:pt>
                <c:pt idx="14">
                  <c:v>0.96578253149419191</c:v>
                </c:pt>
                <c:pt idx="15">
                  <c:v>0.97123787256105276</c:v>
                </c:pt>
                <c:pt idx="16">
                  <c:v>0.97586301116405183</c:v>
                </c:pt>
                <c:pt idx="17">
                  <c:v>0.97963553659185543</c:v>
                </c:pt>
                <c:pt idx="18">
                  <c:v>0.9814224982957771</c:v>
                </c:pt>
                <c:pt idx="19">
                  <c:v>0.98528855102882718</c:v>
                </c:pt>
                <c:pt idx="20">
                  <c:v>0.98967719654534025</c:v>
                </c:pt>
                <c:pt idx="21">
                  <c:v>0.99672174581832151</c:v>
                </c:pt>
                <c:pt idx="22">
                  <c:v>1.002450719279697</c:v>
                </c:pt>
                <c:pt idx="23">
                  <c:v>1.0070962791554718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1D0-CE46-9168-E6A5EE8A7C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7953024"/>
        <c:axId val="227950800"/>
      </c:lineChart>
      <c:dateAx>
        <c:axId val="22795302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0800"/>
        <c:crosses val="autoZero"/>
        <c:auto val="1"/>
        <c:lblOffset val="100"/>
        <c:baseTimeUnit val="months"/>
      </c:dateAx>
      <c:valAx>
        <c:axId val="227950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953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Sheet1!$H$15:$H$38</c:f>
              <c:numCache>
                <c:formatCode>General</c:formatCode>
                <c:ptCount val="24"/>
                <c:pt idx="0">
                  <c:v>1</c:v>
                </c:pt>
                <c:pt idx="1">
                  <c:v>0.89665350353958406</c:v>
                </c:pt>
                <c:pt idx="2">
                  <c:v>0.81767764231052986</c:v>
                </c:pt>
                <c:pt idx="3">
                  <c:v>0.83994703304249729</c:v>
                </c:pt>
                <c:pt idx="4">
                  <c:v>0.84957533982606637</c:v>
                </c:pt>
                <c:pt idx="5">
                  <c:v>0.85858587763692684</c:v>
                </c:pt>
                <c:pt idx="6">
                  <c:v>0.86599934517716692</c:v>
                </c:pt>
                <c:pt idx="7">
                  <c:v>0.86914902453676746</c:v>
                </c:pt>
                <c:pt idx="8">
                  <c:v>0.87536894642702179</c:v>
                </c:pt>
                <c:pt idx="9">
                  <c:v>0.8840190670986241</c:v>
                </c:pt>
                <c:pt idx="10">
                  <c:v>0.89275429488559166</c:v>
                </c:pt>
                <c:pt idx="11">
                  <c:v>0.89961665545073821</c:v>
                </c:pt>
                <c:pt idx="12">
                  <c:v>0.90434134271006461</c:v>
                </c:pt>
                <c:pt idx="13">
                  <c:v>0.85895847850381235</c:v>
                </c:pt>
                <c:pt idx="14">
                  <c:v>0.90122432673393282</c:v>
                </c:pt>
                <c:pt idx="15">
                  <c:v>0.91037275614062574</c:v>
                </c:pt>
                <c:pt idx="16">
                  <c:v>0.91988831987328767</c:v>
                </c:pt>
                <c:pt idx="17">
                  <c:v>0.92873415818746896</c:v>
                </c:pt>
                <c:pt idx="18">
                  <c:v>0.93585394642287045</c:v>
                </c:pt>
                <c:pt idx="19">
                  <c:v>0.93837345180489007</c:v>
                </c:pt>
                <c:pt idx="20">
                  <c:v>0.94421617893542642</c:v>
                </c:pt>
                <c:pt idx="21">
                  <c:v>0.95268302735767352</c:v>
                </c:pt>
                <c:pt idx="22">
                  <c:v>0.96124186738923145</c:v>
                </c:pt>
                <c:pt idx="23">
                  <c:v>0.96778610686614563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61-D748-AF10-46E0BEBF99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7345792"/>
        <c:axId val="207083152"/>
      </c:lineChart>
      <c:dateAx>
        <c:axId val="20734579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83152"/>
        <c:crosses val="autoZero"/>
        <c:auto val="1"/>
        <c:lblOffset val="100"/>
        <c:baseTimeUnit val="months"/>
      </c:dateAx>
      <c:valAx>
        <c:axId val="207083152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345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'non-wfh optimistic'!$A$15:$A$38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'non-wfh optimistic'!$K$15:$K$38</c:f>
              <c:numCache>
                <c:formatCode>General</c:formatCode>
                <c:ptCount val="24"/>
                <c:pt idx="0">
                  <c:v>1</c:v>
                </c:pt>
                <c:pt idx="1">
                  <c:v>0.91057335700774511</c:v>
                </c:pt>
                <c:pt idx="2">
                  <c:v>0.82539445609141304</c:v>
                </c:pt>
                <c:pt idx="3">
                  <c:v>0.84590363819520809</c:v>
                </c:pt>
                <c:pt idx="4">
                  <c:v>0.90374157776256803</c:v>
                </c:pt>
                <c:pt idx="5">
                  <c:v>0.92076651382567598</c:v>
                </c:pt>
                <c:pt idx="6">
                  <c:v>0.92686569229778593</c:v>
                </c:pt>
                <c:pt idx="7">
                  <c:v>0.93388517431614693</c:v>
                </c:pt>
                <c:pt idx="8">
                  <c:v>0.93544595427620281</c:v>
                </c:pt>
                <c:pt idx="9">
                  <c:v>0.94000775487450794</c:v>
                </c:pt>
                <c:pt idx="10">
                  <c:v>0.93773937358565096</c:v>
                </c:pt>
                <c:pt idx="11">
                  <c:v>0.92366328725371127</c:v>
                </c:pt>
                <c:pt idx="12">
                  <c:v>0.93923190348218333</c:v>
                </c:pt>
                <c:pt idx="13">
                  <c:v>0.92888397436981107</c:v>
                </c:pt>
                <c:pt idx="14">
                  <c:v>0.94765400001455324</c:v>
                </c:pt>
                <c:pt idx="15">
                  <c:v>0.94852958485936167</c:v>
                </c:pt>
                <c:pt idx="16">
                  <c:v>0.94743781718247</c:v>
                </c:pt>
                <c:pt idx="17">
                  <c:v>0.94128035771019913</c:v>
                </c:pt>
                <c:pt idx="18">
                  <c:v>0.93870501570350262</c:v>
                </c:pt>
                <c:pt idx="19">
                  <c:v>0.93868788150131521</c:v>
                </c:pt>
                <c:pt idx="20">
                  <c:v>0.93576421290270906</c:v>
                </c:pt>
                <c:pt idx="21">
                  <c:v>0.93459041103977136</c:v>
                </c:pt>
                <c:pt idx="22">
                  <c:v>0.93902796773358155</c:v>
                </c:pt>
                <c:pt idx="23">
                  <c:v>0.9398591303161421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70C-6640-9635-677F15B57B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1523872"/>
        <c:axId val="231525504"/>
      </c:lineChart>
      <c:dateAx>
        <c:axId val="231523872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5504"/>
        <c:crosses val="autoZero"/>
        <c:auto val="1"/>
        <c:lblOffset val="100"/>
        <c:baseTimeUnit val="months"/>
      </c:dateAx>
      <c:valAx>
        <c:axId val="231525504"/>
        <c:scaling>
          <c:orientation val="minMax"/>
          <c:min val="0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1523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'wfh optimistic'!$A$15:$A$38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'wfh optimistic'!$L$15:$L$38</c:f>
              <c:numCache>
                <c:formatCode>General</c:formatCode>
                <c:ptCount val="24"/>
                <c:pt idx="0">
                  <c:v>1</c:v>
                </c:pt>
                <c:pt idx="1">
                  <c:v>0.94901119564277692</c:v>
                </c:pt>
                <c:pt idx="2">
                  <c:v>0.94976915416633234</c:v>
                </c:pt>
                <c:pt idx="3">
                  <c:v>0.95325781163140344</c:v>
                </c:pt>
                <c:pt idx="4">
                  <c:v>0.96340080437175468</c:v>
                </c:pt>
                <c:pt idx="5">
                  <c:v>0.97470972647262477</c:v>
                </c:pt>
                <c:pt idx="6">
                  <c:v>0.97788491800007382</c:v>
                </c:pt>
                <c:pt idx="7">
                  <c:v>0.99365703297841645</c:v>
                </c:pt>
                <c:pt idx="8">
                  <c:v>0.99807961187045291</c:v>
                </c:pt>
                <c:pt idx="9">
                  <c:v>1.0029444066249447</c:v>
                </c:pt>
                <c:pt idx="10">
                  <c:v>1.0043266338068839</c:v>
                </c:pt>
                <c:pt idx="11">
                  <c:v>0.98795736477437768</c:v>
                </c:pt>
                <c:pt idx="12">
                  <c:v>0.99429954734064718</c:v>
                </c:pt>
                <c:pt idx="13">
                  <c:v>0.99113825269301548</c:v>
                </c:pt>
                <c:pt idx="14">
                  <c:v>0.98800453963758916</c:v>
                </c:pt>
                <c:pt idx="15">
                  <c:v>0.9912747642358497</c:v>
                </c:pt>
                <c:pt idx="16">
                  <c:v>0.99370896296264266</c:v>
                </c:pt>
                <c:pt idx="17">
                  <c:v>1.0000024633835847</c:v>
                </c:pt>
                <c:pt idx="18">
                  <c:v>0.99942372228563914</c:v>
                </c:pt>
                <c:pt idx="19">
                  <c:v>1.0032587267532793</c:v>
                </c:pt>
                <c:pt idx="20">
                  <c:v>1.0055326869974588</c:v>
                </c:pt>
                <c:pt idx="21">
                  <c:v>1.0115964417823013</c:v>
                </c:pt>
                <c:pt idx="22">
                  <c:v>1.0146043442000294</c:v>
                </c:pt>
                <c:pt idx="23">
                  <c:v>1.0160355021958065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30-5044-B866-150EF7E698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2618416"/>
        <c:axId val="232620048"/>
      </c:lineChart>
      <c:dateAx>
        <c:axId val="232618416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20048"/>
        <c:crosses val="autoZero"/>
        <c:auto val="1"/>
        <c:lblOffset val="100"/>
        <c:baseTimeUnit val="months"/>
      </c:dateAx>
      <c:valAx>
        <c:axId val="232620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26184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'agg optimistic'!$A$15:$A$38</c:f>
              <c:numCache>
                <c:formatCode>mmm\-yy</c:formatCode>
                <c:ptCount val="24"/>
                <c:pt idx="0">
                  <c:v>43862</c:v>
                </c:pt>
                <c:pt idx="1">
                  <c:v>43891</c:v>
                </c:pt>
                <c:pt idx="2">
                  <c:v>43922</c:v>
                </c:pt>
                <c:pt idx="3">
                  <c:v>43952</c:v>
                </c:pt>
                <c:pt idx="4">
                  <c:v>43983</c:v>
                </c:pt>
                <c:pt idx="5">
                  <c:v>44013</c:v>
                </c:pt>
                <c:pt idx="6">
                  <c:v>44044</c:v>
                </c:pt>
                <c:pt idx="7">
                  <c:v>44075</c:v>
                </c:pt>
                <c:pt idx="8">
                  <c:v>44105</c:v>
                </c:pt>
                <c:pt idx="9">
                  <c:v>44136</c:v>
                </c:pt>
                <c:pt idx="10">
                  <c:v>44166</c:v>
                </c:pt>
                <c:pt idx="11">
                  <c:v>44197</c:v>
                </c:pt>
                <c:pt idx="12">
                  <c:v>44228</c:v>
                </c:pt>
                <c:pt idx="13">
                  <c:v>44256</c:v>
                </c:pt>
                <c:pt idx="14">
                  <c:v>44287</c:v>
                </c:pt>
                <c:pt idx="15">
                  <c:v>44317</c:v>
                </c:pt>
                <c:pt idx="16">
                  <c:v>44348</c:v>
                </c:pt>
                <c:pt idx="17">
                  <c:v>44378</c:v>
                </c:pt>
                <c:pt idx="18">
                  <c:v>44409</c:v>
                </c:pt>
                <c:pt idx="19">
                  <c:v>44440</c:v>
                </c:pt>
                <c:pt idx="20">
                  <c:v>44470</c:v>
                </c:pt>
                <c:pt idx="21">
                  <c:v>44501</c:v>
                </c:pt>
                <c:pt idx="22">
                  <c:v>44531</c:v>
                </c:pt>
                <c:pt idx="23">
                  <c:v>44562</c:v>
                </c:pt>
              </c:numCache>
            </c:numRef>
          </c:cat>
          <c:val>
            <c:numRef>
              <c:f>'agg optimistic'!$H$15:$H$38</c:f>
              <c:numCache>
                <c:formatCode>General</c:formatCode>
                <c:ptCount val="24"/>
                <c:pt idx="0">
                  <c:v>1</c:v>
                </c:pt>
                <c:pt idx="1">
                  <c:v>0.92872117721310377</c:v>
                </c:pt>
                <c:pt idx="2">
                  <c:v>0.8841160111765185</c:v>
                </c:pt>
                <c:pt idx="3">
                  <c:v>0.89658922060564472</c:v>
                </c:pt>
                <c:pt idx="4">
                  <c:v>0.93190874211263441</c:v>
                </c:pt>
                <c:pt idx="5">
                  <c:v>0.94623495219733955</c:v>
                </c:pt>
                <c:pt idx="6">
                  <c:v>0.95095361627949215</c:v>
                </c:pt>
                <c:pt idx="7">
                  <c:v>0.96210551611638462</c:v>
                </c:pt>
                <c:pt idx="8">
                  <c:v>0.9650174493755268</c:v>
                </c:pt>
                <c:pt idx="9">
                  <c:v>0.96972230389322533</c:v>
                </c:pt>
                <c:pt idx="10">
                  <c:v>0.96917749990529889</c:v>
                </c:pt>
                <c:pt idx="11">
                  <c:v>0.95401872347355754</c:v>
                </c:pt>
                <c:pt idx="12">
                  <c:v>0.96523122434319875</c:v>
                </c:pt>
                <c:pt idx="13">
                  <c:v>0.95827635152064816</c:v>
                </c:pt>
                <c:pt idx="14">
                  <c:v>0.96670487187082543</c:v>
                </c:pt>
                <c:pt idx="15">
                  <c:v>0.96871104816524378</c:v>
                </c:pt>
                <c:pt idx="16">
                  <c:v>0.96928401000011721</c:v>
                </c:pt>
                <c:pt idx="17">
                  <c:v>0.9690050751678928</c:v>
                </c:pt>
                <c:pt idx="18">
                  <c:v>0.96737239683846266</c:v>
                </c:pt>
                <c:pt idx="19">
                  <c:v>0.96917398924704834</c:v>
                </c:pt>
                <c:pt idx="20">
                  <c:v>0.96870429925605028</c:v>
                </c:pt>
                <c:pt idx="21">
                  <c:v>0.97094759578975109</c:v>
                </c:pt>
                <c:pt idx="22">
                  <c:v>0.97471016373082442</c:v>
                </c:pt>
                <c:pt idx="23">
                  <c:v>0.97582460469920884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9-2541-98C4-04231D8643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9425744"/>
        <c:axId val="570506016"/>
      </c:lineChart>
      <c:dateAx>
        <c:axId val="2094257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06016"/>
        <c:crosses val="autoZero"/>
        <c:auto val="1"/>
        <c:lblOffset val="100"/>
        <c:baseTimeUnit val="months"/>
      </c:dateAx>
      <c:valAx>
        <c:axId val="57050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4257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18</xdr:row>
      <xdr:rowOff>171450</xdr:rowOff>
    </xdr:from>
    <xdr:to>
      <xdr:col>16</xdr:col>
      <xdr:colOff>127000</xdr:colOff>
      <xdr:row>35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C8FFFC-1012-034D-972E-59F0847076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495300</xdr:colOff>
      <xdr:row>20</xdr:row>
      <xdr:rowOff>158750</xdr:rowOff>
    </xdr:from>
    <xdr:to>
      <xdr:col>16</xdr:col>
      <xdr:colOff>254000</xdr:colOff>
      <xdr:row>40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C18899-E781-B341-968E-7FF6B2163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241300</xdr:colOff>
      <xdr:row>16</xdr:row>
      <xdr:rowOff>184150</xdr:rowOff>
    </xdr:from>
    <xdr:to>
      <xdr:col>15</xdr:col>
      <xdr:colOff>711200</xdr:colOff>
      <xdr:row>33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93237B5-1203-B344-8319-BC64011991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127000</xdr:colOff>
      <xdr:row>19</xdr:row>
      <xdr:rowOff>57150</xdr:rowOff>
    </xdr:from>
    <xdr:to>
      <xdr:col>16</xdr:col>
      <xdr:colOff>800100</xdr:colOff>
      <xdr:row>37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7F7C56-25D0-B449-B7E7-95066B17ED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13</xdr:row>
      <xdr:rowOff>184150</xdr:rowOff>
    </xdr:from>
    <xdr:to>
      <xdr:col>19</xdr:col>
      <xdr:colOff>0</xdr:colOff>
      <xdr:row>31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633429-BAC3-E748-A75B-1978E341CE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25400</xdr:colOff>
      <xdr:row>13</xdr:row>
      <xdr:rowOff>6350</xdr:rowOff>
    </xdr:from>
    <xdr:to>
      <xdr:col>20</xdr:col>
      <xdr:colOff>317500</xdr:colOff>
      <xdr:row>30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1FF6D08-E0EB-6A40-9996-35000B8ECA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50800</xdr:colOff>
      <xdr:row>13</xdr:row>
      <xdr:rowOff>171450</xdr:rowOff>
    </xdr:from>
    <xdr:to>
      <xdr:col>16</xdr:col>
      <xdr:colOff>0</xdr:colOff>
      <xdr:row>31</xdr:row>
      <xdr:rowOff>63500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5B7345E-1EE6-6E40-8699-4231F7DD74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E07435-6C3A-BF4C-BB76-4E208D5FF031}">
  <dimension ref="A1:N42"/>
  <sheetViews>
    <sheetView topLeftCell="A2" workbookViewId="0">
      <selection activeCell="B26" sqref="B26:B2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>
        <v>-1.7854499999999999E-2</v>
      </c>
      <c r="I1" t="s">
        <v>6</v>
      </c>
      <c r="M1" t="s">
        <v>34</v>
      </c>
    </row>
    <row r="2" spans="1:14" x14ac:dyDescent="0.2">
      <c r="A2" s="1">
        <v>43466</v>
      </c>
      <c r="B2">
        <v>11848.899871830001</v>
      </c>
      <c r="D2">
        <v>1019265</v>
      </c>
      <c r="G2" s="2" t="s">
        <v>7</v>
      </c>
      <c r="H2">
        <v>0.84156839999999999</v>
      </c>
      <c r="I2" t="s">
        <v>8</v>
      </c>
      <c r="M2" t="s">
        <v>35</v>
      </c>
      <c r="N2">
        <f>AVERAGE(E17:E19)</f>
        <v>-0.14447077516264209</v>
      </c>
    </row>
    <row r="3" spans="1:14" x14ac:dyDescent="0.2">
      <c r="A3" s="1">
        <v>43497</v>
      </c>
      <c r="B3">
        <v>11847.699981690001</v>
      </c>
      <c r="D3">
        <v>1014359</v>
      </c>
      <c r="G3" s="2" t="s">
        <v>9</v>
      </c>
      <c r="H3">
        <v>2.65039E-2</v>
      </c>
      <c r="I3" t="s">
        <v>10</v>
      </c>
      <c r="M3" t="s">
        <v>36</v>
      </c>
      <c r="N3">
        <f>AVERAGE(E20:E22)</f>
        <v>-7.015514176353814E-2</v>
      </c>
    </row>
    <row r="4" spans="1:14" x14ac:dyDescent="0.2">
      <c r="A4" s="1">
        <v>43525</v>
      </c>
      <c r="B4">
        <v>11819.499755860001</v>
      </c>
      <c r="D4">
        <v>1027599</v>
      </c>
      <c r="G4" s="2" t="s">
        <v>11</v>
      </c>
      <c r="H4">
        <v>-0.4332318</v>
      </c>
      <c r="M4" t="s">
        <v>37</v>
      </c>
      <c r="N4">
        <f>AVERAGE(E23:E25)</f>
        <v>-5.6629790775734691E-2</v>
      </c>
    </row>
    <row r="5" spans="1:14" x14ac:dyDescent="0.2">
      <c r="A5" s="1">
        <v>43556</v>
      </c>
      <c r="B5">
        <v>11881.70010376</v>
      </c>
      <c r="D5">
        <v>1036023</v>
      </c>
      <c r="M5" t="s">
        <v>38</v>
      </c>
      <c r="N5">
        <f>AVERAGE(E26:E28)</f>
        <v>-3.8297781608211894E-2</v>
      </c>
    </row>
    <row r="6" spans="1:14" x14ac:dyDescent="0.2">
      <c r="A6" s="1">
        <v>43586</v>
      </c>
      <c r="B6">
        <v>11887.19995117</v>
      </c>
      <c r="D6">
        <v>1038221</v>
      </c>
      <c r="M6" t="s">
        <v>39</v>
      </c>
      <c r="N6">
        <f>AVERAGE(E29:E31)</f>
        <v>0.11333897843811462</v>
      </c>
    </row>
    <row r="7" spans="1:14" x14ac:dyDescent="0.2">
      <c r="A7" s="1">
        <v>43617</v>
      </c>
      <c r="B7">
        <v>11877.49978638</v>
      </c>
      <c r="D7">
        <v>1039599</v>
      </c>
      <c r="I7" t="s">
        <v>12</v>
      </c>
      <c r="M7" t="s">
        <v>40</v>
      </c>
      <c r="N7">
        <f>AVERAGE(E32:E34)</f>
        <v>4.3106911086522537E-2</v>
      </c>
    </row>
    <row r="8" spans="1:14" x14ac:dyDescent="0.2">
      <c r="A8" s="1">
        <v>43647</v>
      </c>
      <c r="B8">
        <v>11868.09994507</v>
      </c>
      <c r="D8">
        <v>1033422</v>
      </c>
      <c r="I8" s="12" t="s">
        <v>13</v>
      </c>
      <c r="J8" s="12"/>
      <c r="K8" s="12"/>
      <c r="L8" s="12"/>
      <c r="M8" t="s">
        <v>41</v>
      </c>
      <c r="N8">
        <f>AVERAGE(E35:E37)</f>
        <v>5.0667845390803747E-2</v>
      </c>
    </row>
    <row r="9" spans="1:14" x14ac:dyDescent="0.2">
      <c r="A9" s="1">
        <v>43678</v>
      </c>
      <c r="B9">
        <v>11875.799865720001</v>
      </c>
      <c r="D9">
        <v>1030731</v>
      </c>
      <c r="I9" s="12"/>
      <c r="J9" s="12"/>
      <c r="K9" s="12"/>
      <c r="L9" s="12"/>
    </row>
    <row r="10" spans="1:14" x14ac:dyDescent="0.2">
      <c r="A10" s="1">
        <v>43709</v>
      </c>
      <c r="B10">
        <v>11919.6003418</v>
      </c>
      <c r="D10">
        <v>1030723</v>
      </c>
      <c r="I10" s="4" t="s">
        <v>14</v>
      </c>
      <c r="J10" s="4"/>
      <c r="K10" s="4"/>
      <c r="L10" s="4"/>
    </row>
    <row r="11" spans="1:14" x14ac:dyDescent="0.2">
      <c r="A11" s="1">
        <v>43739</v>
      </c>
      <c r="B11">
        <v>11888.399902339999</v>
      </c>
      <c r="D11">
        <v>1027631</v>
      </c>
    </row>
    <row r="12" spans="1:14" x14ac:dyDescent="0.2">
      <c r="A12" s="1">
        <v>43770</v>
      </c>
      <c r="B12">
        <v>11861.600036620001</v>
      </c>
      <c r="D12">
        <v>1026455</v>
      </c>
      <c r="K12" t="s">
        <v>20</v>
      </c>
    </row>
    <row r="13" spans="1:14" x14ac:dyDescent="0.2">
      <c r="A13" s="1">
        <v>43800</v>
      </c>
      <c r="B13">
        <v>11915.499847409999</v>
      </c>
      <c r="D13">
        <v>1031148</v>
      </c>
    </row>
    <row r="14" spans="1:14" x14ac:dyDescent="0.2">
      <c r="A14" s="1">
        <v>43831</v>
      </c>
      <c r="B14">
        <v>11925.3001709</v>
      </c>
      <c r="C14">
        <f>(B14-B2)/B2</f>
        <v>6.4478812291794254E-3</v>
      </c>
      <c r="D14">
        <v>1031823</v>
      </c>
      <c r="E14">
        <f>(D14-D2)/D2</f>
        <v>1.2320642816146929E-2</v>
      </c>
      <c r="H14" t="s">
        <v>15</v>
      </c>
      <c r="K14" t="s">
        <v>25</v>
      </c>
    </row>
    <row r="15" spans="1:14" x14ac:dyDescent="0.2">
      <c r="A15" s="1">
        <v>43862</v>
      </c>
      <c r="B15">
        <v>11950.799865720001</v>
      </c>
      <c r="C15">
        <f t="shared" ref="C15:C38" si="0">(B15-B3)/B3</f>
        <v>8.7021011832959429E-3</v>
      </c>
      <c r="D15">
        <v>1034591</v>
      </c>
      <c r="E15">
        <f>(D15-D3)/D3</f>
        <v>1.9945601113609678E-2</v>
      </c>
      <c r="H15">
        <f>D15/$D$15</f>
        <v>1</v>
      </c>
      <c r="K15" t="s">
        <v>21</v>
      </c>
    </row>
    <row r="16" spans="1:14" x14ac:dyDescent="0.2">
      <c r="A16" s="1">
        <v>43891</v>
      </c>
      <c r="B16">
        <v>11260.59988403</v>
      </c>
      <c r="C16">
        <f t="shared" si="0"/>
        <v>-4.728625435716121E-2</v>
      </c>
      <c r="D16" s="7">
        <v>942071</v>
      </c>
      <c r="E16" s="3">
        <f>H$1+H$2*C16</f>
        <v>-5.7649117421349191E-2</v>
      </c>
      <c r="F16">
        <f>AVERAGE(B15:B17)</f>
        <v>10954.633260089335</v>
      </c>
      <c r="H16">
        <f>D16/$D$15</f>
        <v>0.91057335700774511</v>
      </c>
      <c r="K16" t="s">
        <v>23</v>
      </c>
    </row>
    <row r="17" spans="1:11" x14ac:dyDescent="0.2">
      <c r="A17" s="1">
        <v>43922</v>
      </c>
      <c r="B17">
        <v>9652.5000305180001</v>
      </c>
      <c r="C17">
        <f t="shared" si="0"/>
        <v>-0.18761625472574947</v>
      </c>
      <c r="D17">
        <f>D5*(1+E17)</f>
        <v>853945.67572207109</v>
      </c>
      <c r="E17" s="3">
        <f>H$1+H$2*C17</f>
        <v>-0.17574641130354141</v>
      </c>
      <c r="H17">
        <f>D17/$D$15</f>
        <v>0.82539445609141304</v>
      </c>
      <c r="K17" t="s">
        <v>22</v>
      </c>
    </row>
    <row r="18" spans="1:11" x14ac:dyDescent="0.2">
      <c r="A18" s="1">
        <v>43952</v>
      </c>
      <c r="B18">
        <v>9921.0000610349998</v>
      </c>
      <c r="C18">
        <f t="shared" si="0"/>
        <v>-0.16540479660573693</v>
      </c>
      <c r="D18">
        <f t="shared" ref="D18:D38" si="1">D6*(1+E18)</f>
        <v>875164.29094401852</v>
      </c>
      <c r="E18">
        <f>H$1+H$2*C18</f>
        <v>-0.15705395003181544</v>
      </c>
      <c r="H18">
        <f t="shared" ref="H18:H37" si="2">D18/$D$15</f>
        <v>0.84590363819520809</v>
      </c>
      <c r="K18" t="s">
        <v>24</v>
      </c>
    </row>
    <row r="19" spans="1:11" x14ac:dyDescent="0.2">
      <c r="A19" s="1">
        <v>43983</v>
      </c>
      <c r="B19">
        <v>10709.49993896</v>
      </c>
      <c r="C19">
        <f t="shared" si="0"/>
        <v>-9.8337181092552198E-2</v>
      </c>
      <c r="D19">
        <f t="shared" si="1"/>
        <v>935002.90267895302</v>
      </c>
      <c r="E19">
        <f t="shared" ref="E19:E38" si="3">H$1+H$2*C19</f>
        <v>-0.1006119641525694</v>
      </c>
      <c r="H19">
        <f t="shared" si="2"/>
        <v>0.90374157776256803</v>
      </c>
    </row>
    <row r="20" spans="1:11" x14ac:dyDescent="0.2">
      <c r="A20" s="1">
        <v>44013</v>
      </c>
      <c r="B20">
        <v>11017.19995117</v>
      </c>
      <c r="C20">
        <f t="shared" si="0"/>
        <v>-7.1696396039659549E-2</v>
      </c>
      <c r="D20">
        <f t="shared" si="1"/>
        <v>952616.74830541993</v>
      </c>
      <c r="E20">
        <f t="shared" si="3"/>
        <v>-7.8191921300862624E-2</v>
      </c>
      <c r="H20">
        <f t="shared" si="2"/>
        <v>0.92076651382567598</v>
      </c>
    </row>
    <row r="21" spans="1:11" x14ac:dyDescent="0.2">
      <c r="A21" s="1">
        <v>44044</v>
      </c>
      <c r="B21">
        <v>11144.69989014</v>
      </c>
      <c r="C21">
        <f t="shared" si="0"/>
        <v>-6.1562167083191704E-2</v>
      </c>
      <c r="D21">
        <f t="shared" si="1"/>
        <v>958926.90346005862</v>
      </c>
      <c r="E21">
        <f t="shared" si="3"/>
        <v>-6.9663274452734306E-2</v>
      </c>
      <c r="H21">
        <f t="shared" si="2"/>
        <v>0.92686569229778593</v>
      </c>
    </row>
    <row r="22" spans="1:11" x14ac:dyDescent="0.2">
      <c r="A22" s="1">
        <v>44075</v>
      </c>
      <c r="B22">
        <v>11285.70010376</v>
      </c>
      <c r="C22">
        <f t="shared" si="0"/>
        <v>-5.3181333254691439E-2</v>
      </c>
      <c r="D22">
        <f t="shared" si="1"/>
        <v>966189.19638091675</v>
      </c>
      <c r="E22">
        <f t="shared" si="3"/>
        <v>-6.2610229537017462E-2</v>
      </c>
      <c r="H22">
        <f t="shared" si="2"/>
        <v>0.93388517431614693</v>
      </c>
    </row>
    <row r="23" spans="1:11" x14ac:dyDescent="0.2">
      <c r="A23" s="1">
        <v>44105</v>
      </c>
      <c r="B23">
        <v>11318.20001221</v>
      </c>
      <c r="C23">
        <f t="shared" si="0"/>
        <v>-4.7962711114534991E-2</v>
      </c>
      <c r="D23">
        <f t="shared" si="1"/>
        <v>967803.9652805709</v>
      </c>
      <c r="E23">
        <f t="shared" si="3"/>
        <v>-5.8218402052321427E-2</v>
      </c>
      <c r="H23">
        <f t="shared" si="2"/>
        <v>0.93544595427620281</v>
      </c>
    </row>
    <row r="24" spans="1:11" x14ac:dyDescent="0.2">
      <c r="A24" s="1">
        <v>44136</v>
      </c>
      <c r="B24">
        <v>11372.700073239999</v>
      </c>
      <c r="C24">
        <f t="shared" si="0"/>
        <v>-4.1217033272967683E-2</v>
      </c>
      <c r="D24">
        <f t="shared" si="1"/>
        <v>972523.56312337203</v>
      </c>
      <c r="E24">
        <f t="shared" si="3"/>
        <v>-5.2541452744278169E-2</v>
      </c>
      <c r="H24">
        <f t="shared" si="2"/>
        <v>0.94000775487450794</v>
      </c>
    </row>
    <row r="25" spans="1:11" x14ac:dyDescent="0.2">
      <c r="A25" s="1">
        <v>44166</v>
      </c>
      <c r="B25">
        <v>11331.099975589999</v>
      </c>
      <c r="C25">
        <f>(B25-B13)/B13</f>
        <v>-4.9045350954960362E-2</v>
      </c>
      <c r="D25">
        <f t="shared" si="1"/>
        <v>970176.71625735227</v>
      </c>
      <c r="E25">
        <f t="shared" si="3"/>
        <v>-5.912951753060447E-2</v>
      </c>
      <c r="H25">
        <f t="shared" si="2"/>
        <v>0.93773937358565096</v>
      </c>
    </row>
    <row r="26" spans="1:11" x14ac:dyDescent="0.2">
      <c r="A26" s="1">
        <v>44197</v>
      </c>
      <c r="B26">
        <v>11131.69995117</v>
      </c>
      <c r="C26">
        <f t="shared" si="0"/>
        <v>-6.6547609565965962E-2</v>
      </c>
      <c r="D26">
        <f t="shared" si="1"/>
        <v>955613.72402310441</v>
      </c>
      <c r="E26">
        <f t="shared" si="3"/>
        <v>-7.385886530625467E-2</v>
      </c>
      <c r="F26">
        <f>AVERAGE(C24,C25,C26,C27,C28)</f>
        <v>-3.2627607001289097E-2</v>
      </c>
      <c r="G26">
        <f>AVERAGE(E26,E27,E25)</f>
        <v>-6.4585493118225257E-2</v>
      </c>
      <c r="H26">
        <f t="shared" si="2"/>
        <v>0.92366328725371127</v>
      </c>
    </row>
    <row r="27" spans="1:11" x14ac:dyDescent="0.2">
      <c r="A27" s="1">
        <v>44228</v>
      </c>
      <c r="B27">
        <v>11341.39984131</v>
      </c>
      <c r="C27">
        <f t="shared" si="0"/>
        <v>-5.0992404797775948E-2</v>
      </c>
      <c r="D27">
        <f t="shared" si="1"/>
        <v>971720.87425553554</v>
      </c>
      <c r="E27">
        <f t="shared" si="3"/>
        <v>-6.076809651781663E-2</v>
      </c>
      <c r="F27">
        <f>AVERAGE(C25,C26,C27,C28,C29)</f>
        <v>1.4858070321121844E-2</v>
      </c>
      <c r="G27">
        <f>AVERAGE(E27,E28,E26)</f>
        <v>-3.8297781608211894E-2</v>
      </c>
      <c r="H27">
        <f t="shared" si="2"/>
        <v>0.93923190348218333</v>
      </c>
    </row>
    <row r="28" spans="1:11" x14ac:dyDescent="0.2">
      <c r="A28" s="1">
        <v>44256</v>
      </c>
      <c r="B28">
        <f t="shared" ref="B28:B37" si="4">B27+$C$41</f>
        <v>11443.914982960758</v>
      </c>
      <c r="C28">
        <f>(B28-F16)/F16</f>
        <v>4.4664363585224479E-2</v>
      </c>
      <c r="D28">
        <f>((D16))*(1+E28)</f>
        <v>960661.46830027527</v>
      </c>
      <c r="E28">
        <f>H$1+H$2*C28</f>
        <v>1.973361699943563E-2</v>
      </c>
      <c r="F28">
        <f>AVERAGE(C26,C27,C28,C29,C30)</f>
        <v>5.9501233740554181E-2</v>
      </c>
      <c r="G28">
        <f>AVERAGE(E28,E29,E27)</f>
        <v>3.5412098391009707E-2</v>
      </c>
      <c r="H28">
        <f t="shared" si="2"/>
        <v>0.92854226288482622</v>
      </c>
    </row>
    <row r="29" spans="1:11" x14ac:dyDescent="0.2">
      <c r="A29" s="1">
        <v>44287</v>
      </c>
      <c r="B29">
        <f>B28+$C$41</f>
        <v>11546.430124611516</v>
      </c>
      <c r="C29">
        <f>(B29-B17)/B17</f>
        <v>0.19621135333908701</v>
      </c>
      <c r="D29">
        <f>D17*(1+E29)</f>
        <v>979706.91693004023</v>
      </c>
      <c r="E29">
        <f>H$1+H$2*C29</f>
        <v>0.14727077469141012</v>
      </c>
      <c r="F29">
        <f>AVERAGE(C27,C28,C29,C30,C31)</f>
        <v>9.2269376035498202E-2</v>
      </c>
      <c r="G29">
        <f>AVERAGE(E29,E30,E28)</f>
        <v>9.8575417403130763E-2</v>
      </c>
      <c r="H29">
        <f t="shared" si="2"/>
        <v>0.94695093706599054</v>
      </c>
    </row>
    <row r="30" spans="1:11" x14ac:dyDescent="0.2">
      <c r="A30" s="1">
        <v>44317</v>
      </c>
      <c r="B30">
        <f t="shared" si="4"/>
        <v>11648.945266262273</v>
      </c>
      <c r="C30">
        <f>(B30-B18)/B18</f>
        <v>0.1741704661422013</v>
      </c>
      <c r="D30">
        <f t="shared" si="1"/>
        <v>987817.06673372712</v>
      </c>
      <c r="E30">
        <f t="shared" si="3"/>
        <v>0.12872186051854653</v>
      </c>
      <c r="F30">
        <f>AVERAGE(C28,C29,C30,C31,C32)</f>
        <v>0.11765820666833722</v>
      </c>
      <c r="G30">
        <f>AVERAGE(E30,E31,E29)</f>
        <v>0.11333897843811462</v>
      </c>
      <c r="H30">
        <f>D30/$D$15</f>
        <v>0.95478992832310272</v>
      </c>
    </row>
    <row r="31" spans="1:11" x14ac:dyDescent="0.2">
      <c r="A31" s="1">
        <v>44348</v>
      </c>
      <c r="B31">
        <f>B30+$C$41</f>
        <v>11751.460407913031</v>
      </c>
      <c r="C31">
        <f t="shared" si="0"/>
        <v>9.7293101908754148E-2</v>
      </c>
      <c r="D31">
        <f t="shared" si="1"/>
        <v>994865.8091185434</v>
      </c>
      <c r="E31">
        <f t="shared" si="3"/>
        <v>6.4024300104387172E-2</v>
      </c>
      <c r="H31">
        <f t="shared" si="2"/>
        <v>0.96160299975405106</v>
      </c>
    </row>
    <row r="32" spans="1:11" x14ac:dyDescent="0.2">
      <c r="A32" s="1">
        <v>44378</v>
      </c>
      <c r="B32">
        <f t="shared" si="4"/>
        <v>11853.975549563789</v>
      </c>
      <c r="C32">
        <f t="shared" si="0"/>
        <v>7.5951748366419186E-2</v>
      </c>
      <c r="D32">
        <f t="shared" si="1"/>
        <v>996498.173220834</v>
      </c>
      <c r="E32">
        <f t="shared" si="3"/>
        <v>4.6064091349930017E-2</v>
      </c>
      <c r="H32">
        <f t="shared" si="2"/>
        <v>0.96318078663049844</v>
      </c>
    </row>
    <row r="33" spans="1:8" x14ac:dyDescent="0.2">
      <c r="A33" s="1">
        <v>44409</v>
      </c>
      <c r="B33">
        <f t="shared" si="4"/>
        <v>11956.490691214547</v>
      </c>
      <c r="C33">
        <f t="shared" si="0"/>
        <v>7.2840974550849841E-2</v>
      </c>
      <c r="D33">
        <f t="shared" si="1"/>
        <v>1000588.5974444171</v>
      </c>
      <c r="E33">
        <f t="shared" si="3"/>
        <v>4.3446162407199423E-2</v>
      </c>
      <c r="H33">
        <f t="shared" si="2"/>
        <v>0.96713444969501672</v>
      </c>
    </row>
    <row r="34" spans="1:8" x14ac:dyDescent="0.2">
      <c r="A34" s="1">
        <v>44440</v>
      </c>
      <c r="B34">
        <f t="shared" si="4"/>
        <v>12059.005832865305</v>
      </c>
      <c r="C34">
        <f t="shared" si="0"/>
        <v>6.8520846912072941E-2</v>
      </c>
      <c r="D34">
        <f t="shared" si="1"/>
        <v>1004653.6515789164</v>
      </c>
      <c r="E34">
        <f t="shared" si="3"/>
        <v>3.981047950243817E-2</v>
      </c>
      <c r="H34">
        <f t="shared" si="2"/>
        <v>0.97106359090589067</v>
      </c>
    </row>
    <row r="35" spans="1:8" x14ac:dyDescent="0.2">
      <c r="A35" s="1">
        <v>44470</v>
      </c>
      <c r="B35">
        <f t="shared" si="4"/>
        <v>12161.520974516063</v>
      </c>
      <c r="C35">
        <f t="shared" si="0"/>
        <v>7.4510166050811427E-2</v>
      </c>
      <c r="D35">
        <f t="shared" si="1"/>
        <v>1011210.8453345806</v>
      </c>
      <c r="E35">
        <f t="shared" si="3"/>
        <v>4.48509012271157E-2</v>
      </c>
      <c r="H35">
        <f t="shared" si="2"/>
        <v>0.97740154837474968</v>
      </c>
    </row>
    <row r="36" spans="1:8" x14ac:dyDescent="0.2">
      <c r="A36" s="1">
        <v>44501</v>
      </c>
      <c r="B36">
        <f t="shared" si="4"/>
        <v>12264.036116166821</v>
      </c>
      <c r="C36">
        <f t="shared" si="0"/>
        <v>7.8375059325105925E-2</v>
      </c>
      <c r="D36">
        <f t="shared" si="1"/>
        <v>1019305.3243524883</v>
      </c>
      <c r="E36">
        <f t="shared" si="3"/>
        <v>4.8103473276134484E-2</v>
      </c>
      <c r="H36">
        <f t="shared" si="2"/>
        <v>0.98522539279047305</v>
      </c>
    </row>
    <row r="37" spans="1:8" x14ac:dyDescent="0.2">
      <c r="A37" s="1">
        <v>44531</v>
      </c>
      <c r="B37">
        <f t="shared" si="4"/>
        <v>12366.551257817579</v>
      </c>
      <c r="C37">
        <f t="shared" si="0"/>
        <v>9.1381356131196287E-2</v>
      </c>
      <c r="D37">
        <f t="shared" si="1"/>
        <v>1027464.8380232885</v>
      </c>
      <c r="E37">
        <f t="shared" si="3"/>
        <v>5.9049161669161049E-2</v>
      </c>
      <c r="H37">
        <f t="shared" si="2"/>
        <v>0.99311209746004803</v>
      </c>
    </row>
    <row r="38" spans="1:8" x14ac:dyDescent="0.2">
      <c r="A38" s="1">
        <v>44562</v>
      </c>
      <c r="B38">
        <f>B37+$C$41</f>
        <v>12469.066399468336</v>
      </c>
      <c r="C38">
        <f t="shared" si="0"/>
        <v>0.12014036078629416</v>
      </c>
      <c r="D38">
        <f t="shared" si="1"/>
        <v>1035170.3164701195</v>
      </c>
      <c r="E38">
        <f t="shared" si="3"/>
        <v>8.325183120234432E-2</v>
      </c>
      <c r="H38">
        <f>D38/$D$15</f>
        <v>1.0005599473319597</v>
      </c>
    </row>
    <row r="41" spans="1:8" x14ac:dyDescent="0.2">
      <c r="B41">
        <f>(B15-B17)/20.8</f>
        <v>110.49518438471155</v>
      </c>
      <c r="C41">
        <f>($B$15-$B$18)/19.8</f>
        <v>102.51514165075761</v>
      </c>
    </row>
    <row r="42" spans="1:8" x14ac:dyDescent="0.2">
      <c r="B42">
        <f>B17+C41</f>
        <v>9755.015172168758</v>
      </c>
      <c r="C42">
        <f>(B42-B6)/B6</f>
        <v>-0.17936812603134358</v>
      </c>
    </row>
  </sheetData>
  <mergeCells count="1">
    <mergeCell ref="I8:L9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CFCB4-3FA0-4C4A-98D6-856AFF6EB39B}">
  <dimension ref="A1:N48"/>
  <sheetViews>
    <sheetView topLeftCell="A6" workbookViewId="0">
      <selection activeCell="B26" sqref="B26:B2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16</v>
      </c>
      <c r="D1" t="s">
        <v>3</v>
      </c>
      <c r="E1" t="s">
        <v>17</v>
      </c>
      <c r="G1" s="2" t="s">
        <v>5</v>
      </c>
      <c r="H1" s="10">
        <v>-1.7854499999999999E-2</v>
      </c>
      <c r="I1" t="s">
        <v>6</v>
      </c>
      <c r="M1" t="s">
        <v>34</v>
      </c>
    </row>
    <row r="2" spans="1:14" x14ac:dyDescent="0.2">
      <c r="A2" s="1">
        <v>43466</v>
      </c>
      <c r="B2">
        <v>6966.6000061040004</v>
      </c>
      <c r="D2">
        <v>898271</v>
      </c>
      <c r="G2" s="2" t="s">
        <v>7</v>
      </c>
      <c r="H2" s="10">
        <v>0.84156839999999999</v>
      </c>
      <c r="I2" t="s">
        <v>8</v>
      </c>
      <c r="M2" t="s">
        <v>35</v>
      </c>
      <c r="N2">
        <f>AVERAGE(E17:E19)</f>
        <v>-2.2112431998595122E-2</v>
      </c>
    </row>
    <row r="3" spans="1:14" x14ac:dyDescent="0.2">
      <c r="A3" s="1">
        <v>43497</v>
      </c>
      <c r="B3">
        <v>7019.6999664309997</v>
      </c>
      <c r="D3">
        <v>898385</v>
      </c>
      <c r="G3" s="2" t="s">
        <v>9</v>
      </c>
      <c r="H3" s="10">
        <v>2.65039E-2</v>
      </c>
      <c r="I3" t="s">
        <v>10</v>
      </c>
      <c r="M3" t="s">
        <v>36</v>
      </c>
      <c r="N3">
        <f>AVERAGE(E20:E22)</f>
        <v>-4.1460021893066955E-3</v>
      </c>
    </row>
    <row r="4" spans="1:14" x14ac:dyDescent="0.2">
      <c r="A4" s="1">
        <v>43525</v>
      </c>
      <c r="B4">
        <v>7041.3999023440001</v>
      </c>
      <c r="D4">
        <v>899488</v>
      </c>
      <c r="G4" s="2" t="s">
        <v>11</v>
      </c>
      <c r="H4" s="10">
        <v>-0.4332318</v>
      </c>
      <c r="M4" t="s">
        <v>37</v>
      </c>
      <c r="N4">
        <f>AVERAGE(E23:E25)</f>
        <v>8.1781397520688959E-3</v>
      </c>
    </row>
    <row r="5" spans="1:14" x14ac:dyDescent="0.2">
      <c r="A5" s="1">
        <v>43556</v>
      </c>
      <c r="B5">
        <v>7081.5000610349998</v>
      </c>
      <c r="D5">
        <v>901880</v>
      </c>
      <c r="M5" t="s">
        <v>38</v>
      </c>
      <c r="N5">
        <f>AVERAGE(E26:E28)</f>
        <v>3.4270894159276178E-3</v>
      </c>
    </row>
    <row r="6" spans="1:14" x14ac:dyDescent="0.2">
      <c r="A6" s="1">
        <v>43586</v>
      </c>
      <c r="B6">
        <v>7098.2999420169999</v>
      </c>
      <c r="D6">
        <v>904205</v>
      </c>
      <c r="M6" t="s">
        <v>39</v>
      </c>
      <c r="N6">
        <f>AVERAGE(E29:E31)</f>
        <v>3.5555270650179549E-2</v>
      </c>
    </row>
    <row r="7" spans="1:14" x14ac:dyDescent="0.2">
      <c r="A7" s="1">
        <v>43617</v>
      </c>
      <c r="B7">
        <v>7112.4000396729998</v>
      </c>
      <c r="D7">
        <v>906351</v>
      </c>
      <c r="M7" t="s">
        <v>40</v>
      </c>
      <c r="N7">
        <f>AVERAGE(E32:E34)</f>
        <v>1.7155085936675783E-2</v>
      </c>
    </row>
    <row r="8" spans="1:14" x14ac:dyDescent="0.2">
      <c r="A8" s="1">
        <v>43647</v>
      </c>
      <c r="B8">
        <v>7100.7000122070003</v>
      </c>
      <c r="D8">
        <v>910592</v>
      </c>
      <c r="M8" t="s">
        <v>41</v>
      </c>
      <c r="N8">
        <f>AVERAGE(E35:E37)</f>
        <v>6.8239800596831728E-3</v>
      </c>
    </row>
    <row r="9" spans="1:14" x14ac:dyDescent="0.2">
      <c r="A9" s="1">
        <v>43678</v>
      </c>
      <c r="B9">
        <v>7168.100021362</v>
      </c>
      <c r="D9">
        <v>912420</v>
      </c>
    </row>
    <row r="10" spans="1:14" x14ac:dyDescent="0.2">
      <c r="A10" s="1">
        <v>43709</v>
      </c>
      <c r="B10">
        <v>7161.6000671390002</v>
      </c>
      <c r="D10">
        <v>914651</v>
      </c>
    </row>
    <row r="11" spans="1:14" x14ac:dyDescent="0.2">
      <c r="A11" s="1">
        <v>43739</v>
      </c>
      <c r="B11">
        <v>7190.5999603270002</v>
      </c>
      <c r="D11">
        <v>916995</v>
      </c>
      <c r="K11" t="s">
        <v>20</v>
      </c>
    </row>
    <row r="12" spans="1:14" x14ac:dyDescent="0.2">
      <c r="A12" s="1">
        <v>43770</v>
      </c>
      <c r="B12">
        <v>7158.7999725339996</v>
      </c>
      <c r="D12">
        <v>919814</v>
      </c>
      <c r="I12">
        <f>($B$15-$B$18)/29.25</f>
        <v>22.437606420273493</v>
      </c>
      <c r="K12" t="s">
        <v>26</v>
      </c>
    </row>
    <row r="13" spans="1:14" x14ac:dyDescent="0.2">
      <c r="A13" s="1">
        <v>43800</v>
      </c>
      <c r="B13">
        <v>7158.6999816890002</v>
      </c>
      <c r="D13">
        <v>921660</v>
      </c>
    </row>
    <row r="14" spans="1:14" x14ac:dyDescent="0.2">
      <c r="A14" s="1">
        <v>43831</v>
      </c>
      <c r="B14">
        <v>7180.600021362</v>
      </c>
      <c r="C14">
        <f>(B14-B2)/B2</f>
        <v>3.0717999464659508E-2</v>
      </c>
      <c r="D14">
        <v>922579</v>
      </c>
      <c r="E14">
        <f>(D14-D2)/D2</f>
        <v>2.7060875838137932E-2</v>
      </c>
      <c r="H14" t="s">
        <v>18</v>
      </c>
    </row>
    <row r="15" spans="1:14" x14ac:dyDescent="0.2">
      <c r="A15" s="1">
        <v>43862</v>
      </c>
      <c r="B15">
        <v>7179.3999633789999</v>
      </c>
      <c r="C15">
        <f t="shared" ref="C15:C46" si="0">(B15-B3)/B3</f>
        <v>2.275025965663828E-2</v>
      </c>
      <c r="D15">
        <v>925360</v>
      </c>
      <c r="E15">
        <f>(D15-D3)/D3</f>
        <v>3.0026102394852986E-2</v>
      </c>
      <c r="H15">
        <f>D15/$D$15</f>
        <v>1</v>
      </c>
    </row>
    <row r="16" spans="1:14" x14ac:dyDescent="0.2">
      <c r="A16" s="1">
        <v>43891</v>
      </c>
      <c r="B16" s="8">
        <v>6873.2999420169999</v>
      </c>
      <c r="C16" s="8">
        <f t="shared" si="0"/>
        <v>-2.3873088115765398E-2</v>
      </c>
      <c r="D16" s="8">
        <v>878177</v>
      </c>
      <c r="E16" s="8">
        <f>H$1+H$2*C16+H$3*(1)+H$4*(C16)</f>
        <v>-1.0988556326920456E-3</v>
      </c>
      <c r="F16">
        <f>AVERAGE(B16:B17)</f>
        <v>6681.2499160770003</v>
      </c>
      <c r="H16">
        <f t="shared" ref="H16:H46" si="1">D16/$D$15</f>
        <v>0.94901119564277692</v>
      </c>
    </row>
    <row r="17" spans="1:8" x14ac:dyDescent="0.2">
      <c r="A17" s="1">
        <v>43922</v>
      </c>
      <c r="B17">
        <v>6489.1998901369998</v>
      </c>
      <c r="C17" s="3">
        <f>(B17-B5)/B5</f>
        <v>-8.3640495063616815E-2</v>
      </c>
      <c r="D17">
        <f>D5*(1+E17)</f>
        <v>878878.38449935731</v>
      </c>
      <c r="E17" s="3">
        <f>H$1+H$2*C17+H$3*(1)+H$4*(C17)</f>
        <v>-2.5504075376594076E-2</v>
      </c>
      <c r="H17">
        <f t="shared" si="1"/>
        <v>0.94976915416633234</v>
      </c>
    </row>
    <row r="18" spans="1:8" x14ac:dyDescent="0.2">
      <c r="A18" s="1">
        <v>43952</v>
      </c>
      <c r="B18">
        <v>6523.0999755860003</v>
      </c>
      <c r="C18">
        <f t="shared" si="0"/>
        <v>-8.1033482823995057E-2</v>
      </c>
      <c r="D18">
        <f t="shared" ref="D18:D46" si="2">D6*(1+E18)</f>
        <v>882106.64857123548</v>
      </c>
      <c r="E18">
        <f t="shared" ref="E18:E46" si="3">H$1+H$2*C18+H$3*(1)+H$4*(C18)</f>
        <v>-2.4439536862508535E-2</v>
      </c>
      <c r="H18">
        <f>D18/$D$15</f>
        <v>0.95325781163140344</v>
      </c>
    </row>
    <row r="19" spans="1:8" x14ac:dyDescent="0.2">
      <c r="A19" s="1">
        <v>43983</v>
      </c>
      <c r="B19">
        <v>6676.2000274660004</v>
      </c>
      <c r="C19">
        <f t="shared" si="0"/>
        <v>-6.1329510400690873E-2</v>
      </c>
      <c r="D19">
        <f t="shared" si="2"/>
        <v>891492.56833344686</v>
      </c>
      <c r="E19">
        <f>H$1+H$2*C19+H$3*(1)+H$4*(C19)</f>
        <v>-1.6393683756682747E-2</v>
      </c>
      <c r="F19">
        <f>F18+$I$12</f>
        <v>22.437606420273493</v>
      </c>
      <c r="H19">
        <f t="shared" si="1"/>
        <v>0.96340080437175468</v>
      </c>
    </row>
    <row r="20" spans="1:8" x14ac:dyDescent="0.2">
      <c r="A20" s="1">
        <v>44013</v>
      </c>
      <c r="B20">
        <v>6785.3999633789999</v>
      </c>
      <c r="C20">
        <f t="shared" si="0"/>
        <v>-4.4404079638058189E-2</v>
      </c>
      <c r="D20">
        <f t="shared" si="2"/>
        <v>901957.39248870802</v>
      </c>
      <c r="E20">
        <f t="shared" si="3"/>
        <v>-9.4824109055339084E-3</v>
      </c>
      <c r="H20">
        <f t="shared" si="1"/>
        <v>0.97470972647262477</v>
      </c>
    </row>
    <row r="21" spans="1:8" x14ac:dyDescent="0.2">
      <c r="A21" s="1">
        <v>44044</v>
      </c>
      <c r="B21">
        <v>6871.5000915529999</v>
      </c>
      <c r="C21">
        <f t="shared" si="0"/>
        <v>-4.1377761041989973E-2</v>
      </c>
      <c r="D21">
        <f t="shared" si="2"/>
        <v>904895.58772054827</v>
      </c>
      <c r="E21">
        <f t="shared" si="3"/>
        <v>-8.2466542594986439E-3</v>
      </c>
      <c r="H21">
        <f t="shared" si="1"/>
        <v>0.97788491800007382</v>
      </c>
    </row>
    <row r="22" spans="1:8" x14ac:dyDescent="0.2">
      <c r="A22" s="1">
        <v>44075</v>
      </c>
      <c r="B22">
        <v>7102.6998901369998</v>
      </c>
      <c r="C22">
        <f t="shared" si="0"/>
        <v>-8.2244437625418193E-3</v>
      </c>
      <c r="D22">
        <f t="shared" si="2"/>
        <v>919490.47203690745</v>
      </c>
      <c r="E22">
        <f t="shared" si="3"/>
        <v>5.2910585971124666E-3</v>
      </c>
      <c r="H22">
        <f t="shared" si="1"/>
        <v>0.99365703297841645</v>
      </c>
    </row>
    <row r="23" spans="1:8" x14ac:dyDescent="0.2">
      <c r="A23" s="1">
        <v>44105</v>
      </c>
      <c r="B23">
        <v>7164.7999572750005</v>
      </c>
      <c r="C23">
        <f t="shared" si="0"/>
        <v>-3.5880181340009428E-3</v>
      </c>
      <c r="D23">
        <f t="shared" si="2"/>
        <v>923582.94964044227</v>
      </c>
      <c r="E23">
        <f t="shared" si="3"/>
        <v>7.1842808744237126E-3</v>
      </c>
      <c r="H23">
        <f t="shared" si="1"/>
        <v>0.99807961187045291</v>
      </c>
    </row>
    <row r="24" spans="1:8" x14ac:dyDescent="0.2">
      <c r="A24" s="1">
        <v>44136</v>
      </c>
      <c r="B24">
        <v>7164.7999877929997</v>
      </c>
      <c r="C24">
        <f t="shared" si="0"/>
        <v>8.3813143013077376E-4</v>
      </c>
      <c r="D24">
        <f t="shared" si="2"/>
        <v>928084.63611445879</v>
      </c>
      <c r="E24">
        <f t="shared" si="3"/>
        <v>8.9916397385327411E-3</v>
      </c>
      <c r="H24">
        <f t="shared" si="1"/>
        <v>1.0029444066249447</v>
      </c>
    </row>
    <row r="25" spans="1:8" x14ac:dyDescent="0.2">
      <c r="A25" s="1">
        <v>44166</v>
      </c>
      <c r="B25">
        <v>7153.6000823969998</v>
      </c>
      <c r="C25">
        <f t="shared" si="0"/>
        <v>-7.1240578667149557E-4</v>
      </c>
      <c r="D25">
        <f t="shared" si="2"/>
        <v>929363.69385953806</v>
      </c>
      <c r="E25">
        <f t="shared" si="3"/>
        <v>8.3584986432502367E-3</v>
      </c>
      <c r="H25">
        <f t="shared" si="1"/>
        <v>1.0043266338068839</v>
      </c>
    </row>
    <row r="26" spans="1:8" x14ac:dyDescent="0.2">
      <c r="A26" s="1">
        <v>44197</v>
      </c>
      <c r="B26">
        <v>6869.0999908450003</v>
      </c>
      <c r="C26">
        <f t="shared" si="0"/>
        <v>-4.3380780100590405E-2</v>
      </c>
      <c r="D26">
        <f t="shared" si="2"/>
        <v>914216.22706761817</v>
      </c>
      <c r="E26">
        <f t="shared" si="3"/>
        <v>-9.0645602516227393E-3</v>
      </c>
      <c r="H26">
        <f t="shared" si="1"/>
        <v>0.98795736477437768</v>
      </c>
    </row>
    <row r="27" spans="1:8" x14ac:dyDescent="0.2">
      <c r="A27" s="1">
        <v>44228</v>
      </c>
      <c r="B27">
        <v>6927.0999450680001</v>
      </c>
      <c r="C27">
        <f t="shared" si="0"/>
        <v>-3.5142215170897689E-2</v>
      </c>
      <c r="D27">
        <f t="shared" si="2"/>
        <v>920085.02912714123</v>
      </c>
      <c r="E27">
        <f t="shared" si="3"/>
        <v>-5.7004526593527789E-3</v>
      </c>
      <c r="H27">
        <f t="shared" si="1"/>
        <v>0.99429954734064718</v>
      </c>
    </row>
    <row r="28" spans="1:8" x14ac:dyDescent="0.2">
      <c r="A28" s="1">
        <v>44256</v>
      </c>
      <c r="B28" s="8">
        <f>B27+$I$12</f>
        <v>6949.5375514882735</v>
      </c>
      <c r="C28" s="8">
        <f>(B28-F16)/F16</f>
        <v>4.0155306085122834E-2</v>
      </c>
      <c r="D28" s="8">
        <f>((D15+D16+D17)/3)*(1+E28)</f>
        <v>916533.30480136897</v>
      </c>
      <c r="E28" s="8">
        <f t="shared" si="3"/>
        <v>2.5046281158758371E-2</v>
      </c>
      <c r="H28">
        <f t="shared" si="1"/>
        <v>0.99046133915597057</v>
      </c>
    </row>
    <row r="29" spans="1:8" x14ac:dyDescent="0.2">
      <c r="A29" s="1">
        <v>44287</v>
      </c>
      <c r="B29">
        <f t="shared" ref="B29:B46" si="4">B28+$I$12</f>
        <v>6971.9751579085469</v>
      </c>
      <c r="C29">
        <f>(B29-B17)/B17</f>
        <v>7.4396732408462576E-2</v>
      </c>
      <c r="D29">
        <f t="shared" si="2"/>
        <v>913179.52145453275</v>
      </c>
      <c r="E29">
        <f t="shared" si="3"/>
        <v>3.9028308762781426E-2</v>
      </c>
      <c r="H29">
        <f t="shared" si="1"/>
        <v>0.98683703796850175</v>
      </c>
    </row>
    <row r="30" spans="1:8" x14ac:dyDescent="0.2">
      <c r="A30" s="1">
        <v>44317</v>
      </c>
      <c r="B30">
        <f t="shared" si="4"/>
        <v>6994.4127643288202</v>
      </c>
      <c r="C30">
        <f>(B30-B18)/B18</f>
        <v>7.2252884442489285E-2</v>
      </c>
      <c r="D30">
        <f t="shared" si="2"/>
        <v>915761.57283018075</v>
      </c>
      <c r="E30">
        <f t="shared" si="3"/>
        <v>3.8152897173438977E-2</v>
      </c>
      <c r="H30">
        <f t="shared" si="1"/>
        <v>0.98962735889835385</v>
      </c>
    </row>
    <row r="31" spans="1:8" x14ac:dyDescent="0.2">
      <c r="A31" s="1">
        <v>44348</v>
      </c>
      <c r="B31">
        <f t="shared" si="4"/>
        <v>7016.8503707490936</v>
      </c>
      <c r="C31">
        <f t="shared" si="0"/>
        <v>5.1024586124090339E-2</v>
      </c>
      <c r="D31">
        <f t="shared" si="2"/>
        <v>917777.87547545112</v>
      </c>
      <c r="E31">
        <f t="shared" si="3"/>
        <v>2.9484606014318231E-2</v>
      </c>
      <c r="H31">
        <f t="shared" si="1"/>
        <v>0.99180629752253302</v>
      </c>
    </row>
    <row r="32" spans="1:8" x14ac:dyDescent="0.2">
      <c r="A32" s="1">
        <v>44378</v>
      </c>
      <c r="B32">
        <f t="shared" si="4"/>
        <v>7039.287977169367</v>
      </c>
      <c r="C32">
        <f t="shared" si="0"/>
        <v>3.7416808907449521E-2</v>
      </c>
      <c r="D32">
        <f t="shared" si="2"/>
        <v>923539.47635790973</v>
      </c>
      <c r="E32">
        <f t="shared" si="3"/>
        <v>2.3928052532117657E-2</v>
      </c>
      <c r="H32">
        <f t="shared" si="1"/>
        <v>0.99803263201122783</v>
      </c>
    </row>
    <row r="33" spans="1:8" x14ac:dyDescent="0.2">
      <c r="A33" s="1">
        <v>44409</v>
      </c>
      <c r="B33">
        <f t="shared" si="4"/>
        <v>7061.7255835896403</v>
      </c>
      <c r="C33">
        <f t="shared" si="0"/>
        <v>2.7683255403064152E-2</v>
      </c>
      <c r="D33">
        <f t="shared" si="2"/>
        <v>922951.40951288957</v>
      </c>
      <c r="E33">
        <f t="shared" si="3"/>
        <v>1.9953486388218845E-2</v>
      </c>
      <c r="H33">
        <f t="shared" si="1"/>
        <v>0.9973971314006328</v>
      </c>
    </row>
    <row r="34" spans="1:8" x14ac:dyDescent="0.2">
      <c r="A34" s="1">
        <v>44440</v>
      </c>
      <c r="B34">
        <f t="shared" si="4"/>
        <v>7084.1631900099137</v>
      </c>
      <c r="C34">
        <f t="shared" si="0"/>
        <v>-2.6098104120697314E-3</v>
      </c>
      <c r="D34">
        <f t="shared" si="2"/>
        <v>926463.62929858442</v>
      </c>
      <c r="E34">
        <f t="shared" si="3"/>
        <v>7.5837188896908476E-3</v>
      </c>
      <c r="H34">
        <f t="shared" si="1"/>
        <v>1.001192648589289</v>
      </c>
    </row>
    <row r="35" spans="1:8" x14ac:dyDescent="0.2">
      <c r="A35" s="1">
        <v>44470</v>
      </c>
      <c r="B35">
        <f>B34+$I$12</f>
        <v>7106.6007964301871</v>
      </c>
      <c r="C35">
        <f t="shared" si="0"/>
        <v>-8.1229289291906981E-3</v>
      </c>
      <c r="D35">
        <f t="shared" si="2"/>
        <v>928507.96571165544</v>
      </c>
      <c r="E35">
        <f t="shared" si="3"/>
        <v>5.3325108190126324E-3</v>
      </c>
      <c r="H35">
        <f t="shared" si="1"/>
        <v>1.0034018821989878</v>
      </c>
    </row>
    <row r="36" spans="1:8" x14ac:dyDescent="0.2">
      <c r="A36" s="1">
        <v>44501</v>
      </c>
      <c r="B36">
        <f t="shared" si="4"/>
        <v>7129.0384028504604</v>
      </c>
      <c r="C36">
        <f t="shared" si="0"/>
        <v>-4.9912886617167109E-3</v>
      </c>
      <c r="D36">
        <f t="shared" si="2"/>
        <v>934220.45808587677</v>
      </c>
      <c r="E36">
        <f t="shared" si="3"/>
        <v>6.6112741582560492E-3</v>
      </c>
      <c r="H36">
        <f t="shared" si="1"/>
        <v>1.0095751470626315</v>
      </c>
    </row>
    <row r="37" spans="1:8" x14ac:dyDescent="0.2">
      <c r="A37" s="1">
        <v>44531</v>
      </c>
      <c r="B37">
        <f t="shared" si="4"/>
        <v>7151.4760092707338</v>
      </c>
      <c r="C37">
        <f t="shared" si="0"/>
        <v>-2.9692366106581205E-4</v>
      </c>
      <c r="D37">
        <f t="shared" si="2"/>
        <v>937289.45167967258</v>
      </c>
      <c r="E37">
        <f t="shared" si="3"/>
        <v>8.5281552017808359E-3</v>
      </c>
      <c r="H37">
        <f t="shared" si="1"/>
        <v>1.0128916872132712</v>
      </c>
    </row>
    <row r="38" spans="1:8" x14ac:dyDescent="0.2">
      <c r="A38" s="1">
        <v>44562</v>
      </c>
      <c r="B38">
        <f t="shared" si="4"/>
        <v>7173.9136156910072</v>
      </c>
      <c r="C38">
        <f t="shared" si="0"/>
        <v>4.437460879187323E-2</v>
      </c>
      <c r="D38">
        <f t="shared" si="2"/>
        <v>938689.04295692651</v>
      </c>
      <c r="E38">
        <f t="shared" si="3"/>
        <v>2.676917688040362E-2</v>
      </c>
      <c r="H38">
        <f t="shared" si="1"/>
        <v>1.0144041702223205</v>
      </c>
    </row>
    <row r="39" spans="1:8" x14ac:dyDescent="0.2">
      <c r="A39" s="1">
        <v>44593</v>
      </c>
      <c r="B39">
        <f t="shared" si="4"/>
        <v>7196.3512221112805</v>
      </c>
      <c r="C39">
        <f t="shared" si="0"/>
        <v>3.8869264075651694E-2</v>
      </c>
      <c r="D39">
        <f t="shared" si="2"/>
        <v>942646.56582472008</v>
      </c>
      <c r="E39">
        <f t="shared" si="3"/>
        <v>2.4521143137153759E-2</v>
      </c>
      <c r="H39">
        <f t="shared" si="1"/>
        <v>1.0186809088621942</v>
      </c>
    </row>
    <row r="40" spans="1:8" x14ac:dyDescent="0.2">
      <c r="A40" s="1">
        <v>44621</v>
      </c>
      <c r="B40">
        <f t="shared" si="4"/>
        <v>7218.7888285315539</v>
      </c>
      <c r="C40">
        <f t="shared" si="0"/>
        <v>3.8743768926843065E-2</v>
      </c>
      <c r="D40">
        <f t="shared" si="2"/>
        <v>938960.78208521963</v>
      </c>
      <c r="E40">
        <f t="shared" si="3"/>
        <v>2.4469898874772748E-2</v>
      </c>
      <c r="H40">
        <f t="shared" si="1"/>
        <v>1.0146978279644892</v>
      </c>
    </row>
    <row r="41" spans="1:8" x14ac:dyDescent="0.2">
      <c r="A41" s="1">
        <v>44652</v>
      </c>
      <c r="B41">
        <f t="shared" si="4"/>
        <v>7241.2264349518273</v>
      </c>
      <c r="C41">
        <f t="shared" si="0"/>
        <v>3.8619081529265006E-2</v>
      </c>
      <c r="D41">
        <f t="shared" si="2"/>
        <v>935478.43798605155</v>
      </c>
      <c r="E41">
        <f t="shared" si="3"/>
        <v>2.4418984446782876E-2</v>
      </c>
      <c r="H41">
        <f t="shared" si="1"/>
        <v>1.0109345962501637</v>
      </c>
    </row>
    <row r="42" spans="1:8" x14ac:dyDescent="0.2">
      <c r="A42" s="1">
        <v>44682</v>
      </c>
      <c r="B42">
        <f t="shared" si="4"/>
        <v>7263.6640413721007</v>
      </c>
      <c r="C42">
        <f t="shared" si="0"/>
        <v>3.8495194109282399E-2</v>
      </c>
      <c r="D42">
        <f t="shared" si="2"/>
        <v>938077.21410022222</v>
      </c>
      <c r="E42">
        <f t="shared" si="3"/>
        <v>2.4368396678924407E-2</v>
      </c>
      <c r="H42">
        <f t="shared" si="1"/>
        <v>1.0137429909443052</v>
      </c>
    </row>
    <row r="43" spans="1:8" x14ac:dyDescent="0.2">
      <c r="A43" s="1">
        <v>44713</v>
      </c>
      <c r="B43">
        <f t="shared" si="4"/>
        <v>7286.101647792374</v>
      </c>
      <c r="C43">
        <f t="shared" si="0"/>
        <v>3.8372098992690382E-2</v>
      </c>
      <c r="D43">
        <f t="shared" si="2"/>
        <v>940096.51939950592</v>
      </c>
      <c r="E43">
        <f t="shared" si="3"/>
        <v>2.4318132437538619E-2</v>
      </c>
      <c r="H43">
        <f t="shared" si="1"/>
        <v>1.0159251744180706</v>
      </c>
    </row>
    <row r="44" spans="1:8" x14ac:dyDescent="0.2">
      <c r="A44" s="1">
        <v>44743</v>
      </c>
      <c r="B44">
        <f t="shared" si="4"/>
        <v>7308.5392542126474</v>
      </c>
      <c r="C44">
        <f t="shared" si="0"/>
        <v>3.824978860312965E-2</v>
      </c>
      <c r="D44">
        <f t="shared" si="2"/>
        <v>945952.10657641815</v>
      </c>
      <c r="E44">
        <f t="shared" si="3"/>
        <v>2.4268188628920714E-2</v>
      </c>
      <c r="H44">
        <f t="shared" si="1"/>
        <v>1.0222530761826945</v>
      </c>
    </row>
    <row r="45" spans="1:8" x14ac:dyDescent="0.2">
      <c r="A45" s="1">
        <v>44774</v>
      </c>
      <c r="B45">
        <f t="shared" si="4"/>
        <v>7330.9768606329208</v>
      </c>
      <c r="C45">
        <f t="shared" si="0"/>
        <v>3.8128255460532029E-2</v>
      </c>
      <c r="D45">
        <f t="shared" si="2"/>
        <v>945303.96563054144</v>
      </c>
      <c r="E45">
        <f t="shared" si="3"/>
        <v>2.4218562198685085E-2</v>
      </c>
      <c r="H45">
        <f t="shared" si="1"/>
        <v>1.0215526558642489</v>
      </c>
    </row>
    <row r="46" spans="1:8" x14ac:dyDescent="0.2">
      <c r="A46" s="1">
        <v>44805</v>
      </c>
      <c r="B46">
        <f t="shared" si="4"/>
        <v>7353.4144670531941</v>
      </c>
      <c r="C46">
        <f t="shared" si="0"/>
        <v>3.8007492179595544E-2</v>
      </c>
      <c r="D46">
        <f t="shared" si="2"/>
        <v>948855.560492508</v>
      </c>
      <c r="E46">
        <f t="shared" si="3"/>
        <v>2.4169250131142638E-2</v>
      </c>
      <c r="H46">
        <f t="shared" si="1"/>
        <v>1.0253907241425044</v>
      </c>
    </row>
    <row r="48" spans="1:8" x14ac:dyDescent="0.2">
      <c r="B48">
        <f>B17+F19</f>
        <v>6511.6374965572732</v>
      </c>
      <c r="C48">
        <f>(B48-B6)/B6</f>
        <v>-8.264830315032097E-2</v>
      </c>
    </row>
  </sheetData>
  <pageMargins left="0.7" right="0.7" top="0.75" bottom="0.75" header="0.3" footer="0.3"/>
  <pageSetup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49B83-59C7-1E4C-B026-E85BA1E55E8D}">
  <dimension ref="A1:P48"/>
  <sheetViews>
    <sheetView topLeftCell="A5" workbookViewId="0">
      <selection activeCell="H18" sqref="H18"/>
    </sheetView>
  </sheetViews>
  <sheetFormatPr baseColWidth="10" defaultRowHeight="16" x14ac:dyDescent="0.2"/>
  <cols>
    <col min="10" max="10" width="13.33203125" bestFit="1" customWidth="1"/>
  </cols>
  <sheetData>
    <row r="1" spans="1:14" x14ac:dyDescent="0.2">
      <c r="A1" t="s">
        <v>0</v>
      </c>
      <c r="B1" t="s">
        <v>16</v>
      </c>
      <c r="C1" t="s">
        <v>16</v>
      </c>
      <c r="D1" t="s">
        <v>3</v>
      </c>
      <c r="E1" t="s">
        <v>4</v>
      </c>
      <c r="H1" t="s">
        <v>19</v>
      </c>
      <c r="M1" t="s">
        <v>34</v>
      </c>
    </row>
    <row r="2" spans="1:14" x14ac:dyDescent="0.2">
      <c r="A2" s="1">
        <v>43466</v>
      </c>
      <c r="B2">
        <f>'non-wfh baseline'!B2+'wfh baseline'!B2</f>
        <v>18815.499877934002</v>
      </c>
      <c r="D2">
        <f>'non-wfh baseline'!D2+'wfh baseline'!D2</f>
        <v>1917536</v>
      </c>
      <c r="M2" t="s">
        <v>35</v>
      </c>
      <c r="N2">
        <f>AVERAGE(E17:E19)</f>
        <v>-8.7510987375076385E-2</v>
      </c>
    </row>
    <row r="3" spans="1:14" x14ac:dyDescent="0.2">
      <c r="A3" s="1">
        <v>43497</v>
      </c>
      <c r="B3">
        <f>'non-wfh baseline'!B3+'wfh baseline'!B3</f>
        <v>18867.399948121001</v>
      </c>
      <c r="D3">
        <f>'non-wfh baseline'!D3+'wfh baseline'!D3</f>
        <v>1912744</v>
      </c>
      <c r="M3" t="s">
        <v>36</v>
      </c>
      <c r="N3">
        <f>AVERAGE(E20:E22)</f>
        <v>-3.9172591577960693E-2</v>
      </c>
    </row>
    <row r="4" spans="1:14" x14ac:dyDescent="0.2">
      <c r="A4" s="1">
        <v>43525</v>
      </c>
      <c r="B4">
        <f>'non-wfh baseline'!B4+'wfh baseline'!B4</f>
        <v>18860.899658204002</v>
      </c>
      <c r="D4">
        <f>'non-wfh baseline'!D4+'wfh baseline'!D4</f>
        <v>1927087</v>
      </c>
      <c r="M4" t="s">
        <v>37</v>
      </c>
      <c r="N4">
        <f>AVERAGE(E23:E25)</f>
        <v>-2.6038553748052685E-2</v>
      </c>
    </row>
    <row r="5" spans="1:14" x14ac:dyDescent="0.2">
      <c r="A5" s="1">
        <v>43556</v>
      </c>
      <c r="B5">
        <f>'non-wfh baseline'!B5+'wfh baseline'!B5</f>
        <v>18963.200164795002</v>
      </c>
      <c r="D5">
        <f>'non-wfh baseline'!D5+'wfh baseline'!D5</f>
        <v>1937903</v>
      </c>
      <c r="I5" s="9">
        <v>17845.900000000001</v>
      </c>
      <c r="J5">
        <f>(I5-B8)/B8</f>
        <v>-5.9197205927949026E-2</v>
      </c>
      <c r="M5" t="s">
        <v>38</v>
      </c>
      <c r="N5">
        <f>AVERAGE(E26:E28)</f>
        <v>-1.5585399766896192E-2</v>
      </c>
    </row>
    <row r="6" spans="1:14" x14ac:dyDescent="0.2">
      <c r="A6" s="1">
        <v>43586</v>
      </c>
      <c r="B6">
        <f>'non-wfh baseline'!B6+'wfh baseline'!B6</f>
        <v>18985.499893187</v>
      </c>
      <c r="D6">
        <f>'non-wfh baseline'!D6+'wfh baseline'!D6</f>
        <v>1942426</v>
      </c>
      <c r="M6" t="s">
        <v>39</v>
      </c>
      <c r="N6">
        <f>AVERAGE(E29:E31)</f>
        <v>7.4265048776936196E-2</v>
      </c>
    </row>
    <row r="7" spans="1:14" x14ac:dyDescent="0.2">
      <c r="A7" s="1">
        <v>43617</v>
      </c>
      <c r="B7">
        <f>'non-wfh baseline'!B7+'wfh baseline'!B7</f>
        <v>18989.899826052999</v>
      </c>
      <c r="D7">
        <f>'non-wfh baseline'!D7+'wfh baseline'!D7</f>
        <v>1945950</v>
      </c>
      <c r="M7" t="s">
        <v>40</v>
      </c>
      <c r="N7">
        <f>AVERAGE(E32:E34)</f>
        <v>3.0478298606043262E-2</v>
      </c>
    </row>
    <row r="8" spans="1:14" x14ac:dyDescent="0.2">
      <c r="A8" s="1">
        <v>43647</v>
      </c>
      <c r="B8">
        <f>'non-wfh baseline'!B8+'wfh baseline'!B8</f>
        <v>18968.799957276999</v>
      </c>
      <c r="D8">
        <f>'non-wfh baseline'!D8+'wfh baseline'!D8</f>
        <v>1944014</v>
      </c>
      <c r="M8" t="s">
        <v>41</v>
      </c>
      <c r="N8">
        <f>AVERAGE(E35:E37)</f>
        <v>2.9242508691392249E-2</v>
      </c>
    </row>
    <row r="9" spans="1:14" x14ac:dyDescent="0.2">
      <c r="A9" s="1">
        <v>43678</v>
      </c>
      <c r="B9">
        <f>'non-wfh baseline'!B9+'wfh baseline'!B9</f>
        <v>19043.899887082</v>
      </c>
      <c r="D9">
        <f>'non-wfh baseline'!D9+'wfh baseline'!D9</f>
        <v>1943151</v>
      </c>
      <c r="J9" t="s">
        <v>20</v>
      </c>
    </row>
    <row r="10" spans="1:14" x14ac:dyDescent="0.2">
      <c r="A10" s="1">
        <v>43709</v>
      </c>
      <c r="B10">
        <f>'non-wfh baseline'!B10+'wfh baseline'!B10</f>
        <v>19081.200408938999</v>
      </c>
      <c r="D10">
        <f>'non-wfh baseline'!D10+'wfh baseline'!D10</f>
        <v>1945374</v>
      </c>
    </row>
    <row r="11" spans="1:14" x14ac:dyDescent="0.2">
      <c r="A11" s="1">
        <v>43739</v>
      </c>
      <c r="B11">
        <f>'non-wfh baseline'!B11+'wfh baseline'!B11</f>
        <v>19078.999862666999</v>
      </c>
      <c r="D11">
        <f>'non-wfh baseline'!D11+'wfh baseline'!D11</f>
        <v>1944626</v>
      </c>
      <c r="J11" s="13" t="s">
        <v>27</v>
      </c>
      <c r="K11" s="13"/>
      <c r="L11" s="13"/>
      <c r="M11" s="13"/>
      <c r="N11" s="13"/>
    </row>
    <row r="12" spans="1:14" x14ac:dyDescent="0.2">
      <c r="A12" s="1">
        <v>43770</v>
      </c>
      <c r="B12">
        <f>'non-wfh baseline'!B12+'wfh baseline'!B12</f>
        <v>19020.400009154</v>
      </c>
      <c r="D12">
        <f>'non-wfh baseline'!D12+'wfh baseline'!D12</f>
        <v>1946269</v>
      </c>
      <c r="J12" s="13"/>
      <c r="K12" s="13"/>
      <c r="L12" s="13"/>
      <c r="M12" s="13"/>
      <c r="N12" s="13"/>
    </row>
    <row r="13" spans="1:14" x14ac:dyDescent="0.2">
      <c r="A13" s="1">
        <v>43800</v>
      </c>
      <c r="B13">
        <f>'non-wfh baseline'!B13+'wfh baseline'!B13</f>
        <v>19074.199829099001</v>
      </c>
      <c r="D13">
        <f>'non-wfh baseline'!D13+'wfh baseline'!D13</f>
        <v>1952808</v>
      </c>
      <c r="J13" s="13"/>
      <c r="K13" s="13"/>
      <c r="L13" s="13"/>
      <c r="M13" s="13"/>
      <c r="N13" s="13"/>
    </row>
    <row r="14" spans="1:14" x14ac:dyDescent="0.2">
      <c r="A14" s="1">
        <v>43831</v>
      </c>
      <c r="B14">
        <f>'non-wfh baseline'!B14+'wfh baseline'!B14</f>
        <v>19105.900192262001</v>
      </c>
      <c r="C14">
        <f>(B14-B2)/B2</f>
        <v>1.5434100407216265E-2</v>
      </c>
      <c r="D14">
        <f>'non-wfh baseline'!D14+'wfh baseline'!D14</f>
        <v>1954402</v>
      </c>
      <c r="E14">
        <f>(D14-D2)/(D2)</f>
        <v>1.9225714667156182E-2</v>
      </c>
    </row>
    <row r="15" spans="1:14" x14ac:dyDescent="0.2">
      <c r="A15" s="1">
        <v>43862</v>
      </c>
      <c r="B15">
        <f>'non-wfh baseline'!B15+'wfh baseline'!B15</f>
        <v>19130.199829099001</v>
      </c>
      <c r="C15">
        <f t="shared" ref="C15:C38" si="0">(B15-B3)/B3</f>
        <v>1.3928780950242818E-2</v>
      </c>
      <c r="D15">
        <f>'non-wfh baseline'!D15+'wfh baseline'!D15</f>
        <v>1959951</v>
      </c>
      <c r="E15">
        <f t="shared" ref="E15:E38" si="1">(D15-D3)/(D3)</f>
        <v>2.4680249944582233E-2</v>
      </c>
      <c r="H15">
        <f>D15/$D$15</f>
        <v>1</v>
      </c>
    </row>
    <row r="16" spans="1:14" x14ac:dyDescent="0.2">
      <c r="A16" s="1">
        <v>43891</v>
      </c>
      <c r="B16">
        <f>'non-wfh baseline'!B16+'wfh baseline'!B16</f>
        <v>18133.899826047</v>
      </c>
      <c r="C16">
        <f t="shared" si="0"/>
        <v>-3.8545342233490751E-2</v>
      </c>
      <c r="D16">
        <f>'non-wfh baseline'!D16+'wfh baseline'!D16</f>
        <v>1820248</v>
      </c>
      <c r="E16">
        <f t="shared" si="1"/>
        <v>-5.5440672891260229E-2</v>
      </c>
      <c r="H16">
        <f>D16/$D$15</f>
        <v>0.92872117721310377</v>
      </c>
    </row>
    <row r="17" spans="1:8" x14ac:dyDescent="0.2">
      <c r="A17" s="1">
        <v>43922</v>
      </c>
      <c r="B17">
        <f>'non-wfh baseline'!B17+'wfh baseline'!B17</f>
        <v>16141.699920654999</v>
      </c>
      <c r="C17">
        <f t="shared" si="0"/>
        <v>-0.14878819079166242</v>
      </c>
      <c r="D17">
        <f>'non-wfh baseline'!D17+'wfh baseline'!D17</f>
        <v>1732824.0602214285</v>
      </c>
      <c r="E17">
        <f t="shared" si="1"/>
        <v>-0.10582518308634203</v>
      </c>
      <c r="H17">
        <f t="shared" ref="H17:H38" si="2">D17/$D$15</f>
        <v>0.8841160111765185</v>
      </c>
    </row>
    <row r="18" spans="1:8" x14ac:dyDescent="0.2">
      <c r="A18" s="1">
        <v>43952</v>
      </c>
      <c r="B18">
        <f>'non-wfh baseline'!B18+'wfh baseline'!B18</f>
        <v>16444.100036620999</v>
      </c>
      <c r="C18">
        <f t="shared" si="0"/>
        <v>-0.13386004428979975</v>
      </c>
      <c r="D18">
        <f>'non-wfh baseline'!D18+'wfh baseline'!D18</f>
        <v>1757270.939515254</v>
      </c>
      <c r="E18">
        <f t="shared" si="1"/>
        <v>-9.5321551752677328E-2</v>
      </c>
      <c r="H18">
        <f t="shared" si="2"/>
        <v>0.89658922060564472</v>
      </c>
    </row>
    <row r="19" spans="1:8" x14ac:dyDescent="0.2">
      <c r="A19" s="1">
        <v>43983</v>
      </c>
      <c r="B19">
        <f>'non-wfh baseline'!B19+'wfh baseline'!B19</f>
        <v>17385.699966426</v>
      </c>
      <c r="C19">
        <f t="shared" si="0"/>
        <v>-8.4476478250092343E-2</v>
      </c>
      <c r="D19">
        <f>'non-wfh baseline'!D19+'wfh baseline'!D19</f>
        <v>1826495.4710124</v>
      </c>
      <c r="E19">
        <f t="shared" si="1"/>
        <v>-6.1386227286209821E-2</v>
      </c>
      <c r="H19">
        <f t="shared" si="2"/>
        <v>0.93190874211263441</v>
      </c>
    </row>
    <row r="20" spans="1:8" x14ac:dyDescent="0.2">
      <c r="A20" s="1">
        <v>44013</v>
      </c>
      <c r="B20">
        <f>'non-wfh baseline'!B20+'wfh baseline'!B20</f>
        <v>17802.599914548999</v>
      </c>
      <c r="C20">
        <f t="shared" si="0"/>
        <v>-6.1479906233109428E-2</v>
      </c>
      <c r="D20">
        <f>'non-wfh baseline'!D20+'wfh baseline'!D20</f>
        <v>1854574.1407941279</v>
      </c>
      <c r="E20">
        <f t="shared" si="1"/>
        <v>-4.6007826695626704E-2</v>
      </c>
      <c r="H20">
        <f t="shared" si="2"/>
        <v>0.94623495219733955</v>
      </c>
    </row>
    <row r="21" spans="1:8" x14ac:dyDescent="0.2">
      <c r="A21" s="1">
        <v>44044</v>
      </c>
      <c r="B21">
        <f>'non-wfh baseline'!B21+'wfh baseline'!B21</f>
        <v>18016.199981693</v>
      </c>
      <c r="C21">
        <f t="shared" si="0"/>
        <v>-5.3964781976517141E-2</v>
      </c>
      <c r="D21">
        <f>'non-wfh baseline'!D21+'wfh baseline'!D21</f>
        <v>1863822.4911806069</v>
      </c>
      <c r="E21">
        <f t="shared" si="1"/>
        <v>-4.0824675395475241E-2</v>
      </c>
      <c r="H21">
        <f t="shared" si="2"/>
        <v>0.95095361627949215</v>
      </c>
    </row>
    <row r="22" spans="1:8" x14ac:dyDescent="0.2">
      <c r="A22" s="1">
        <v>44075</v>
      </c>
      <c r="B22">
        <f>'non-wfh baseline'!B22+'wfh baseline'!B22</f>
        <v>18388.399993897001</v>
      </c>
      <c r="C22">
        <f t="shared" si="0"/>
        <v>-3.6308009988587568E-2</v>
      </c>
      <c r="D22">
        <f>'non-wfh baseline'!D22+'wfh baseline'!D22</f>
        <v>1885679.6684178242</v>
      </c>
      <c r="E22">
        <f t="shared" si="1"/>
        <v>-3.0685272642780155E-2</v>
      </c>
      <c r="H22">
        <f t="shared" si="2"/>
        <v>0.96210551611638462</v>
      </c>
    </row>
    <row r="23" spans="1:8" x14ac:dyDescent="0.2">
      <c r="A23" s="1">
        <v>44105</v>
      </c>
      <c r="B23">
        <f>'non-wfh baseline'!B23+'wfh baseline'!B23</f>
        <v>18482.999969485001</v>
      </c>
      <c r="C23">
        <f t="shared" si="0"/>
        <v>-3.1238529140525096E-2</v>
      </c>
      <c r="D23">
        <f>'non-wfh baseline'!D23+'wfh baseline'!D23</f>
        <v>1891386.9149210132</v>
      </c>
      <c r="E23">
        <f t="shared" si="1"/>
        <v>-2.7377544617312958E-2</v>
      </c>
      <c r="H23">
        <f t="shared" si="2"/>
        <v>0.9650174493755268</v>
      </c>
    </row>
    <row r="24" spans="1:8" x14ac:dyDescent="0.2">
      <c r="A24" s="1">
        <v>44136</v>
      </c>
      <c r="B24">
        <f>'non-wfh baseline'!B24+'wfh baseline'!B24</f>
        <v>18537.500061032999</v>
      </c>
      <c r="C24">
        <f t="shared" si="0"/>
        <v>-2.5388527469905713E-2</v>
      </c>
      <c r="D24">
        <f>'non-wfh baseline'!D24+'wfh baseline'!D24</f>
        <v>1900608.1992378309</v>
      </c>
      <c r="E24">
        <f t="shared" si="1"/>
        <v>-2.3460683370165717E-2</v>
      </c>
      <c r="H24">
        <f t="shared" si="2"/>
        <v>0.96972230389322533</v>
      </c>
    </row>
    <row r="25" spans="1:8" x14ac:dyDescent="0.2">
      <c r="A25" s="1">
        <v>44166</v>
      </c>
      <c r="B25">
        <f>'non-wfh baseline'!B25+'wfh baseline'!B25</f>
        <v>18484.700057987</v>
      </c>
      <c r="C25">
        <f t="shared" si="0"/>
        <v>-3.0905609482641518E-2</v>
      </c>
      <c r="D25">
        <f>'non-wfh baseline'!D25+'wfh baseline'!D25</f>
        <v>1899540.4101168904</v>
      </c>
      <c r="E25">
        <f t="shared" si="1"/>
        <v>-2.7277433256679383E-2</v>
      </c>
      <c r="H25">
        <f t="shared" si="2"/>
        <v>0.96917749990529889</v>
      </c>
    </row>
    <row r="26" spans="1:8" x14ac:dyDescent="0.2">
      <c r="A26" s="1">
        <v>44197</v>
      </c>
      <c r="B26">
        <f>'non-wfh baseline'!B26+'wfh baseline'!B26</f>
        <v>18000.799942015001</v>
      </c>
      <c r="C26">
        <f t="shared" si="0"/>
        <v>-5.7840784214636065E-2</v>
      </c>
      <c r="D26">
        <f>'non-wfh baseline'!D26+'wfh baseline'!D26</f>
        <v>1869829.9510907226</v>
      </c>
      <c r="E26">
        <f t="shared" si="1"/>
        <v>-4.3272596379494814E-2</v>
      </c>
      <c r="H26">
        <f t="shared" si="2"/>
        <v>0.95401872347355754</v>
      </c>
    </row>
    <row r="27" spans="1:8" x14ac:dyDescent="0.2">
      <c r="A27" s="1">
        <v>44228</v>
      </c>
      <c r="B27">
        <f>'non-wfh baseline'!B27+'wfh baseline'!B27</f>
        <v>18268.499786378001</v>
      </c>
      <c r="C27">
        <f t="shared" si="0"/>
        <v>-4.5043964538742876E-2</v>
      </c>
      <c r="D27">
        <f>'non-wfh baseline'!D27+'wfh baseline'!D27</f>
        <v>1891805.9033826767</v>
      </c>
      <c r="E27">
        <f t="shared" si="1"/>
        <v>-3.4768775656801289E-2</v>
      </c>
      <c r="H27">
        <f>D27/$D$15</f>
        <v>0.96523122434319875</v>
      </c>
    </row>
    <row r="28" spans="1:8" x14ac:dyDescent="0.2">
      <c r="A28" s="1">
        <v>44256</v>
      </c>
      <c r="B28">
        <f>'non-wfh baseline'!B28+'wfh baseline'!B28</f>
        <v>18393.452534449032</v>
      </c>
      <c r="C28">
        <f>(B28-B16)/B16</f>
        <v>1.43131213303174E-2</v>
      </c>
      <c r="D28">
        <f>'non-wfh baseline'!D28+'wfh baseline'!D28</f>
        <v>1877194.7731016441</v>
      </c>
      <c r="E28">
        <f t="shared" si="1"/>
        <v>3.1285172735607526E-2</v>
      </c>
      <c r="H28">
        <f t="shared" si="2"/>
        <v>0.9577763796654325</v>
      </c>
    </row>
    <row r="29" spans="1:8" x14ac:dyDescent="0.2">
      <c r="A29" s="1">
        <v>44287</v>
      </c>
      <c r="B29">
        <f>'non-wfh baseline'!B29+'wfh baseline'!B29</f>
        <v>18518.405282520063</v>
      </c>
      <c r="C29">
        <f t="shared" si="0"/>
        <v>0.14724009079265687</v>
      </c>
      <c r="D29">
        <f>'non-wfh baseline'!D29+'wfh baseline'!D29</f>
        <v>1892886.438384573</v>
      </c>
      <c r="E29">
        <f t="shared" si="1"/>
        <v>9.2370819310236801E-2</v>
      </c>
      <c r="H29">
        <f>D29/$D$15</f>
        <v>0.96578253149419191</v>
      </c>
    </row>
    <row r="30" spans="1:8" x14ac:dyDescent="0.2">
      <c r="A30" s="1">
        <v>44317</v>
      </c>
      <c r="B30">
        <f>'non-wfh baseline'!B30+'wfh baseline'!B30</f>
        <v>18643.358030591095</v>
      </c>
      <c r="C30">
        <f t="shared" si="0"/>
        <v>0.13374146283909422</v>
      </c>
      <c r="D30">
        <f>'non-wfh baseline'!D30+'wfh baseline'!D30</f>
        <v>1903578.6395639079</v>
      </c>
      <c r="E30">
        <f t="shared" si="1"/>
        <v>8.3258475832425183E-2</v>
      </c>
      <c r="H30">
        <f t="shared" si="2"/>
        <v>0.97123787256105276</v>
      </c>
    </row>
    <row r="31" spans="1:8" x14ac:dyDescent="0.2">
      <c r="A31" s="1">
        <v>44348</v>
      </c>
      <c r="B31">
        <f>'non-wfh baseline'!B31+'wfh baseline'!B31</f>
        <v>18768.310778662126</v>
      </c>
      <c r="C31">
        <f t="shared" si="0"/>
        <v>7.9525749029726908E-2</v>
      </c>
      <c r="D31">
        <f>'non-wfh baseline'!D31+'wfh baseline'!D31</f>
        <v>1912643.6845939946</v>
      </c>
      <c r="E31">
        <f t="shared" si="1"/>
        <v>4.7165851188146625E-2</v>
      </c>
      <c r="H31">
        <f t="shared" si="2"/>
        <v>0.97586301116405183</v>
      </c>
    </row>
    <row r="32" spans="1:8" x14ac:dyDescent="0.2">
      <c r="A32" s="1">
        <v>44378</v>
      </c>
      <c r="B32">
        <f>'non-wfh baseline'!B32+'wfh baseline'!B32</f>
        <v>18893.263526733157</v>
      </c>
      <c r="C32">
        <f t="shared" si="0"/>
        <v>6.1264288217409431E-2</v>
      </c>
      <c r="D32">
        <f>'non-wfh baseline'!D32+'wfh baseline'!D32</f>
        <v>1920037.6495787436</v>
      </c>
      <c r="E32">
        <f t="shared" si="1"/>
        <v>3.5298404816851495E-2</v>
      </c>
      <c r="H32">
        <f t="shared" si="2"/>
        <v>0.97963553659185543</v>
      </c>
    </row>
    <row r="33" spans="1:16" x14ac:dyDescent="0.2">
      <c r="A33" s="1">
        <v>44409</v>
      </c>
      <c r="B33">
        <f>'non-wfh baseline'!B33+'wfh baseline'!B33</f>
        <v>19018.216274804188</v>
      </c>
      <c r="C33">
        <f t="shared" si="0"/>
        <v>5.5617516131558152E-2</v>
      </c>
      <c r="D33">
        <f>'non-wfh baseline'!D33+'wfh baseline'!D33</f>
        <v>1923540.0069573065</v>
      </c>
      <c r="E33">
        <f t="shared" si="1"/>
        <v>3.2040345075389977E-2</v>
      </c>
      <c r="H33">
        <f t="shared" si="2"/>
        <v>0.9814224982957771</v>
      </c>
    </row>
    <row r="34" spans="1:16" x14ac:dyDescent="0.2">
      <c r="A34" s="1">
        <v>44440</v>
      </c>
      <c r="B34">
        <f>'non-wfh baseline'!B34+'wfh baseline'!B34</f>
        <v>19143.16902287522</v>
      </c>
      <c r="C34">
        <f t="shared" si="0"/>
        <v>4.1045932720014895E-2</v>
      </c>
      <c r="D34">
        <f>'non-wfh baseline'!D34+'wfh baseline'!D34</f>
        <v>1931117.2808775008</v>
      </c>
      <c r="E34">
        <f t="shared" si="1"/>
        <v>2.409614592588831E-2</v>
      </c>
      <c r="H34">
        <f t="shared" si="2"/>
        <v>0.98528855102882718</v>
      </c>
    </row>
    <row r="35" spans="1:16" x14ac:dyDescent="0.2">
      <c r="A35" s="1">
        <v>44470</v>
      </c>
      <c r="B35">
        <f>'non-wfh baseline'!B35+'wfh baseline'!B35</f>
        <v>19268.121770946251</v>
      </c>
      <c r="C35">
        <f t="shared" si="0"/>
        <v>4.2478050249281349E-2</v>
      </c>
      <c r="D35">
        <f>'non-wfh baseline'!D35+'wfh baseline'!D35</f>
        <v>1939718.8110462362</v>
      </c>
      <c r="E35">
        <f t="shared" si="1"/>
        <v>2.5553680076739575E-2</v>
      </c>
      <c r="H35">
        <f t="shared" si="2"/>
        <v>0.98967719654534025</v>
      </c>
    </row>
    <row r="36" spans="1:16" x14ac:dyDescent="0.2">
      <c r="A36" s="1">
        <v>44501</v>
      </c>
      <c r="B36">
        <f>'non-wfh baseline'!B36+'wfh baseline'!B36</f>
        <v>19393.074519017282</v>
      </c>
      <c r="C36">
        <f t="shared" si="0"/>
        <v>4.6153713023189942E-2</v>
      </c>
      <c r="D36">
        <f>'non-wfh baseline'!D36+'wfh baseline'!D36</f>
        <v>1953525.782438365</v>
      </c>
      <c r="E36">
        <f t="shared" si="1"/>
        <v>2.7842447076548843E-2</v>
      </c>
      <c r="H36">
        <f t="shared" si="2"/>
        <v>0.99672174581832151</v>
      </c>
    </row>
    <row r="37" spans="1:16" x14ac:dyDescent="0.2">
      <c r="A37" s="1">
        <v>44531</v>
      </c>
      <c r="B37">
        <f>'non-wfh baseline'!B37+'wfh baseline'!B37</f>
        <v>19518.027267088313</v>
      </c>
      <c r="C37">
        <f t="shared" si="0"/>
        <v>5.5901756904885552E-2</v>
      </c>
      <c r="D37">
        <f>'non-wfh baseline'!D37+'wfh baseline'!D37</f>
        <v>1964754.2897029612</v>
      </c>
      <c r="E37">
        <f t="shared" si="1"/>
        <v>3.4331398920888323E-2</v>
      </c>
      <c r="H37">
        <f t="shared" si="2"/>
        <v>1.002450719279697</v>
      </c>
    </row>
    <row r="38" spans="1:16" x14ac:dyDescent="0.2">
      <c r="A38" s="1">
        <v>44562</v>
      </c>
      <c r="B38">
        <f>'non-wfh baseline'!B38+'wfh baseline'!B38</f>
        <v>19642.980015159344</v>
      </c>
      <c r="C38">
        <f t="shared" si="0"/>
        <v>9.1228171994256313E-2</v>
      </c>
      <c r="D38">
        <f>'non-wfh baseline'!D38+'wfh baseline'!D38</f>
        <v>1973859.359427046</v>
      </c>
      <c r="E38">
        <f t="shared" si="1"/>
        <v>5.5635758896492311E-2</v>
      </c>
      <c r="H38">
        <f t="shared" si="2"/>
        <v>1.0070962791554718</v>
      </c>
    </row>
    <row r="39" spans="1:16" x14ac:dyDescent="0.2">
      <c r="E39">
        <f>AVERAGE(E14:E26)</f>
        <v>-3.9459515597098919E-2</v>
      </c>
      <c r="K39" t="s">
        <v>31</v>
      </c>
      <c r="L39" t="s">
        <v>32</v>
      </c>
    </row>
    <row r="40" spans="1:16" x14ac:dyDescent="0.2">
      <c r="J40" t="s">
        <v>28</v>
      </c>
      <c r="K40">
        <v>-0.16602371767395355</v>
      </c>
      <c r="L40">
        <v>-0.17960377515945961</v>
      </c>
    </row>
    <row r="41" spans="1:16" x14ac:dyDescent="0.2">
      <c r="J41" t="s">
        <v>29</v>
      </c>
      <c r="K41">
        <v>-8.3918222140295679E-2</v>
      </c>
      <c r="L41">
        <v>-8.4244462089675745E-2</v>
      </c>
    </row>
    <row r="42" spans="1:16" x14ac:dyDescent="0.2">
      <c r="B42">
        <f>'non-wfh baseline'!B42+'wfh baseline'!B48</f>
        <v>16266.65266872603</v>
      </c>
      <c r="C42">
        <f>(B42-B6)/B6</f>
        <v>-0.14320651232557935</v>
      </c>
      <c r="J42" t="s">
        <v>30</v>
      </c>
      <c r="K42">
        <v>-0.13519854667960715</v>
      </c>
      <c r="L42">
        <v>-0.143802674244424</v>
      </c>
    </row>
    <row r="48" spans="1:16" x14ac:dyDescent="0.2">
      <c r="P48" t="s">
        <v>33</v>
      </c>
    </row>
  </sheetData>
  <mergeCells count="1">
    <mergeCell ref="J11:N13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8ECFD-8D2B-B44A-8A37-21288EF65551}">
  <dimension ref="A1:L41"/>
  <sheetViews>
    <sheetView workbookViewId="0">
      <selection activeCell="H1" sqref="H1"/>
    </sheetView>
  </sheetViews>
  <sheetFormatPr baseColWidth="10" defaultRowHeight="16" x14ac:dyDescent="0.2"/>
  <sheetData>
    <row r="1" spans="1:12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>
        <v>-1.91103E-2</v>
      </c>
      <c r="I1" t="s">
        <v>6</v>
      </c>
    </row>
    <row r="2" spans="1:12" x14ac:dyDescent="0.2">
      <c r="A2" s="1">
        <v>43466</v>
      </c>
      <c r="B2">
        <v>12343.9</v>
      </c>
      <c r="D2">
        <v>928820</v>
      </c>
      <c r="G2" s="2" t="s">
        <v>7</v>
      </c>
      <c r="H2">
        <v>0.80709790000000003</v>
      </c>
      <c r="I2" t="s">
        <v>8</v>
      </c>
    </row>
    <row r="3" spans="1:12" x14ac:dyDescent="0.2">
      <c r="A3" s="1">
        <v>43497</v>
      </c>
      <c r="B3">
        <v>12338.7</v>
      </c>
      <c r="D3">
        <v>927125</v>
      </c>
      <c r="G3" s="2" t="s">
        <v>9</v>
      </c>
      <c r="H3">
        <v>2.5636900000000001E-2</v>
      </c>
      <c r="I3" t="s">
        <v>10</v>
      </c>
    </row>
    <row r="4" spans="1:12" x14ac:dyDescent="0.2">
      <c r="A4" s="1">
        <v>43525</v>
      </c>
      <c r="B4">
        <v>12316.9</v>
      </c>
      <c r="D4">
        <v>933795</v>
      </c>
      <c r="G4" s="2" t="s">
        <v>11</v>
      </c>
      <c r="H4">
        <v>-0.19391259999999999</v>
      </c>
    </row>
    <row r="5" spans="1:12" x14ac:dyDescent="0.2">
      <c r="A5" s="1">
        <v>43556</v>
      </c>
      <c r="B5">
        <v>12394.8</v>
      </c>
      <c r="D5">
        <v>932730</v>
      </c>
    </row>
    <row r="6" spans="1:12" x14ac:dyDescent="0.2">
      <c r="A6" s="1">
        <v>43586</v>
      </c>
      <c r="B6">
        <v>12394</v>
      </c>
      <c r="D6">
        <v>936032</v>
      </c>
    </row>
    <row r="7" spans="1:12" x14ac:dyDescent="0.2">
      <c r="A7" s="1">
        <v>43617</v>
      </c>
      <c r="B7">
        <v>12371.6</v>
      </c>
      <c r="D7">
        <v>937486</v>
      </c>
      <c r="I7" t="s">
        <v>12</v>
      </c>
    </row>
    <row r="8" spans="1:12" x14ac:dyDescent="0.2">
      <c r="A8" s="1">
        <v>43647</v>
      </c>
      <c r="B8">
        <v>12356.1</v>
      </c>
      <c r="D8">
        <v>938622</v>
      </c>
      <c r="I8" s="12" t="s">
        <v>13</v>
      </c>
      <c r="J8" s="12"/>
      <c r="K8" s="12"/>
      <c r="L8" s="12"/>
    </row>
    <row r="9" spans="1:12" x14ac:dyDescent="0.2">
      <c r="A9" s="1">
        <v>43678</v>
      </c>
      <c r="B9">
        <v>12365.9</v>
      </c>
      <c r="D9">
        <v>939523</v>
      </c>
      <c r="I9" s="12"/>
      <c r="J9" s="12"/>
      <c r="K9" s="12"/>
      <c r="L9" s="12"/>
    </row>
    <row r="10" spans="1:12" x14ac:dyDescent="0.2">
      <c r="A10" s="1">
        <v>43709</v>
      </c>
      <c r="B10">
        <v>12427.9</v>
      </c>
      <c r="D10">
        <v>938990</v>
      </c>
      <c r="I10" s="4" t="s">
        <v>14</v>
      </c>
      <c r="J10" s="4"/>
      <c r="K10" s="4"/>
      <c r="L10" s="4"/>
    </row>
    <row r="11" spans="1:12" x14ac:dyDescent="0.2">
      <c r="A11" s="1">
        <v>43739</v>
      </c>
      <c r="B11">
        <v>12382.5</v>
      </c>
      <c r="D11">
        <v>935304</v>
      </c>
    </row>
    <row r="12" spans="1:12" x14ac:dyDescent="0.2">
      <c r="A12" s="1">
        <v>43770</v>
      </c>
      <c r="B12">
        <v>12364.9</v>
      </c>
      <c r="D12">
        <v>935885</v>
      </c>
      <c r="K12" t="s">
        <v>20</v>
      </c>
    </row>
    <row r="13" spans="1:12" x14ac:dyDescent="0.2">
      <c r="A13" s="1">
        <v>43800</v>
      </c>
      <c r="B13">
        <v>12400.8</v>
      </c>
      <c r="D13">
        <v>939789</v>
      </c>
    </row>
    <row r="14" spans="1:12" x14ac:dyDescent="0.2">
      <c r="A14" s="1">
        <v>43831</v>
      </c>
      <c r="B14">
        <v>12421.8</v>
      </c>
      <c r="C14">
        <f>(B14-B2)/B2</f>
        <v>6.3108093876327286E-3</v>
      </c>
      <c r="D14">
        <v>940809</v>
      </c>
      <c r="E14">
        <f>(D14-D2)/D2</f>
        <v>1.2907775457031503E-2</v>
      </c>
      <c r="H14" t="s">
        <v>15</v>
      </c>
      <c r="K14" t="s">
        <v>25</v>
      </c>
    </row>
    <row r="15" spans="1:12" x14ac:dyDescent="0.2">
      <c r="A15" s="1">
        <v>43862</v>
      </c>
      <c r="B15">
        <v>12457.4</v>
      </c>
      <c r="C15">
        <f t="shared" ref="C15:C38" si="0">(B15-B3)/B3</f>
        <v>9.6201382641606416E-3</v>
      </c>
      <c r="D15">
        <v>940506</v>
      </c>
      <c r="E15">
        <f>(D15-D3)/D3</f>
        <v>1.4432789537548875E-2</v>
      </c>
      <c r="H15">
        <f>D15/$D$15</f>
        <v>1</v>
      </c>
      <c r="K15" t="s">
        <v>21</v>
      </c>
    </row>
    <row r="16" spans="1:12" x14ac:dyDescent="0.2">
      <c r="A16" s="1">
        <v>43891</v>
      </c>
      <c r="B16">
        <v>11718.2</v>
      </c>
      <c r="C16">
        <f t="shared" si="0"/>
        <v>-4.8608010132419596E-2</v>
      </c>
      <c r="D16">
        <v>843308</v>
      </c>
      <c r="E16" s="3">
        <f>H$1+H$2*C16</f>
        <v>-5.8341722901054577E-2</v>
      </c>
      <c r="H16">
        <f>D16/$D$15</f>
        <v>0.89665350353958406</v>
      </c>
      <c r="K16" t="s">
        <v>23</v>
      </c>
    </row>
    <row r="17" spans="1:11" x14ac:dyDescent="0.2">
      <c r="A17" s="1">
        <v>43922</v>
      </c>
      <c r="B17">
        <v>9993.0002000000004</v>
      </c>
      <c r="C17">
        <f t="shared" si="0"/>
        <v>-0.19377479265498426</v>
      </c>
      <c r="D17">
        <f>D5*(1+E17)</f>
        <v>769030.72865890723</v>
      </c>
      <c r="E17" s="3">
        <f>H$1+H$2*C17</f>
        <v>-0.17550552822477322</v>
      </c>
      <c r="H17">
        <f>D17/$D$15</f>
        <v>0.81767764231052986</v>
      </c>
      <c r="K17" t="s">
        <v>22</v>
      </c>
    </row>
    <row r="18" spans="1:11" x14ac:dyDescent="0.2">
      <c r="A18" s="1">
        <v>43952</v>
      </c>
      <c r="B18">
        <v>10291.299999999999</v>
      </c>
      <c r="C18">
        <f t="shared" si="0"/>
        <v>-0.16965467161529779</v>
      </c>
      <c r="D18">
        <f t="shared" ref="D18:D38" si="1">D6*(1+E18)</f>
        <v>789975.22425866697</v>
      </c>
      <c r="E18">
        <f>H$1+H$2*C18</f>
        <v>-0.15603822918589647</v>
      </c>
      <c r="H18">
        <f t="shared" ref="H18:H37" si="2">D18/$D$15</f>
        <v>0.83994703304249729</v>
      </c>
      <c r="K18" t="s">
        <v>24</v>
      </c>
    </row>
    <row r="19" spans="1:11" x14ac:dyDescent="0.2">
      <c r="A19" s="1">
        <v>43983</v>
      </c>
      <c r="B19">
        <f>B18+$C$41</f>
        <v>10400.698989898989</v>
      </c>
      <c r="C19">
        <f t="shared" si="0"/>
        <v>-0.15930849769641856</v>
      </c>
      <c r="D19">
        <f t="shared" si="1"/>
        <v>799030.70455845434</v>
      </c>
      <c r="E19">
        <f t="shared" ref="E19:E38" si="3">H$1+H$2*C19</f>
        <v>-0.14768785394293427</v>
      </c>
      <c r="H19">
        <f t="shared" si="2"/>
        <v>0.84957533982606637</v>
      </c>
    </row>
    <row r="20" spans="1:11" x14ac:dyDescent="0.2">
      <c r="A20" s="1">
        <v>44013</v>
      </c>
      <c r="B20">
        <f t="shared" ref="B20:B37" si="4">B19+$C$41</f>
        <v>10510.097979797978</v>
      </c>
      <c r="C20">
        <f t="shared" si="0"/>
        <v>-0.14940005504989617</v>
      </c>
      <c r="D20">
        <f t="shared" si="1"/>
        <v>807505.16943279549</v>
      </c>
      <c r="E20">
        <f t="shared" si="3"/>
        <v>-0.13969077069065561</v>
      </c>
      <c r="H20">
        <f t="shared" si="2"/>
        <v>0.85858587763692684</v>
      </c>
    </row>
    <row r="21" spans="1:11" x14ac:dyDescent="0.2">
      <c r="A21" s="1">
        <v>44044</v>
      </c>
      <c r="B21">
        <f t="shared" si="4"/>
        <v>10619.496969696967</v>
      </c>
      <c r="C21">
        <f t="shared" si="0"/>
        <v>-0.14122732921202924</v>
      </c>
      <c r="D21">
        <f t="shared" si="1"/>
        <v>814477.58013519656</v>
      </c>
      <c r="E21">
        <f t="shared" si="3"/>
        <v>-0.13309458082963746</v>
      </c>
      <c r="H21">
        <f t="shared" si="2"/>
        <v>0.86599934517716692</v>
      </c>
    </row>
    <row r="22" spans="1:11" x14ac:dyDescent="0.2">
      <c r="A22" s="1">
        <v>44075</v>
      </c>
      <c r="B22">
        <f t="shared" si="4"/>
        <v>10728.895959595957</v>
      </c>
      <c r="C22">
        <f t="shared" si="0"/>
        <v>-0.13670885993643681</v>
      </c>
      <c r="D22">
        <f t="shared" si="1"/>
        <v>817439.87247097702</v>
      </c>
      <c r="E22">
        <f t="shared" si="3"/>
        <v>-0.12944773376609228</v>
      </c>
      <c r="H22">
        <f t="shared" si="2"/>
        <v>0.86914902453676746</v>
      </c>
    </row>
    <row r="23" spans="1:11" x14ac:dyDescent="0.2">
      <c r="A23" s="1">
        <v>44105</v>
      </c>
      <c r="B23">
        <f t="shared" si="4"/>
        <v>10838.294949494946</v>
      </c>
      <c r="C23">
        <f t="shared" si="0"/>
        <v>-0.12470866549606734</v>
      </c>
      <c r="D23">
        <f t="shared" si="1"/>
        <v>823289.74632829253</v>
      </c>
      <c r="E23">
        <f t="shared" si="3"/>
        <v>-0.11976240203367841</v>
      </c>
      <c r="H23">
        <f t="shared" si="2"/>
        <v>0.87536894642702179</v>
      </c>
    </row>
    <row r="24" spans="1:11" x14ac:dyDescent="0.2">
      <c r="A24" s="1">
        <v>44136</v>
      </c>
      <c r="B24">
        <f t="shared" si="4"/>
        <v>10947.693939393936</v>
      </c>
      <c r="C24">
        <f t="shared" si="0"/>
        <v>-0.11461524643192134</v>
      </c>
      <c r="D24">
        <f t="shared" si="1"/>
        <v>831425.23672065861</v>
      </c>
      <c r="E24">
        <f t="shared" si="3"/>
        <v>-0.1116160247031862</v>
      </c>
      <c r="H24">
        <f t="shared" si="2"/>
        <v>0.8840190670986241</v>
      </c>
    </row>
    <row r="25" spans="1:11" x14ac:dyDescent="0.2">
      <c r="A25" s="1">
        <v>44166</v>
      </c>
      <c r="B25">
        <f t="shared" si="4"/>
        <v>11057.092929292925</v>
      </c>
      <c r="C25">
        <f>(B25-B13)/B13</f>
        <v>-0.10835648270329934</v>
      </c>
      <c r="D25">
        <f t="shared" si="1"/>
        <v>839640.77086566831</v>
      </c>
      <c r="E25">
        <f t="shared" si="3"/>
        <v>-0.10656458964121922</v>
      </c>
      <c r="H25">
        <f t="shared" si="2"/>
        <v>0.89275429488559166</v>
      </c>
    </row>
    <row r="26" spans="1:11" x14ac:dyDescent="0.2">
      <c r="A26" s="1">
        <v>44197</v>
      </c>
      <c r="B26">
        <f t="shared" si="4"/>
        <v>11166.491919191914</v>
      </c>
      <c r="C26">
        <f t="shared" ref="C26:C27" si="5">(B26-B14)/B14</f>
        <v>-0.10105685816935428</v>
      </c>
      <c r="D26">
        <f>D14*(1+E26)</f>
        <v>846094.86215135199</v>
      </c>
      <c r="E26">
        <f t="shared" si="3"/>
        <v>-0.10067307800908368</v>
      </c>
      <c r="H26">
        <f t="shared" si="2"/>
        <v>0.89961665545073821</v>
      </c>
    </row>
    <row r="27" spans="1:11" x14ac:dyDescent="0.2">
      <c r="A27" s="1">
        <v>44228</v>
      </c>
      <c r="B27">
        <f t="shared" si="4"/>
        <v>11275.890909090904</v>
      </c>
      <c r="C27">
        <f t="shared" si="5"/>
        <v>-9.4843955472979594E-2</v>
      </c>
      <c r="D27">
        <f>D15*(1+E27)</f>
        <v>850538.45886687201</v>
      </c>
      <c r="E27">
        <f t="shared" si="3"/>
        <v>-9.5658657289935334E-2</v>
      </c>
      <c r="H27">
        <f t="shared" si="2"/>
        <v>0.90434134271006461</v>
      </c>
    </row>
    <row r="28" spans="1:11" x14ac:dyDescent="0.2">
      <c r="A28" s="1">
        <v>44256</v>
      </c>
      <c r="B28">
        <f t="shared" si="4"/>
        <v>11385.289898989893</v>
      </c>
      <c r="C28">
        <f>(B28-B16)/B16</f>
        <v>-2.8409661979664758E-2</v>
      </c>
      <c r="D28">
        <f>D16*(1+E28)</f>
        <v>807855.6027837065</v>
      </c>
      <c r="E28">
        <f>H$1+H$2*C28</f>
        <v>-4.203967852349727E-2</v>
      </c>
      <c r="H28">
        <f t="shared" si="2"/>
        <v>0.85895847850381235</v>
      </c>
    </row>
    <row r="29" spans="1:11" x14ac:dyDescent="0.2">
      <c r="A29" s="1">
        <v>44287</v>
      </c>
      <c r="B29">
        <f>B28+$C$41</f>
        <v>11494.688888888883</v>
      </c>
      <c r="C29">
        <f>(B29-B17)/B17</f>
        <v>0.15027405772381372</v>
      </c>
      <c r="D29">
        <f>D17*(1+E29)</f>
        <v>847606.88663922425</v>
      </c>
      <c r="E29">
        <f>H$1+H$2*C29</f>
        <v>0.10217557641336884</v>
      </c>
      <c r="H29">
        <f t="shared" si="2"/>
        <v>0.90122432673393282</v>
      </c>
    </row>
    <row r="30" spans="1:11" x14ac:dyDescent="0.2">
      <c r="A30" s="1">
        <v>44317</v>
      </c>
      <c r="B30">
        <f t="shared" si="4"/>
        <v>11604.087878787872</v>
      </c>
      <c r="C30">
        <f>(B30-B18)/B18</f>
        <v>0.12756288115086264</v>
      </c>
      <c r="D30">
        <f t="shared" si="1"/>
        <v>856211.03938679537</v>
      </c>
      <c r="E30">
        <f t="shared" si="3"/>
        <v>8.3845433494810828E-2</v>
      </c>
      <c r="H30">
        <f>D30/$D$15</f>
        <v>0.91037275614062574</v>
      </c>
    </row>
    <row r="31" spans="1:11" x14ac:dyDescent="0.2">
      <c r="A31" s="1">
        <v>44348</v>
      </c>
      <c r="B31">
        <f>B30+$C$41</f>
        <v>11713.486868686861</v>
      </c>
      <c r="C31">
        <f t="shared" si="0"/>
        <v>0.12622112033651139</v>
      </c>
      <c r="D31">
        <f t="shared" si="1"/>
        <v>865160.48417074629</v>
      </c>
      <c r="E31">
        <f t="shared" si="3"/>
        <v>8.2762501159245647E-2</v>
      </c>
      <c r="H31">
        <f t="shared" si="2"/>
        <v>0.91988831987328767</v>
      </c>
    </row>
    <row r="32" spans="1:11" x14ac:dyDescent="0.2">
      <c r="A32" s="1">
        <v>44378</v>
      </c>
      <c r="B32">
        <f t="shared" si="4"/>
        <v>11822.885858585851</v>
      </c>
      <c r="C32">
        <f t="shared" si="0"/>
        <v>0.12490729214049692</v>
      </c>
      <c r="D32">
        <f t="shared" si="1"/>
        <v>873480.04818026372</v>
      </c>
      <c r="E32">
        <f t="shared" si="3"/>
        <v>8.170211318128158E-2</v>
      </c>
      <c r="H32">
        <f t="shared" si="2"/>
        <v>0.92873415818746896</v>
      </c>
    </row>
    <row r="33" spans="1:8" x14ac:dyDescent="0.2">
      <c r="A33" s="1">
        <v>44409</v>
      </c>
      <c r="B33">
        <f t="shared" si="4"/>
        <v>11932.28484848484</v>
      </c>
      <c r="C33">
        <f t="shared" si="0"/>
        <v>0.12362053330152545</v>
      </c>
      <c r="D33">
        <f t="shared" si="1"/>
        <v>880176.25173438818</v>
      </c>
      <c r="E33">
        <f t="shared" si="3"/>
        <v>8.0663572824541258E-2</v>
      </c>
      <c r="H33">
        <f t="shared" si="2"/>
        <v>0.93585394642287045</v>
      </c>
    </row>
    <row r="34" spans="1:8" x14ac:dyDescent="0.2">
      <c r="A34" s="1">
        <v>44440</v>
      </c>
      <c r="B34">
        <f t="shared" si="4"/>
        <v>12041.683838383829</v>
      </c>
      <c r="C34">
        <f t="shared" si="0"/>
        <v>0.12236001576785831</v>
      </c>
      <c r="D34">
        <f t="shared" si="1"/>
        <v>882545.86166320997</v>
      </c>
      <c r="E34">
        <f t="shared" si="3"/>
        <v>7.9646211770205338E-2</v>
      </c>
      <c r="H34">
        <f t="shared" si="2"/>
        <v>0.93837345180489007</v>
      </c>
    </row>
    <row r="35" spans="1:8" x14ac:dyDescent="0.2">
      <c r="A35" s="1">
        <v>44470</v>
      </c>
      <c r="B35">
        <f t="shared" si="4"/>
        <v>12151.082828282819</v>
      </c>
      <c r="C35">
        <f t="shared" si="0"/>
        <v>0.12112494492033059</v>
      </c>
      <c r="D35">
        <f t="shared" si="1"/>
        <v>888040.98158584221</v>
      </c>
      <c r="E35">
        <f t="shared" si="3"/>
        <v>7.8649388682814486E-2</v>
      </c>
      <c r="H35">
        <f t="shared" si="2"/>
        <v>0.94421617893542642</v>
      </c>
    </row>
    <row r="36" spans="1:8" x14ac:dyDescent="0.2">
      <c r="A36" s="1">
        <v>44501</v>
      </c>
      <c r="B36">
        <f t="shared" si="4"/>
        <v>12260.481818181808</v>
      </c>
      <c r="C36">
        <f t="shared" si="0"/>
        <v>0.11991455790191267</v>
      </c>
      <c r="D36">
        <f t="shared" si="1"/>
        <v>896004.10332805605</v>
      </c>
      <c r="E36">
        <f t="shared" si="3"/>
        <v>7.7672487862062128E-2</v>
      </c>
      <c r="H36">
        <f t="shared" si="2"/>
        <v>0.95268302735767352</v>
      </c>
    </row>
    <row r="37" spans="1:8" x14ac:dyDescent="0.2">
      <c r="A37" s="1">
        <v>44531</v>
      </c>
      <c r="B37">
        <f t="shared" si="4"/>
        <v>12369.880808080798</v>
      </c>
      <c r="C37">
        <f t="shared" si="0"/>
        <v>0.11872812204643579</v>
      </c>
      <c r="D37">
        <f t="shared" si="1"/>
        <v>904053.74373077648</v>
      </c>
      <c r="E37">
        <f t="shared" si="3"/>
        <v>7.6714917974622043E-2</v>
      </c>
      <c r="H37">
        <f t="shared" si="2"/>
        <v>0.96124186738923145</v>
      </c>
    </row>
    <row r="38" spans="1:8" x14ac:dyDescent="0.2">
      <c r="A38" s="1">
        <v>44562</v>
      </c>
      <c r="B38">
        <f>B37+$C$41</f>
        <v>12479.279797979787</v>
      </c>
      <c r="C38">
        <f t="shared" si="0"/>
        <v>0.11756493339968092</v>
      </c>
      <c r="D38">
        <f t="shared" si="1"/>
        <v>910208.6402242512</v>
      </c>
      <c r="E38">
        <f t="shared" si="3"/>
        <v>7.5776110860522342E-2</v>
      </c>
      <c r="H38">
        <f>D38/$D$15</f>
        <v>0.96778610686614563</v>
      </c>
    </row>
    <row r="41" spans="1:8" x14ac:dyDescent="0.2">
      <c r="B41">
        <f>(B15-B17)/20.8</f>
        <v>118.48075961538457</v>
      </c>
      <c r="C41">
        <f>($B$15-$B$18)/19.8</f>
        <v>109.39898989898991</v>
      </c>
    </row>
  </sheetData>
  <mergeCells count="1">
    <mergeCell ref="I8:L9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65A0C-E00B-0548-8558-D3956C75FF4B}">
  <dimension ref="A1:N38"/>
  <sheetViews>
    <sheetView tabSelected="1" topLeftCell="A4" workbookViewId="0">
      <selection activeCell="B26" sqref="B26:B2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G1" s="2" t="s">
        <v>5</v>
      </c>
      <c r="H1" s="10">
        <v>-1.7854499999999999E-2</v>
      </c>
      <c r="I1" t="s">
        <v>6</v>
      </c>
      <c r="M1" t="s">
        <v>34</v>
      </c>
    </row>
    <row r="2" spans="1:14" x14ac:dyDescent="0.2">
      <c r="A2" s="1">
        <v>43466</v>
      </c>
      <c r="B2">
        <v>11848.899871830001</v>
      </c>
      <c r="D2">
        <v>1019265</v>
      </c>
      <c r="G2" s="2" t="s">
        <v>7</v>
      </c>
      <c r="H2" s="10">
        <v>0.84156839999999999</v>
      </c>
      <c r="I2" t="s">
        <v>8</v>
      </c>
      <c r="M2" t="s">
        <v>35</v>
      </c>
      <c r="N2">
        <f>AVERAGE(E17:E19)</f>
        <v>-0.14447077516264209</v>
      </c>
    </row>
    <row r="3" spans="1:14" x14ac:dyDescent="0.2">
      <c r="A3" s="1">
        <v>43497</v>
      </c>
      <c r="B3">
        <v>11847.699981690001</v>
      </c>
      <c r="D3">
        <v>1014359</v>
      </c>
      <c r="F3">
        <f>B3-B2</f>
        <v>-1.1998901400002069</v>
      </c>
      <c r="G3" s="2" t="s">
        <v>9</v>
      </c>
      <c r="H3" s="10">
        <v>2.65039E-2</v>
      </c>
      <c r="I3" t="s">
        <v>10</v>
      </c>
      <c r="M3" t="s">
        <v>36</v>
      </c>
      <c r="N3">
        <f>AVERAGE(E20:E22)</f>
        <v>-7.015514176353814E-2</v>
      </c>
    </row>
    <row r="4" spans="1:14" x14ac:dyDescent="0.2">
      <c r="A4" s="1">
        <v>43525</v>
      </c>
      <c r="B4">
        <v>11819.499755860001</v>
      </c>
      <c r="D4">
        <v>1027599</v>
      </c>
      <c r="F4">
        <f>B4-B3</f>
        <v>-28.200225829999908</v>
      </c>
      <c r="G4" s="2" t="s">
        <v>11</v>
      </c>
      <c r="H4" s="10">
        <v>-0.4332318</v>
      </c>
      <c r="M4" t="s">
        <v>37</v>
      </c>
      <c r="N4">
        <f>AVERAGE(E23:E25)</f>
        <v>-5.6629790775734691E-2</v>
      </c>
    </row>
    <row r="5" spans="1:14" x14ac:dyDescent="0.2">
      <c r="A5" s="1">
        <v>43556</v>
      </c>
      <c r="B5">
        <v>11881.70010376</v>
      </c>
      <c r="D5">
        <v>1036023</v>
      </c>
      <c r="F5">
        <f t="shared" ref="F5:F14" si="0">B5-B4</f>
        <v>62.200347899999542</v>
      </c>
      <c r="M5" t="s">
        <v>38</v>
      </c>
      <c r="N5">
        <f>AVERAGE(E26:E28)</f>
        <v>-3.817269138077263E-2</v>
      </c>
    </row>
    <row r="6" spans="1:14" x14ac:dyDescent="0.2">
      <c r="A6" s="1">
        <v>43586</v>
      </c>
      <c r="B6">
        <v>11887.19995117</v>
      </c>
      <c r="D6">
        <v>1038221</v>
      </c>
      <c r="F6">
        <f t="shared" si="0"/>
        <v>5.4998474099993473</v>
      </c>
      <c r="M6" t="s">
        <v>39</v>
      </c>
      <c r="N6">
        <f>AVERAGE(E29:E31)</f>
        <v>0.10593133968017494</v>
      </c>
    </row>
    <row r="7" spans="1:14" x14ac:dyDescent="0.2">
      <c r="A7" s="1">
        <v>43617</v>
      </c>
      <c r="B7">
        <v>11877.49978638</v>
      </c>
      <c r="D7">
        <v>1039599</v>
      </c>
      <c r="F7">
        <f t="shared" si="0"/>
        <v>-9.7001647899996897</v>
      </c>
      <c r="M7" t="s">
        <v>40</v>
      </c>
      <c r="N7">
        <f>AVERAGE(E32:E34)</f>
        <v>1.3398438683171717E-2</v>
      </c>
    </row>
    <row r="8" spans="1:14" x14ac:dyDescent="0.2">
      <c r="A8" s="1">
        <v>43647</v>
      </c>
      <c r="B8">
        <v>11868.09994507</v>
      </c>
      <c r="D8">
        <v>1033422</v>
      </c>
      <c r="F8">
        <f t="shared" si="0"/>
        <v>-9.3998413099998288</v>
      </c>
      <c r="M8" t="s">
        <v>41</v>
      </c>
      <c r="N8">
        <f>AVERAGE(E35:E37)</f>
        <v>-1.3495711156788434E-3</v>
      </c>
    </row>
    <row r="9" spans="1:14" x14ac:dyDescent="0.2">
      <c r="A9" s="1">
        <v>43678</v>
      </c>
      <c r="B9">
        <v>11875.799865720001</v>
      </c>
      <c r="D9">
        <v>1030731</v>
      </c>
      <c r="F9">
        <f t="shared" si="0"/>
        <v>7.699920650000422</v>
      </c>
    </row>
    <row r="10" spans="1:14" x14ac:dyDescent="0.2">
      <c r="A10" s="1">
        <v>43709</v>
      </c>
      <c r="B10">
        <v>11919.6003418</v>
      </c>
      <c r="D10">
        <v>1030723</v>
      </c>
      <c r="F10">
        <f t="shared" si="0"/>
        <v>43.800476079999498</v>
      </c>
    </row>
    <row r="11" spans="1:14" x14ac:dyDescent="0.2">
      <c r="A11" s="1">
        <v>43739</v>
      </c>
      <c r="B11">
        <v>11888.399902339999</v>
      </c>
      <c r="D11">
        <v>1027631</v>
      </c>
      <c r="F11">
        <f t="shared" si="0"/>
        <v>-31.20043946000078</v>
      </c>
    </row>
    <row r="12" spans="1:14" x14ac:dyDescent="0.2">
      <c r="A12" s="1">
        <v>43770</v>
      </c>
      <c r="B12">
        <v>11861.600036620001</v>
      </c>
      <c r="D12">
        <v>1026455</v>
      </c>
      <c r="F12">
        <f>B12-B11</f>
        <v>-26.799865719998706</v>
      </c>
    </row>
    <row r="13" spans="1:14" x14ac:dyDescent="0.2">
      <c r="A13" s="1">
        <v>43800</v>
      </c>
      <c r="B13">
        <v>11915.499847409999</v>
      </c>
      <c r="D13">
        <v>1031148</v>
      </c>
      <c r="F13">
        <f t="shared" si="0"/>
        <v>53.89981078999881</v>
      </c>
    </row>
    <row r="14" spans="1:14" x14ac:dyDescent="0.2">
      <c r="A14" s="1">
        <v>43831</v>
      </c>
      <c r="B14">
        <v>11925.3001709</v>
      </c>
      <c r="C14">
        <f>(B14-B2)/B2</f>
        <v>6.4478812291794254E-3</v>
      </c>
      <c r="D14">
        <v>1031823</v>
      </c>
      <c r="E14">
        <f>(D14-D2)/D2</f>
        <v>1.2320642816146929E-2</v>
      </c>
      <c r="F14">
        <f t="shared" si="0"/>
        <v>9.8003234900006646</v>
      </c>
    </row>
    <row r="15" spans="1:14" x14ac:dyDescent="0.2">
      <c r="A15" s="1">
        <v>43862</v>
      </c>
      <c r="B15">
        <v>11950.799865720001</v>
      </c>
      <c r="C15">
        <f t="shared" ref="C15:C38" si="1">(B15-B3)/B3</f>
        <v>8.7021011832959429E-3</v>
      </c>
      <c r="D15">
        <v>1034591</v>
      </c>
      <c r="E15">
        <f>(D15-D3)/D3</f>
        <v>1.9945601113609678E-2</v>
      </c>
      <c r="K15">
        <f>D15/$D$15</f>
        <v>1</v>
      </c>
    </row>
    <row r="16" spans="1:14" x14ac:dyDescent="0.2">
      <c r="A16" s="1">
        <v>43891</v>
      </c>
      <c r="B16">
        <v>11260.59988403</v>
      </c>
      <c r="C16">
        <f t="shared" si="1"/>
        <v>-4.728625435716121E-2</v>
      </c>
      <c r="D16" s="7">
        <v>942071</v>
      </c>
      <c r="E16">
        <f>H$1+H$2*C16</f>
        <v>-5.7649117421349191E-2</v>
      </c>
      <c r="F16">
        <f>AVERAGE(B15:B17)</f>
        <v>10954.633260089335</v>
      </c>
      <c r="K16">
        <f t="shared" ref="K16:K38" si="2">D16/$D$15</f>
        <v>0.91057335700774511</v>
      </c>
    </row>
    <row r="17" spans="1:11" x14ac:dyDescent="0.2">
      <c r="A17" s="1">
        <v>43922</v>
      </c>
      <c r="B17">
        <v>9652.5000305180001</v>
      </c>
      <c r="C17">
        <f t="shared" si="1"/>
        <v>-0.18761625472574947</v>
      </c>
      <c r="D17">
        <f t="shared" ref="D17:D38" si="3">D5*(1+E17)</f>
        <v>853945.67572207109</v>
      </c>
      <c r="E17">
        <f t="shared" ref="E17:E37" si="4">H$1+H$2*C17</f>
        <v>-0.17574641130354141</v>
      </c>
      <c r="K17">
        <f t="shared" si="2"/>
        <v>0.82539445609141304</v>
      </c>
    </row>
    <row r="18" spans="1:11" x14ac:dyDescent="0.2">
      <c r="A18" s="1">
        <v>43952</v>
      </c>
      <c r="B18">
        <v>9921.0000610349998</v>
      </c>
      <c r="C18">
        <f t="shared" si="1"/>
        <v>-0.16540479660573693</v>
      </c>
      <c r="D18">
        <f t="shared" si="3"/>
        <v>875164.29094401852</v>
      </c>
      <c r="E18">
        <f t="shared" si="4"/>
        <v>-0.15705395003181544</v>
      </c>
      <c r="K18">
        <f t="shared" si="2"/>
        <v>0.84590363819520809</v>
      </c>
    </row>
    <row r="19" spans="1:11" x14ac:dyDescent="0.2">
      <c r="A19" s="1">
        <v>43983</v>
      </c>
      <c r="B19">
        <v>10709.49993896</v>
      </c>
      <c r="C19">
        <f>(B19-B7)/B7</f>
        <v>-9.8337181092552198E-2</v>
      </c>
      <c r="D19">
        <f t="shared" si="3"/>
        <v>935002.90267895302</v>
      </c>
      <c r="E19">
        <f t="shared" si="4"/>
        <v>-0.1006119641525694</v>
      </c>
      <c r="H19">
        <v>1.2</v>
      </c>
      <c r="K19">
        <f t="shared" si="2"/>
        <v>0.90374157776256803</v>
      </c>
    </row>
    <row r="20" spans="1:11" x14ac:dyDescent="0.2">
      <c r="A20" s="1">
        <v>44013</v>
      </c>
      <c r="B20">
        <v>11017.19995117</v>
      </c>
      <c r="C20">
        <f t="shared" si="1"/>
        <v>-7.1696396039659549E-2</v>
      </c>
      <c r="D20">
        <f t="shared" si="3"/>
        <v>952616.74830541993</v>
      </c>
      <c r="E20">
        <f t="shared" si="4"/>
        <v>-7.8191921300862624E-2</v>
      </c>
      <c r="H20">
        <v>1.1000000000000001</v>
      </c>
      <c r="K20">
        <f t="shared" si="2"/>
        <v>0.92076651382567598</v>
      </c>
    </row>
    <row r="21" spans="1:11" x14ac:dyDescent="0.2">
      <c r="A21" s="1">
        <v>44044</v>
      </c>
      <c r="B21">
        <v>11144.69989014</v>
      </c>
      <c r="C21">
        <f t="shared" si="1"/>
        <v>-6.1562167083191704E-2</v>
      </c>
      <c r="D21">
        <f t="shared" si="3"/>
        <v>958926.90346005862</v>
      </c>
      <c r="E21">
        <f t="shared" si="4"/>
        <v>-6.9663274452734306E-2</v>
      </c>
      <c r="H21">
        <v>1</v>
      </c>
      <c r="K21">
        <f>D21/$D$15</f>
        <v>0.92686569229778593</v>
      </c>
    </row>
    <row r="22" spans="1:11" x14ac:dyDescent="0.2">
      <c r="A22" s="1">
        <v>44075</v>
      </c>
      <c r="B22">
        <v>11285.70010376</v>
      </c>
      <c r="C22">
        <f t="shared" si="1"/>
        <v>-5.3181333254691439E-2</v>
      </c>
      <c r="D22">
        <f t="shared" si="3"/>
        <v>966189.19638091675</v>
      </c>
      <c r="E22">
        <f t="shared" si="4"/>
        <v>-6.2610229537017462E-2</v>
      </c>
      <c r="H22">
        <v>0.9</v>
      </c>
      <c r="K22">
        <f t="shared" si="2"/>
        <v>0.93388517431614693</v>
      </c>
    </row>
    <row r="23" spans="1:11" x14ac:dyDescent="0.2">
      <c r="A23" s="1">
        <v>44105</v>
      </c>
      <c r="B23">
        <v>11318.20001221</v>
      </c>
      <c r="C23">
        <f>(B23-B11)/B11</f>
        <v>-4.7962711114534991E-2</v>
      </c>
      <c r="D23">
        <f t="shared" si="3"/>
        <v>967803.9652805709</v>
      </c>
      <c r="E23">
        <f t="shared" si="4"/>
        <v>-5.8218402052321427E-2</v>
      </c>
      <c r="H23">
        <v>0.8</v>
      </c>
      <c r="K23">
        <f t="shared" si="2"/>
        <v>0.93544595427620281</v>
      </c>
    </row>
    <row r="24" spans="1:11" x14ac:dyDescent="0.2">
      <c r="A24" s="1">
        <v>44136</v>
      </c>
      <c r="B24">
        <v>11372.700073239999</v>
      </c>
      <c r="C24">
        <f>(B24-B12)/B12</f>
        <v>-4.1217033272967683E-2</v>
      </c>
      <c r="D24">
        <f t="shared" si="3"/>
        <v>972523.56312337203</v>
      </c>
      <c r="E24">
        <f t="shared" si="4"/>
        <v>-5.2541452744278169E-2</v>
      </c>
      <c r="H24">
        <v>0.7</v>
      </c>
      <c r="K24">
        <f t="shared" si="2"/>
        <v>0.94000775487450794</v>
      </c>
    </row>
    <row r="25" spans="1:11" x14ac:dyDescent="0.2">
      <c r="A25" s="1">
        <v>44166</v>
      </c>
      <c r="B25">
        <v>11331.099975589999</v>
      </c>
      <c r="C25">
        <f t="shared" si="1"/>
        <v>-4.9045350954960362E-2</v>
      </c>
      <c r="D25">
        <f t="shared" si="3"/>
        <v>970176.71625735227</v>
      </c>
      <c r="E25">
        <f t="shared" si="4"/>
        <v>-5.912951753060447E-2</v>
      </c>
      <c r="H25">
        <v>0.6</v>
      </c>
      <c r="K25">
        <f t="shared" si="2"/>
        <v>0.93773937358565096</v>
      </c>
    </row>
    <row r="26" spans="1:11" x14ac:dyDescent="0.2">
      <c r="A26" s="1">
        <v>44197</v>
      </c>
      <c r="B26">
        <v>11131.69995117</v>
      </c>
      <c r="C26">
        <f t="shared" si="1"/>
        <v>-6.6547609565965962E-2</v>
      </c>
      <c r="D26">
        <f t="shared" si="3"/>
        <v>955613.72402310441</v>
      </c>
      <c r="E26">
        <f t="shared" si="4"/>
        <v>-7.385886530625467E-2</v>
      </c>
      <c r="H26">
        <v>0.5</v>
      </c>
      <c r="K26">
        <f t="shared" si="2"/>
        <v>0.92366328725371127</v>
      </c>
    </row>
    <row r="27" spans="1:11" x14ac:dyDescent="0.2">
      <c r="A27" s="1">
        <v>44228</v>
      </c>
      <c r="B27">
        <v>11341.39984131</v>
      </c>
      <c r="C27">
        <f t="shared" si="1"/>
        <v>-5.0992404797775948E-2</v>
      </c>
      <c r="D27">
        <f t="shared" si="3"/>
        <v>971720.87425553554</v>
      </c>
      <c r="E27">
        <f t="shared" si="4"/>
        <v>-6.076809651781663E-2</v>
      </c>
      <c r="H27">
        <v>0.4</v>
      </c>
      <c r="K27">
        <f t="shared" si="2"/>
        <v>0.93923190348218333</v>
      </c>
    </row>
    <row r="28" spans="1:11" x14ac:dyDescent="0.2">
      <c r="A28" s="5">
        <v>44256</v>
      </c>
      <c r="B28" s="6">
        <f t="shared" ref="B28" si="5">B27+($B$18-$B$17)*H28</f>
        <v>11448.799853516799</v>
      </c>
      <c r="C28" s="6">
        <f>(B28-F16)/F16</f>
        <v>4.5110281804489574E-2</v>
      </c>
      <c r="D28" s="6">
        <f t="shared" si="3"/>
        <v>961014.99992723716</v>
      </c>
      <c r="E28">
        <f t="shared" si="4"/>
        <v>2.0108887681753406E-2</v>
      </c>
      <c r="H28" s="6">
        <v>0.4</v>
      </c>
      <c r="K28">
        <f t="shared" si="2"/>
        <v>0.92888397436981107</v>
      </c>
    </row>
    <row r="29" spans="1:11" x14ac:dyDescent="0.2">
      <c r="A29" s="1">
        <v>44287</v>
      </c>
      <c r="B29">
        <f>B28+($B$18-$B$17)*H29</f>
        <v>11556.199865723598</v>
      </c>
      <c r="C29">
        <f t="shared" si="1"/>
        <v>0.19722349952724488</v>
      </c>
      <c r="D29">
        <f t="shared" si="3"/>
        <v>980434.29952905665</v>
      </c>
      <c r="E29">
        <f t="shared" si="4"/>
        <v>0.14812256493954423</v>
      </c>
      <c r="H29">
        <v>0.4</v>
      </c>
      <c r="K29">
        <f t="shared" si="2"/>
        <v>0.94765400001455324</v>
      </c>
    </row>
    <row r="30" spans="1:11" x14ac:dyDescent="0.2">
      <c r="A30" s="1">
        <v>44317</v>
      </c>
      <c r="B30">
        <f>B29+F6</f>
        <v>11561.699713133597</v>
      </c>
      <c r="C30">
        <f t="shared" si="1"/>
        <v>0.16537643806116792</v>
      </c>
      <c r="D30">
        <f t="shared" si="3"/>
        <v>981340.17172923184</v>
      </c>
      <c r="E30">
        <f t="shared" si="4"/>
        <v>0.1213210843768362</v>
      </c>
      <c r="K30">
        <f t="shared" si="2"/>
        <v>0.94852958485936167</v>
      </c>
    </row>
    <row r="31" spans="1:11" x14ac:dyDescent="0.2">
      <c r="A31" s="1">
        <v>44348</v>
      </c>
      <c r="B31">
        <f>B30+F7</f>
        <v>11551.999548343598</v>
      </c>
      <c r="C31">
        <f>(B31-B19)/B19</f>
        <v>7.8668435892013569E-2</v>
      </c>
      <c r="D31">
        <f t="shared" si="3"/>
        <v>980210.63871662878</v>
      </c>
      <c r="E31">
        <f t="shared" si="4"/>
        <v>4.8350369724144443E-2</v>
      </c>
      <c r="K31">
        <f t="shared" si="2"/>
        <v>0.94743781718247</v>
      </c>
    </row>
    <row r="32" spans="1:11" x14ac:dyDescent="0.2">
      <c r="A32" s="1">
        <v>44378</v>
      </c>
      <c r="B32">
        <f t="shared" ref="B32:B38" si="6">B31+F8</f>
        <v>11542.599707033598</v>
      </c>
      <c r="C32">
        <f t="shared" si="1"/>
        <v>4.7689046054556011E-2</v>
      </c>
      <c r="D32">
        <f t="shared" si="3"/>
        <v>973840.18656375259</v>
      </c>
      <c r="E32">
        <f t="shared" si="4"/>
        <v>2.2279094185659019E-2</v>
      </c>
      <c r="K32">
        <f t="shared" si="2"/>
        <v>0.94128035771019913</v>
      </c>
    </row>
    <row r="33" spans="1:11" x14ac:dyDescent="0.2">
      <c r="A33" s="1">
        <v>44409</v>
      </c>
      <c r="B33">
        <f t="shared" si="6"/>
        <v>11550.299627683598</v>
      </c>
      <c r="C33">
        <f t="shared" si="1"/>
        <v>3.6393957804322988E-2</v>
      </c>
      <c r="D33">
        <f t="shared" si="3"/>
        <v>971175.76090170245</v>
      </c>
      <c r="E33">
        <f t="shared" si="4"/>
        <v>1.2773504839051611E-2</v>
      </c>
      <c r="K33">
        <f t="shared" si="2"/>
        <v>0.93870501570350262</v>
      </c>
    </row>
    <row r="34" spans="1:11" x14ac:dyDescent="0.2">
      <c r="A34" s="1">
        <v>44440</v>
      </c>
      <c r="B34">
        <f t="shared" si="6"/>
        <v>11594.100103763598</v>
      </c>
      <c r="C34">
        <f t="shared" si="1"/>
        <v>2.7326616618214897E-2</v>
      </c>
      <c r="D34">
        <f t="shared" si="3"/>
        <v>971158.03401032719</v>
      </c>
      <c r="E34">
        <f t="shared" si="4"/>
        <v>5.1427170248045245E-3</v>
      </c>
      <c r="K34">
        <f t="shared" si="2"/>
        <v>0.93868788150131521</v>
      </c>
    </row>
    <row r="35" spans="1:11" x14ac:dyDescent="0.2">
      <c r="A35" s="1">
        <v>44470</v>
      </c>
      <c r="B35">
        <f t="shared" si="6"/>
        <v>11562.899664303597</v>
      </c>
      <c r="C35">
        <f>(B35-B23)/B23</f>
        <v>2.1620014828295741E-2</v>
      </c>
      <c r="D35">
        <f t="shared" si="3"/>
        <v>968133.23279122671</v>
      </c>
      <c r="E35">
        <f t="shared" si="4"/>
        <v>3.4022128702512408E-4</v>
      </c>
      <c r="K35">
        <f t="shared" si="2"/>
        <v>0.93576421290270906</v>
      </c>
    </row>
    <row r="36" spans="1:11" x14ac:dyDescent="0.2">
      <c r="A36" s="1">
        <v>44501</v>
      </c>
      <c r="B36">
        <f t="shared" si="6"/>
        <v>11536.099798583598</v>
      </c>
      <c r="C36">
        <f>(B36-B24)/B24</f>
        <v>1.4367716047315732E-2</v>
      </c>
      <c r="D36">
        <f t="shared" si="3"/>
        <v>966918.82794804813</v>
      </c>
      <c r="E36">
        <f t="shared" si="4"/>
        <v>-5.7630841944061734E-3</v>
      </c>
      <c r="K36">
        <f>D36/$D$15</f>
        <v>0.93459041103977136</v>
      </c>
    </row>
    <row r="37" spans="1:11" x14ac:dyDescent="0.2">
      <c r="A37" s="1">
        <v>44531</v>
      </c>
      <c r="B37">
        <f t="shared" si="6"/>
        <v>11589.999609373597</v>
      </c>
      <c r="C37">
        <f t="shared" si="1"/>
        <v>2.2848587898909367E-2</v>
      </c>
      <c r="D37">
        <f t="shared" si="3"/>
        <v>971509.88416545384</v>
      </c>
      <c r="E37">
        <f t="shared" si="4"/>
        <v>1.3741495603445189E-3</v>
      </c>
      <c r="K37">
        <f t="shared" si="2"/>
        <v>0.93902796773358155</v>
      </c>
    </row>
    <row r="38" spans="1:11" x14ac:dyDescent="0.2">
      <c r="A38" s="1">
        <v>44562</v>
      </c>
      <c r="B38">
        <f t="shared" si="6"/>
        <v>11599.799932863598</v>
      </c>
      <c r="C38">
        <f t="shared" si="1"/>
        <v>4.205107788989574E-2</v>
      </c>
      <c r="D38">
        <f t="shared" si="3"/>
        <v>972369.79749290773</v>
      </c>
      <c r="E38">
        <f>H$1+H$2*C38</f>
        <v>1.7534358338074933E-2</v>
      </c>
      <c r="K38">
        <f t="shared" si="2"/>
        <v>0.9398591303161421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61991-99C9-FC41-84A9-251AD0A0B4A8}">
  <dimension ref="A1:N38"/>
  <sheetViews>
    <sheetView topLeftCell="A7" workbookViewId="0">
      <selection activeCell="B26" sqref="B26:B27"/>
    </sheetView>
  </sheetViews>
  <sheetFormatPr baseColWidth="10" defaultRowHeight="16" x14ac:dyDescent="0.2"/>
  <sheetData>
    <row r="1" spans="1:14" x14ac:dyDescent="0.2">
      <c r="A1" t="s">
        <v>0</v>
      </c>
      <c r="B1" t="s">
        <v>1</v>
      </c>
      <c r="C1" t="s">
        <v>16</v>
      </c>
      <c r="D1" t="s">
        <v>3</v>
      </c>
      <c r="E1" t="s">
        <v>17</v>
      </c>
      <c r="G1" s="2" t="s">
        <v>5</v>
      </c>
      <c r="H1" s="10">
        <v>-1.7854499999999999E-2</v>
      </c>
      <c r="I1" t="s">
        <v>6</v>
      </c>
      <c r="M1" t="s">
        <v>34</v>
      </c>
    </row>
    <row r="2" spans="1:14" x14ac:dyDescent="0.2">
      <c r="A2" s="1">
        <v>43466</v>
      </c>
      <c r="B2">
        <v>6966.6000061040004</v>
      </c>
      <c r="D2" s="10">
        <v>898271</v>
      </c>
      <c r="G2" s="2" t="s">
        <v>7</v>
      </c>
      <c r="H2" s="10">
        <v>0.84156839999999999</v>
      </c>
      <c r="I2" t="s">
        <v>8</v>
      </c>
      <c r="M2" t="s">
        <v>35</v>
      </c>
      <c r="N2">
        <f>AVERAGE(E17:E19)</f>
        <v>-2.2112431998595122E-2</v>
      </c>
    </row>
    <row r="3" spans="1:14" x14ac:dyDescent="0.2">
      <c r="A3" s="1">
        <v>43497</v>
      </c>
      <c r="B3">
        <v>7019.6999664309997</v>
      </c>
      <c r="D3" s="10">
        <v>898385</v>
      </c>
      <c r="F3">
        <f>B3-B2</f>
        <v>53.09996032699928</v>
      </c>
      <c r="G3" s="2" t="s">
        <v>9</v>
      </c>
      <c r="H3" s="10">
        <v>2.65039E-2</v>
      </c>
      <c r="I3" t="s">
        <v>10</v>
      </c>
      <c r="M3" t="s">
        <v>36</v>
      </c>
      <c r="N3">
        <f>AVERAGE(E20:E22)</f>
        <v>-4.1460021893066955E-3</v>
      </c>
    </row>
    <row r="4" spans="1:14" x14ac:dyDescent="0.2">
      <c r="A4" s="1">
        <v>43525</v>
      </c>
      <c r="B4">
        <v>7041.3999023440001</v>
      </c>
      <c r="D4" s="10">
        <v>899488</v>
      </c>
      <c r="F4">
        <f t="shared" ref="F4:F12" si="0">B4-B3</f>
        <v>21.699935913000445</v>
      </c>
      <c r="G4" s="2" t="s">
        <v>11</v>
      </c>
      <c r="H4" s="10">
        <v>-0.4332318</v>
      </c>
      <c r="M4" t="s">
        <v>37</v>
      </c>
      <c r="N4">
        <f>AVERAGE(E23:E25)</f>
        <v>8.1781397520688959E-3</v>
      </c>
    </row>
    <row r="5" spans="1:14" x14ac:dyDescent="0.2">
      <c r="A5" s="1">
        <v>43556</v>
      </c>
      <c r="B5">
        <v>7081.5000610349998</v>
      </c>
      <c r="D5" s="10">
        <v>901880</v>
      </c>
      <c r="F5">
        <f t="shared" si="0"/>
        <v>40.100158690999706</v>
      </c>
      <c r="M5" t="s">
        <v>38</v>
      </c>
      <c r="N5">
        <f>AVERAGE(E26:E28)</f>
        <v>3.6606060868576568E-3</v>
      </c>
    </row>
    <row r="6" spans="1:14" x14ac:dyDescent="0.2">
      <c r="A6" s="1">
        <v>43586</v>
      </c>
      <c r="B6">
        <v>7098.2999420169999</v>
      </c>
      <c r="D6" s="10">
        <v>904205</v>
      </c>
      <c r="F6">
        <f t="shared" si="0"/>
        <v>16.799880982000104</v>
      </c>
      <c r="M6" t="s">
        <v>39</v>
      </c>
      <c r="N6">
        <f>AVERAGE(E29:E31)</f>
        <v>3.7199397049067329E-2</v>
      </c>
    </row>
    <row r="7" spans="1:14" x14ac:dyDescent="0.2">
      <c r="A7" s="1">
        <v>43617</v>
      </c>
      <c r="B7">
        <v>7112.4000396729998</v>
      </c>
      <c r="D7" s="10">
        <v>906351</v>
      </c>
      <c r="F7">
        <f t="shared" si="0"/>
        <v>14.100097655999889</v>
      </c>
      <c r="M7" t="s">
        <v>40</v>
      </c>
      <c r="N7">
        <f>AVERAGE(E32:E34)</f>
        <v>1.9212629638156786E-2</v>
      </c>
    </row>
    <row r="8" spans="1:14" x14ac:dyDescent="0.2">
      <c r="A8" s="1">
        <v>43647</v>
      </c>
      <c r="B8">
        <v>7100.7000122070003</v>
      </c>
      <c r="D8" s="10">
        <v>910592</v>
      </c>
      <c r="F8">
        <f t="shared" si="0"/>
        <v>-11.700027465999483</v>
      </c>
      <c r="M8" t="s">
        <v>41</v>
      </c>
      <c r="N8">
        <f>AVERAGE(E35:E37)</f>
        <v>8.7758281236481311E-3</v>
      </c>
    </row>
    <row r="9" spans="1:14" x14ac:dyDescent="0.2">
      <c r="A9" s="1">
        <v>43678</v>
      </c>
      <c r="B9">
        <v>7168.100021362</v>
      </c>
      <c r="D9" s="10">
        <v>912420</v>
      </c>
      <c r="F9">
        <f t="shared" si="0"/>
        <v>67.40000915499968</v>
      </c>
    </row>
    <row r="10" spans="1:14" x14ac:dyDescent="0.2">
      <c r="A10" s="1">
        <v>43709</v>
      </c>
      <c r="B10">
        <v>7161.6000671390002</v>
      </c>
      <c r="D10" s="10">
        <v>914651</v>
      </c>
      <c r="F10">
        <f t="shared" si="0"/>
        <v>-6.4999542229998042</v>
      </c>
    </row>
    <row r="11" spans="1:14" x14ac:dyDescent="0.2">
      <c r="A11" s="1">
        <v>43739</v>
      </c>
      <c r="B11">
        <v>7190.5999603270002</v>
      </c>
      <c r="D11" s="10">
        <v>916995</v>
      </c>
      <c r="F11">
        <f t="shared" si="0"/>
        <v>28.999893187999987</v>
      </c>
    </row>
    <row r="12" spans="1:14" x14ac:dyDescent="0.2">
      <c r="A12" s="1">
        <v>43770</v>
      </c>
      <c r="B12">
        <v>7158.7999725339996</v>
      </c>
      <c r="D12" s="10">
        <v>919814</v>
      </c>
      <c r="F12">
        <f t="shared" si="0"/>
        <v>-31.799987793000582</v>
      </c>
    </row>
    <row r="13" spans="1:14" x14ac:dyDescent="0.2">
      <c r="A13" s="1">
        <v>43800</v>
      </c>
      <c r="B13">
        <v>7158.6999816890002</v>
      </c>
      <c r="D13" s="10">
        <v>921660</v>
      </c>
      <c r="F13">
        <f>B13-B12</f>
        <v>-9.9990844999410911E-2</v>
      </c>
    </row>
    <row r="14" spans="1:14" x14ac:dyDescent="0.2">
      <c r="A14" s="1">
        <v>43831</v>
      </c>
      <c r="B14">
        <v>7180.600021362</v>
      </c>
      <c r="C14">
        <f>(B14-B2)/B2</f>
        <v>3.0717999464659508E-2</v>
      </c>
      <c r="D14" s="10">
        <v>922579</v>
      </c>
      <c r="E14">
        <f>(D14-D2)/D2</f>
        <v>2.7060875838137932E-2</v>
      </c>
      <c r="F14">
        <f>B14-B13</f>
        <v>21.90003967299981</v>
      </c>
    </row>
    <row r="15" spans="1:14" x14ac:dyDescent="0.2">
      <c r="A15" s="1">
        <v>43862</v>
      </c>
      <c r="B15">
        <v>7179.3999633789999</v>
      </c>
      <c r="C15">
        <f t="shared" ref="C15:C38" si="1">(B15-B3)/B3</f>
        <v>2.275025965663828E-2</v>
      </c>
      <c r="D15" s="10">
        <v>925360</v>
      </c>
      <c r="E15">
        <f>(D15-D3)/D3</f>
        <v>3.0026102394852986E-2</v>
      </c>
      <c r="L15">
        <f>D15/$D$15</f>
        <v>1</v>
      </c>
    </row>
    <row r="16" spans="1:14" x14ac:dyDescent="0.2">
      <c r="A16" s="1">
        <v>43891</v>
      </c>
      <c r="B16" s="8">
        <v>6873.2999420169999</v>
      </c>
      <c r="C16">
        <f>(B16-B4)/B4</f>
        <v>-2.3873088115765398E-2</v>
      </c>
      <c r="D16" s="11">
        <v>878177</v>
      </c>
      <c r="E16">
        <f>H$1+H$2*C16+H$3*(1)+H$4*(C16)</f>
        <v>-1.0988556326920456E-3</v>
      </c>
      <c r="F16">
        <f>AVERAGE(B16:B17)</f>
        <v>6681.2499160770003</v>
      </c>
      <c r="L16">
        <f t="shared" ref="L16:L38" si="2">D16/$D$15</f>
        <v>0.94901119564277692</v>
      </c>
    </row>
    <row r="17" spans="1:12" x14ac:dyDescent="0.2">
      <c r="A17" s="1">
        <v>43922</v>
      </c>
      <c r="B17">
        <v>6489.1998901369998</v>
      </c>
      <c r="C17">
        <f>(B17-B5)/B5</f>
        <v>-8.3640495063616815E-2</v>
      </c>
      <c r="D17">
        <f t="shared" ref="D17:D38" si="3">D5*(1+E17)</f>
        <v>878878.38449935731</v>
      </c>
      <c r="E17">
        <f>H$1+H$2*C17+H$3*(1)+H$4*(C17)</f>
        <v>-2.5504075376594076E-2</v>
      </c>
      <c r="L17">
        <f t="shared" si="2"/>
        <v>0.94976915416633234</v>
      </c>
    </row>
    <row r="18" spans="1:12" x14ac:dyDescent="0.2">
      <c r="A18" s="1">
        <v>43952</v>
      </c>
      <c r="B18">
        <v>6523.0999755860003</v>
      </c>
      <c r="C18">
        <f t="shared" si="1"/>
        <v>-8.1033482823995057E-2</v>
      </c>
      <c r="D18">
        <f t="shared" si="3"/>
        <v>882106.64857123548</v>
      </c>
      <c r="E18">
        <f t="shared" ref="E18:E38" si="4">H$1+H$2*C18+H$3*(1)+H$4*(C18)</f>
        <v>-2.4439536862508535E-2</v>
      </c>
      <c r="L18">
        <f t="shared" si="2"/>
        <v>0.95325781163140344</v>
      </c>
    </row>
    <row r="19" spans="1:12" x14ac:dyDescent="0.2">
      <c r="A19" s="1">
        <v>43983</v>
      </c>
      <c r="B19">
        <v>6676.2000274660004</v>
      </c>
      <c r="C19">
        <f t="shared" si="1"/>
        <v>-6.1329510400690873E-2</v>
      </c>
      <c r="D19">
        <f t="shared" si="3"/>
        <v>891492.56833344686</v>
      </c>
      <c r="E19">
        <f t="shared" si="4"/>
        <v>-1.6393683756682747E-2</v>
      </c>
      <c r="I19">
        <v>1.1000000000000001</v>
      </c>
      <c r="L19">
        <f t="shared" si="2"/>
        <v>0.96340080437175468</v>
      </c>
    </row>
    <row r="20" spans="1:12" x14ac:dyDescent="0.2">
      <c r="A20" s="1">
        <v>44013</v>
      </c>
      <c r="B20">
        <v>6785.3999633789999</v>
      </c>
      <c r="C20">
        <f t="shared" si="1"/>
        <v>-4.4404079638058189E-2</v>
      </c>
      <c r="D20">
        <f t="shared" si="3"/>
        <v>901957.39248870802</v>
      </c>
      <c r="E20">
        <f t="shared" si="4"/>
        <v>-9.4824109055339084E-3</v>
      </c>
      <c r="I20">
        <v>1.2</v>
      </c>
      <c r="L20">
        <f t="shared" si="2"/>
        <v>0.97470972647262477</v>
      </c>
    </row>
    <row r="21" spans="1:12" x14ac:dyDescent="0.2">
      <c r="A21" s="1">
        <v>44044</v>
      </c>
      <c r="B21">
        <v>6871.5000915529999</v>
      </c>
      <c r="C21">
        <f t="shared" si="1"/>
        <v>-4.1377761041989973E-2</v>
      </c>
      <c r="D21">
        <f t="shared" si="3"/>
        <v>904895.58772054827</v>
      </c>
      <c r="E21">
        <f t="shared" si="4"/>
        <v>-8.2466542594986439E-3</v>
      </c>
      <c r="I21">
        <v>1.3</v>
      </c>
      <c r="L21">
        <f t="shared" si="2"/>
        <v>0.97788491800007382</v>
      </c>
    </row>
    <row r="22" spans="1:12" x14ac:dyDescent="0.2">
      <c r="A22" s="1">
        <v>44075</v>
      </c>
      <c r="B22">
        <v>7102.6998901369998</v>
      </c>
      <c r="C22">
        <f t="shared" si="1"/>
        <v>-8.2244437625418193E-3</v>
      </c>
      <c r="D22">
        <f t="shared" si="3"/>
        <v>919490.47203690745</v>
      </c>
      <c r="E22">
        <f t="shared" si="4"/>
        <v>5.2910585971124666E-3</v>
      </c>
      <c r="I22">
        <v>1.4</v>
      </c>
      <c r="L22">
        <f t="shared" si="2"/>
        <v>0.99365703297841645</v>
      </c>
    </row>
    <row r="23" spans="1:12" x14ac:dyDescent="0.2">
      <c r="A23" s="1">
        <v>44105</v>
      </c>
      <c r="B23">
        <v>7164.7999572750005</v>
      </c>
      <c r="C23">
        <f t="shared" si="1"/>
        <v>-3.5880181340009428E-3</v>
      </c>
      <c r="D23">
        <f t="shared" si="3"/>
        <v>923582.94964044227</v>
      </c>
      <c r="E23">
        <f t="shared" si="4"/>
        <v>7.1842808744237126E-3</v>
      </c>
      <c r="I23">
        <v>1.5</v>
      </c>
      <c r="L23">
        <f t="shared" si="2"/>
        <v>0.99807961187045291</v>
      </c>
    </row>
    <row r="24" spans="1:12" x14ac:dyDescent="0.2">
      <c r="A24" s="1">
        <v>44136</v>
      </c>
      <c r="B24">
        <v>7164.7999877929997</v>
      </c>
      <c r="C24">
        <f t="shared" si="1"/>
        <v>8.3813143013077376E-4</v>
      </c>
      <c r="D24">
        <f t="shared" si="3"/>
        <v>928084.63611445879</v>
      </c>
      <c r="E24">
        <f t="shared" si="4"/>
        <v>8.9916397385327411E-3</v>
      </c>
      <c r="I24">
        <v>1.4</v>
      </c>
      <c r="L24">
        <f t="shared" si="2"/>
        <v>1.0029444066249447</v>
      </c>
    </row>
    <row r="25" spans="1:12" x14ac:dyDescent="0.2">
      <c r="A25" s="1">
        <v>44166</v>
      </c>
      <c r="B25">
        <v>7153.6000823969998</v>
      </c>
      <c r="C25">
        <f t="shared" si="1"/>
        <v>-7.1240578667149557E-4</v>
      </c>
      <c r="D25">
        <f t="shared" si="3"/>
        <v>929363.69385953806</v>
      </c>
      <c r="E25">
        <f t="shared" si="4"/>
        <v>8.3584986432502367E-3</v>
      </c>
      <c r="I25">
        <v>1.3</v>
      </c>
      <c r="L25">
        <f t="shared" si="2"/>
        <v>1.0043266338068839</v>
      </c>
    </row>
    <row r="26" spans="1:12" x14ac:dyDescent="0.2">
      <c r="A26" s="1">
        <v>44197</v>
      </c>
      <c r="B26">
        <v>6869.0999908450003</v>
      </c>
      <c r="C26">
        <f t="shared" si="1"/>
        <v>-4.3380780100590405E-2</v>
      </c>
      <c r="D26">
        <f t="shared" si="3"/>
        <v>914216.22706761817</v>
      </c>
      <c r="E26">
        <f t="shared" si="4"/>
        <v>-9.0645602516227393E-3</v>
      </c>
      <c r="I26">
        <v>1.2</v>
      </c>
      <c r="L26">
        <f t="shared" si="2"/>
        <v>0.98795736477437768</v>
      </c>
    </row>
    <row r="27" spans="1:12" x14ac:dyDescent="0.2">
      <c r="A27" s="1">
        <v>44228</v>
      </c>
      <c r="B27">
        <v>6927.0999450680001</v>
      </c>
      <c r="C27">
        <f t="shared" si="1"/>
        <v>-3.5142215170897689E-2</v>
      </c>
      <c r="D27">
        <f t="shared" si="3"/>
        <v>920085.02912714123</v>
      </c>
      <c r="E27">
        <f t="shared" si="4"/>
        <v>-5.7004526593527789E-3</v>
      </c>
      <c r="I27">
        <v>1.1000000000000001</v>
      </c>
      <c r="L27">
        <f t="shared" si="2"/>
        <v>0.99429954734064718</v>
      </c>
    </row>
    <row r="28" spans="1:12" x14ac:dyDescent="0.2">
      <c r="A28" s="1">
        <v>44256</v>
      </c>
      <c r="B28">
        <f t="shared" ref="B28:B38" si="5">B27+($B$18-$B$17)*I28</f>
        <v>6961.0000305170006</v>
      </c>
      <c r="C28">
        <f>(B28-F16)/F16</f>
        <v>4.1870925044555127E-2</v>
      </c>
      <c r="D28">
        <f>((D15+D16+D17)/3)*(1+E28)</f>
        <v>917159.69351200876</v>
      </c>
      <c r="E28">
        <f t="shared" si="4"/>
        <v>2.5746831171548488E-2</v>
      </c>
      <c r="I28">
        <v>1</v>
      </c>
      <c r="L28">
        <f t="shared" si="2"/>
        <v>0.99113825269301548</v>
      </c>
    </row>
    <row r="29" spans="1:12" x14ac:dyDescent="0.2">
      <c r="A29" s="1">
        <v>44287</v>
      </c>
      <c r="B29">
        <f t="shared" si="5"/>
        <v>6991.5101074211007</v>
      </c>
      <c r="C29">
        <f t="shared" si="1"/>
        <v>7.7407111167521164E-2</v>
      </c>
      <c r="D29">
        <f t="shared" si="3"/>
        <v>914259.8807990395</v>
      </c>
      <c r="E29">
        <f t="shared" si="4"/>
        <v>4.0257556589967623E-2</v>
      </c>
      <c r="I29">
        <v>0.89999999999999902</v>
      </c>
      <c r="L29">
        <f t="shared" si="2"/>
        <v>0.98800453963758916</v>
      </c>
    </row>
    <row r="30" spans="1:12" x14ac:dyDescent="0.2">
      <c r="A30" s="1">
        <v>44317</v>
      </c>
      <c r="B30">
        <f t="shared" si="5"/>
        <v>7022.0201843252007</v>
      </c>
      <c r="C30">
        <f t="shared" si="1"/>
        <v>7.6485139060647328E-2</v>
      </c>
      <c r="D30">
        <f t="shared" si="3"/>
        <v>917286.01583328587</v>
      </c>
      <c r="E30">
        <f t="shared" si="4"/>
        <v>3.9881081634551931E-2</v>
      </c>
      <c r="I30">
        <v>0.9</v>
      </c>
      <c r="L30">
        <f t="shared" si="2"/>
        <v>0.9912747642358497</v>
      </c>
    </row>
    <row r="31" spans="1:12" x14ac:dyDescent="0.2">
      <c r="A31" s="1">
        <v>44348</v>
      </c>
      <c r="B31">
        <f t="shared" si="5"/>
        <v>7049.1402526844013</v>
      </c>
      <c r="C31">
        <f t="shared" si="1"/>
        <v>5.5861152105107462E-2</v>
      </c>
      <c r="D31">
        <f t="shared" si="3"/>
        <v>919538.525967111</v>
      </c>
      <c r="E31">
        <f t="shared" si="4"/>
        <v>3.1459552922682425E-2</v>
      </c>
      <c r="I31">
        <v>0.8</v>
      </c>
      <c r="L31">
        <f t="shared" si="2"/>
        <v>0.99370896296264266</v>
      </c>
    </row>
    <row r="32" spans="1:12" x14ac:dyDescent="0.2">
      <c r="A32" s="1">
        <v>44378</v>
      </c>
      <c r="B32">
        <f>B31+($B$18-$B$17)*I32</f>
        <v>7072.8703124987014</v>
      </c>
      <c r="C32">
        <f t="shared" si="1"/>
        <v>4.2366013893239497E-2</v>
      </c>
      <c r="D32">
        <f t="shared" si="3"/>
        <v>925362.27951663395</v>
      </c>
      <c r="E32">
        <f t="shared" si="4"/>
        <v>2.5948994068718177E-2</v>
      </c>
      <c r="I32">
        <v>0.7</v>
      </c>
      <c r="L32">
        <f t="shared" si="2"/>
        <v>1.0000024633835847</v>
      </c>
    </row>
    <row r="33" spans="1:12" x14ac:dyDescent="0.2">
      <c r="A33" s="1">
        <v>44409</v>
      </c>
      <c r="B33">
        <f t="shared" si="5"/>
        <v>7096.6003723130016</v>
      </c>
      <c r="C33">
        <f t="shared" si="1"/>
        <v>3.2758535656095378E-2</v>
      </c>
      <c r="D33">
        <f t="shared" si="3"/>
        <v>924826.73565423908</v>
      </c>
      <c r="E33">
        <f t="shared" si="4"/>
        <v>2.202590907078876E-2</v>
      </c>
      <c r="I33">
        <v>0.7</v>
      </c>
      <c r="L33">
        <f t="shared" si="2"/>
        <v>0.99942372228563914</v>
      </c>
    </row>
    <row r="34" spans="1:12" x14ac:dyDescent="0.2">
      <c r="A34" s="1">
        <v>44440</v>
      </c>
      <c r="B34">
        <f t="shared" si="5"/>
        <v>7120.3304321273017</v>
      </c>
      <c r="C34">
        <f t="shared" si="1"/>
        <v>2.4822310196132855E-3</v>
      </c>
      <c r="D34">
        <f t="shared" si="3"/>
        <v>928375.49538841459</v>
      </c>
      <c r="E34">
        <f t="shared" si="4"/>
        <v>9.6629857749634222E-3</v>
      </c>
      <c r="I34">
        <v>0.7</v>
      </c>
      <c r="L34">
        <f t="shared" si="2"/>
        <v>1.0032587267532793</v>
      </c>
    </row>
    <row r="35" spans="1:12" x14ac:dyDescent="0.2">
      <c r="A35" s="1">
        <v>44470</v>
      </c>
      <c r="B35">
        <f>B34+($B$18-$B$17)*I35</f>
        <v>7144.0604919416019</v>
      </c>
      <c r="C35">
        <f t="shared" si="1"/>
        <v>-2.8946328518691059E-3</v>
      </c>
      <c r="D35">
        <f t="shared" si="3"/>
        <v>930479.72723996837</v>
      </c>
      <c r="E35">
        <f t="shared" si="4"/>
        <v>7.4674154630194663E-3</v>
      </c>
      <c r="I35">
        <v>0.7</v>
      </c>
      <c r="L35">
        <f t="shared" si="2"/>
        <v>1.0055326869974588</v>
      </c>
    </row>
    <row r="36" spans="1:12" x14ac:dyDescent="0.2">
      <c r="A36" s="1">
        <v>44501</v>
      </c>
      <c r="B36">
        <f t="shared" si="5"/>
        <v>7164.4005432110025</v>
      </c>
      <c r="C36">
        <f t="shared" si="1"/>
        <v>-5.5750974580966811E-5</v>
      </c>
      <c r="D36">
        <f t="shared" si="3"/>
        <v>936090.88336767035</v>
      </c>
      <c r="E36">
        <f t="shared" si="4"/>
        <v>8.6266348365929228E-3</v>
      </c>
      <c r="I36">
        <v>0.6</v>
      </c>
      <c r="L36">
        <f t="shared" si="2"/>
        <v>1.0115964417823013</v>
      </c>
    </row>
    <row r="37" spans="1:12" x14ac:dyDescent="0.2">
      <c r="A37" s="1">
        <v>44531</v>
      </c>
      <c r="B37">
        <f t="shared" si="5"/>
        <v>7181.3505859355027</v>
      </c>
      <c r="C37">
        <f t="shared" si="1"/>
        <v>3.8792360795774868E-3</v>
      </c>
      <c r="D37">
        <f t="shared" si="3"/>
        <v>938874.27594893915</v>
      </c>
      <c r="E37">
        <f t="shared" si="4"/>
        <v>1.0233434071332002E-2</v>
      </c>
      <c r="I37">
        <v>0.5</v>
      </c>
      <c r="L37">
        <f t="shared" si="2"/>
        <v>1.0146043442000294</v>
      </c>
    </row>
    <row r="38" spans="1:12" x14ac:dyDescent="0.2">
      <c r="A38" s="1">
        <v>44562</v>
      </c>
      <c r="B38">
        <f t="shared" si="5"/>
        <v>7201.6906372049034</v>
      </c>
      <c r="C38">
        <f t="shared" si="1"/>
        <v>4.8418373120666935E-2</v>
      </c>
      <c r="D38">
        <f t="shared" si="3"/>
        <v>940198.61231191142</v>
      </c>
      <c r="E38">
        <f t="shared" si="4"/>
        <v>2.8420393857624526E-2</v>
      </c>
      <c r="I38">
        <v>0.6</v>
      </c>
      <c r="L38">
        <f t="shared" si="2"/>
        <v>1.0160355021958065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8C359-70A2-D148-8772-2EF23BCDD654}">
  <dimension ref="A1:N38"/>
  <sheetViews>
    <sheetView workbookViewId="0">
      <selection activeCell="H18" sqref="H18"/>
    </sheetView>
  </sheetViews>
  <sheetFormatPr baseColWidth="10" defaultRowHeight="16" x14ac:dyDescent="0.2"/>
  <sheetData>
    <row r="1" spans="1:14" x14ac:dyDescent="0.2">
      <c r="A1" t="s">
        <v>0</v>
      </c>
      <c r="B1" t="s">
        <v>16</v>
      </c>
      <c r="C1" t="s">
        <v>16</v>
      </c>
      <c r="D1" t="s">
        <v>3</v>
      </c>
      <c r="E1" t="s">
        <v>4</v>
      </c>
      <c r="H1" t="s">
        <v>19</v>
      </c>
      <c r="M1" t="s">
        <v>34</v>
      </c>
    </row>
    <row r="2" spans="1:14" x14ac:dyDescent="0.2">
      <c r="A2" s="1">
        <v>43466</v>
      </c>
      <c r="B2">
        <f>'non-wfh optimistic'!B2+'wfh optimistic'!B2</f>
        <v>18815.499877934002</v>
      </c>
      <c r="D2">
        <f>'non-wfh optimistic'!D2+'wfh optimistic'!D2</f>
        <v>1917536</v>
      </c>
      <c r="M2" t="s">
        <v>35</v>
      </c>
      <c r="N2">
        <f>AVERAGE(E17:E19)</f>
        <v>-8.7510987375076385E-2</v>
      </c>
    </row>
    <row r="3" spans="1:14" x14ac:dyDescent="0.2">
      <c r="A3" s="1">
        <v>43497</v>
      </c>
      <c r="B3">
        <f>'non-wfh optimistic'!B3+'wfh optimistic'!B3</f>
        <v>18867.399948121001</v>
      </c>
      <c r="D3">
        <f>'non-wfh optimistic'!D3+'wfh optimistic'!D3</f>
        <v>1912744</v>
      </c>
      <c r="M3" t="s">
        <v>36</v>
      </c>
      <c r="N3">
        <f>AVERAGE(E20:E22)</f>
        <v>-3.9172591577960693E-2</v>
      </c>
    </row>
    <row r="4" spans="1:14" x14ac:dyDescent="0.2">
      <c r="A4" s="1">
        <v>43525</v>
      </c>
      <c r="B4">
        <f>'non-wfh optimistic'!B4+'wfh optimistic'!B4</f>
        <v>18860.899658204002</v>
      </c>
      <c r="D4">
        <f>'non-wfh optimistic'!D4+'wfh optimistic'!D4</f>
        <v>1927087</v>
      </c>
      <c r="M4" t="s">
        <v>37</v>
      </c>
      <c r="N4">
        <f>AVERAGE(E23:E25)</f>
        <v>-2.6038553748052685E-2</v>
      </c>
    </row>
    <row r="5" spans="1:14" x14ac:dyDescent="0.2">
      <c r="A5" s="1">
        <v>43556</v>
      </c>
      <c r="B5">
        <f>'non-wfh optimistic'!B5+'wfh optimistic'!B5</f>
        <v>18963.200164795002</v>
      </c>
      <c r="D5">
        <f>'non-wfh optimistic'!D5+'wfh optimistic'!D5</f>
        <v>1937903</v>
      </c>
      <c r="M5" t="s">
        <v>38</v>
      </c>
      <c r="N5">
        <f>AVERAGE(E26:E28)</f>
        <v>-1.5405951629865453E-2</v>
      </c>
    </row>
    <row r="6" spans="1:14" x14ac:dyDescent="0.2">
      <c r="A6" s="1">
        <v>43586</v>
      </c>
      <c r="B6">
        <f>'non-wfh optimistic'!B6+'wfh optimistic'!B6</f>
        <v>18985.499893187</v>
      </c>
      <c r="D6">
        <f>'non-wfh optimistic'!D6+'wfh optimistic'!D6</f>
        <v>1942426</v>
      </c>
      <c r="M6" t="s">
        <v>39</v>
      </c>
      <c r="N6">
        <f>AVERAGE(E29:E31)</f>
        <v>7.1320137438947481E-2</v>
      </c>
    </row>
    <row r="7" spans="1:14" x14ac:dyDescent="0.2">
      <c r="A7" s="1">
        <v>43617</v>
      </c>
      <c r="B7">
        <f>'non-wfh optimistic'!B7+'wfh optimistic'!B7</f>
        <v>18989.899826052999</v>
      </c>
      <c r="D7">
        <f>'non-wfh optimistic'!D7+'wfh optimistic'!D7</f>
        <v>1945950</v>
      </c>
      <c r="J7" s="9"/>
      <c r="M7" t="s">
        <v>40</v>
      </c>
      <c r="N7">
        <f>AVERAGE(E32:E34)</f>
        <v>1.6225465246749653E-2</v>
      </c>
    </row>
    <row r="8" spans="1:14" x14ac:dyDescent="0.2">
      <c r="A8" s="1">
        <v>43647</v>
      </c>
      <c r="B8">
        <f>'non-wfh optimistic'!B8+'wfh optimistic'!B8</f>
        <v>18968.799957276999</v>
      </c>
      <c r="D8">
        <f>'non-wfh optimistic'!D8+'wfh optimistic'!D8</f>
        <v>1944014</v>
      </c>
      <c r="M8" t="s">
        <v>41</v>
      </c>
      <c r="N8">
        <f>AVERAGE(E35:E37)</f>
        <v>3.5975558976743395E-3</v>
      </c>
    </row>
    <row r="9" spans="1:14" x14ac:dyDescent="0.2">
      <c r="A9" s="1">
        <v>43678</v>
      </c>
      <c r="B9">
        <f>'non-wfh optimistic'!B9+'wfh optimistic'!B9</f>
        <v>19043.899887082</v>
      </c>
      <c r="D9">
        <f>'non-wfh optimistic'!D9+'wfh optimistic'!D9</f>
        <v>1943151</v>
      </c>
    </row>
    <row r="10" spans="1:14" x14ac:dyDescent="0.2">
      <c r="A10" s="1">
        <v>43709</v>
      </c>
      <c r="B10">
        <f>'non-wfh optimistic'!B10+'wfh optimistic'!B10</f>
        <v>19081.200408938999</v>
      </c>
      <c r="D10">
        <f>'non-wfh optimistic'!D10+'wfh optimistic'!D10</f>
        <v>1945374</v>
      </c>
    </row>
    <row r="11" spans="1:14" x14ac:dyDescent="0.2">
      <c r="A11" s="1">
        <v>43739</v>
      </c>
      <c r="B11">
        <f>'non-wfh optimistic'!B11+'wfh optimistic'!B11</f>
        <v>19078.999862666999</v>
      </c>
      <c r="D11">
        <f>'non-wfh optimistic'!D11+'wfh optimistic'!D11</f>
        <v>1944626</v>
      </c>
    </row>
    <row r="12" spans="1:14" x14ac:dyDescent="0.2">
      <c r="A12" s="1">
        <v>43770</v>
      </c>
      <c r="B12">
        <f>'non-wfh optimistic'!B12+'wfh optimistic'!B12</f>
        <v>19020.400009154</v>
      </c>
      <c r="D12">
        <f>'non-wfh optimistic'!D12+'wfh optimistic'!D12</f>
        <v>1946269</v>
      </c>
    </row>
    <row r="13" spans="1:14" x14ac:dyDescent="0.2">
      <c r="A13" s="1">
        <v>43800</v>
      </c>
      <c r="B13">
        <f>'non-wfh optimistic'!B13+'wfh optimistic'!B13</f>
        <v>19074.199829099001</v>
      </c>
      <c r="D13">
        <f>'non-wfh optimistic'!D13+'wfh optimistic'!D13</f>
        <v>1952808</v>
      </c>
    </row>
    <row r="14" spans="1:14" x14ac:dyDescent="0.2">
      <c r="A14" s="1">
        <v>43831</v>
      </c>
      <c r="B14">
        <f>'non-wfh optimistic'!B14+'wfh optimistic'!B14</f>
        <v>19105.900192262001</v>
      </c>
      <c r="C14">
        <f>(B14-B2)/B2</f>
        <v>1.5434100407216265E-2</v>
      </c>
      <c r="D14">
        <f>'non-wfh optimistic'!D14+'wfh optimistic'!D14</f>
        <v>1954402</v>
      </c>
      <c r="E14">
        <f>(D14-D2)/(D2)</f>
        <v>1.9225714667156182E-2</v>
      </c>
    </row>
    <row r="15" spans="1:14" x14ac:dyDescent="0.2">
      <c r="A15" s="1">
        <v>43862</v>
      </c>
      <c r="B15">
        <f>'non-wfh optimistic'!B15+'wfh optimistic'!B15</f>
        <v>19130.199829099001</v>
      </c>
      <c r="C15">
        <f t="shared" ref="C15:C38" si="0">(B15-B3)/B3</f>
        <v>1.3928780950242818E-2</v>
      </c>
      <c r="D15">
        <f>'non-wfh optimistic'!D15+'wfh optimistic'!D15</f>
        <v>1959951</v>
      </c>
      <c r="E15">
        <f t="shared" ref="E15:E38" si="1">(D15-D3)/(D3)</f>
        <v>2.4680249944582233E-2</v>
      </c>
      <c r="H15">
        <f>D15/$D$15</f>
        <v>1</v>
      </c>
    </row>
    <row r="16" spans="1:14" x14ac:dyDescent="0.2">
      <c r="A16" s="1">
        <v>43891</v>
      </c>
      <c r="B16">
        <f>'non-wfh optimistic'!B16+'wfh optimistic'!B16</f>
        <v>18133.899826047</v>
      </c>
      <c r="C16">
        <f t="shared" si="0"/>
        <v>-3.8545342233490751E-2</v>
      </c>
      <c r="D16">
        <f>'non-wfh optimistic'!D16+'wfh optimistic'!D16</f>
        <v>1820248</v>
      </c>
      <c r="E16">
        <f t="shared" si="1"/>
        <v>-5.5440672891260229E-2</v>
      </c>
      <c r="H16">
        <f>D16/$D$15</f>
        <v>0.92872117721310377</v>
      </c>
    </row>
    <row r="17" spans="1:8" x14ac:dyDescent="0.2">
      <c r="A17" s="1">
        <v>43922</v>
      </c>
      <c r="B17">
        <f>'non-wfh optimistic'!B17+'wfh optimistic'!B17</f>
        <v>16141.699920654999</v>
      </c>
      <c r="C17">
        <f t="shared" si="0"/>
        <v>-0.14878819079166242</v>
      </c>
      <c r="D17">
        <f>'non-wfh optimistic'!D17+'wfh optimistic'!D17</f>
        <v>1732824.0602214285</v>
      </c>
      <c r="E17">
        <f t="shared" si="1"/>
        <v>-0.10582518308634203</v>
      </c>
      <c r="H17">
        <f t="shared" ref="H17:H38" si="2">D17/$D$15</f>
        <v>0.8841160111765185</v>
      </c>
    </row>
    <row r="18" spans="1:8" x14ac:dyDescent="0.2">
      <c r="A18" s="1">
        <v>43952</v>
      </c>
      <c r="B18">
        <f>'non-wfh optimistic'!B18+'wfh optimistic'!B18</f>
        <v>16444.100036620999</v>
      </c>
      <c r="C18">
        <f t="shared" si="0"/>
        <v>-0.13386004428979975</v>
      </c>
      <c r="D18">
        <f>'non-wfh optimistic'!D18+'wfh optimistic'!D18</f>
        <v>1757270.939515254</v>
      </c>
      <c r="E18">
        <f t="shared" si="1"/>
        <v>-9.5321551752677328E-2</v>
      </c>
      <c r="H18">
        <f t="shared" si="2"/>
        <v>0.89658922060564472</v>
      </c>
    </row>
    <row r="19" spans="1:8" x14ac:dyDescent="0.2">
      <c r="A19" s="1">
        <v>43983</v>
      </c>
      <c r="B19">
        <f>'non-wfh optimistic'!B19+'wfh optimistic'!B19</f>
        <v>17385.699966426</v>
      </c>
      <c r="C19">
        <f t="shared" si="0"/>
        <v>-8.4476478250092343E-2</v>
      </c>
      <c r="D19">
        <f>'non-wfh optimistic'!D19+'wfh optimistic'!D19</f>
        <v>1826495.4710124</v>
      </c>
      <c r="E19">
        <f t="shared" si="1"/>
        <v>-6.1386227286209821E-2</v>
      </c>
      <c r="H19">
        <f t="shared" si="2"/>
        <v>0.93190874211263441</v>
      </c>
    </row>
    <row r="20" spans="1:8" x14ac:dyDescent="0.2">
      <c r="A20" s="1">
        <v>44013</v>
      </c>
      <c r="B20">
        <f>'non-wfh optimistic'!B20+'wfh optimistic'!B20</f>
        <v>17802.599914548999</v>
      </c>
      <c r="C20">
        <f t="shared" si="0"/>
        <v>-6.1479906233109428E-2</v>
      </c>
      <c r="D20">
        <f>'non-wfh optimistic'!D20+'wfh optimistic'!D20</f>
        <v>1854574.1407941279</v>
      </c>
      <c r="E20">
        <f t="shared" si="1"/>
        <v>-4.6007826695626704E-2</v>
      </c>
      <c r="H20">
        <f t="shared" si="2"/>
        <v>0.94623495219733955</v>
      </c>
    </row>
    <row r="21" spans="1:8" x14ac:dyDescent="0.2">
      <c r="A21" s="1">
        <v>44044</v>
      </c>
      <c r="B21">
        <f>'non-wfh optimistic'!B21+'wfh optimistic'!B21</f>
        <v>18016.199981693</v>
      </c>
      <c r="C21">
        <f t="shared" si="0"/>
        <v>-5.3964781976517141E-2</v>
      </c>
      <c r="D21">
        <f>'non-wfh optimistic'!D21+'wfh optimistic'!D21</f>
        <v>1863822.4911806069</v>
      </c>
      <c r="E21">
        <f t="shared" si="1"/>
        <v>-4.0824675395475241E-2</v>
      </c>
      <c r="H21">
        <f t="shared" si="2"/>
        <v>0.95095361627949215</v>
      </c>
    </row>
    <row r="22" spans="1:8" x14ac:dyDescent="0.2">
      <c r="A22" s="1">
        <v>44075</v>
      </c>
      <c r="B22">
        <f>'non-wfh optimistic'!B22+'wfh optimistic'!B22</f>
        <v>18388.399993897001</v>
      </c>
      <c r="C22">
        <f t="shared" si="0"/>
        <v>-3.6308009988587568E-2</v>
      </c>
      <c r="D22">
        <f>'non-wfh optimistic'!D22+'wfh optimistic'!D22</f>
        <v>1885679.6684178242</v>
      </c>
      <c r="E22">
        <f t="shared" si="1"/>
        <v>-3.0685272642780155E-2</v>
      </c>
      <c r="H22">
        <f t="shared" si="2"/>
        <v>0.96210551611638462</v>
      </c>
    </row>
    <row r="23" spans="1:8" x14ac:dyDescent="0.2">
      <c r="A23" s="1">
        <v>44105</v>
      </c>
      <c r="B23">
        <f>'non-wfh optimistic'!B23+'wfh optimistic'!B23</f>
        <v>18482.999969485001</v>
      </c>
      <c r="C23">
        <f t="shared" si="0"/>
        <v>-3.1238529140525096E-2</v>
      </c>
      <c r="D23">
        <f>'non-wfh optimistic'!D23+'wfh optimistic'!D23</f>
        <v>1891386.9149210132</v>
      </c>
      <c r="E23">
        <f t="shared" si="1"/>
        <v>-2.7377544617312958E-2</v>
      </c>
      <c r="H23">
        <f t="shared" si="2"/>
        <v>0.9650174493755268</v>
      </c>
    </row>
    <row r="24" spans="1:8" x14ac:dyDescent="0.2">
      <c r="A24" s="1">
        <v>44136</v>
      </c>
      <c r="B24">
        <f>'non-wfh optimistic'!B24+'wfh optimistic'!B24</f>
        <v>18537.500061032999</v>
      </c>
      <c r="C24">
        <f t="shared" si="0"/>
        <v>-2.5388527469905713E-2</v>
      </c>
      <c r="D24">
        <f>'non-wfh optimistic'!D24+'wfh optimistic'!D24</f>
        <v>1900608.1992378309</v>
      </c>
      <c r="E24">
        <f t="shared" si="1"/>
        <v>-2.3460683370165717E-2</v>
      </c>
      <c r="H24">
        <f t="shared" si="2"/>
        <v>0.96972230389322533</v>
      </c>
    </row>
    <row r="25" spans="1:8" x14ac:dyDescent="0.2">
      <c r="A25" s="1">
        <v>44166</v>
      </c>
      <c r="B25">
        <f>'non-wfh optimistic'!B25+'wfh optimistic'!B25</f>
        <v>18484.700057987</v>
      </c>
      <c r="C25">
        <f t="shared" si="0"/>
        <v>-3.0905609482641518E-2</v>
      </c>
      <c r="D25">
        <f>'non-wfh optimistic'!D25+'wfh optimistic'!D25</f>
        <v>1899540.4101168904</v>
      </c>
      <c r="E25">
        <f t="shared" si="1"/>
        <v>-2.7277433256679383E-2</v>
      </c>
      <c r="H25">
        <f t="shared" si="2"/>
        <v>0.96917749990529889</v>
      </c>
    </row>
    <row r="26" spans="1:8" x14ac:dyDescent="0.2">
      <c r="A26" s="1">
        <v>44197</v>
      </c>
      <c r="B26">
        <f>'non-wfh optimistic'!B26+'wfh optimistic'!B26</f>
        <v>18000.799942015001</v>
      </c>
      <c r="C26">
        <f t="shared" si="0"/>
        <v>-5.7840784214636065E-2</v>
      </c>
      <c r="D26">
        <f>'non-wfh optimistic'!D26+'wfh optimistic'!D26</f>
        <v>1869829.9510907226</v>
      </c>
      <c r="E26">
        <f t="shared" si="1"/>
        <v>-4.3272596379494814E-2</v>
      </c>
      <c r="H26">
        <f t="shared" si="2"/>
        <v>0.95401872347355754</v>
      </c>
    </row>
    <row r="27" spans="1:8" x14ac:dyDescent="0.2">
      <c r="A27" s="1">
        <v>44228</v>
      </c>
      <c r="B27">
        <f>'non-wfh optimistic'!B27+'wfh optimistic'!B27</f>
        <v>18268.499786378001</v>
      </c>
      <c r="C27">
        <f t="shared" si="0"/>
        <v>-4.5043964538742876E-2</v>
      </c>
      <c r="D27">
        <f>'non-wfh optimistic'!D27+'wfh optimistic'!D27</f>
        <v>1891805.9033826767</v>
      </c>
      <c r="E27">
        <f t="shared" si="1"/>
        <v>-3.4768775656801289E-2</v>
      </c>
      <c r="H27">
        <f>D27/$D$15</f>
        <v>0.96523122434319875</v>
      </c>
    </row>
    <row r="28" spans="1:8" x14ac:dyDescent="0.2">
      <c r="A28" s="1">
        <v>44256</v>
      </c>
      <c r="B28">
        <f>'non-wfh optimistic'!B28+'wfh optimistic'!B28</f>
        <v>18409.7998840338</v>
      </c>
      <c r="C28">
        <f t="shared" si="0"/>
        <v>1.5214601416872611E-2</v>
      </c>
      <c r="D28">
        <f>'non-wfh optimistic'!D28+'wfh optimistic'!D28</f>
        <v>1878174.6934392459</v>
      </c>
      <c r="E28">
        <f t="shared" si="1"/>
        <v>3.1823517146699745E-2</v>
      </c>
      <c r="H28">
        <f t="shared" si="2"/>
        <v>0.95827635152064816</v>
      </c>
    </row>
    <row r="29" spans="1:8" x14ac:dyDescent="0.2">
      <c r="A29" s="1">
        <v>44287</v>
      </c>
      <c r="B29">
        <f>'non-wfh optimistic'!B29+'wfh optimistic'!B29</f>
        <v>18547.709973144698</v>
      </c>
      <c r="C29">
        <f t="shared" si="0"/>
        <v>0.14905555575413446</v>
      </c>
      <c r="D29">
        <f>'non-wfh optimistic'!D29+'wfh optimistic'!D29</f>
        <v>1894694.1803280963</v>
      </c>
      <c r="E29">
        <f t="shared" si="1"/>
        <v>9.3414053868794505E-2</v>
      </c>
      <c r="H29">
        <f>D29/$D$15</f>
        <v>0.96670487187082543</v>
      </c>
    </row>
    <row r="30" spans="1:8" x14ac:dyDescent="0.2">
      <c r="A30" s="1">
        <v>44317</v>
      </c>
      <c r="B30">
        <f>'non-wfh optimistic'!B30+'wfh optimistic'!B30</f>
        <v>18583.719897458799</v>
      </c>
      <c r="C30">
        <f t="shared" si="0"/>
        <v>0.13011474365108872</v>
      </c>
      <c r="D30">
        <f>'non-wfh optimistic'!D30+'wfh optimistic'!D30</f>
        <v>1898626.1875625178</v>
      </c>
      <c r="E30">
        <f t="shared" si="1"/>
        <v>8.0440212643735465E-2</v>
      </c>
      <c r="H30">
        <f t="shared" si="2"/>
        <v>0.96871104816524378</v>
      </c>
    </row>
    <row r="31" spans="1:8" x14ac:dyDescent="0.2">
      <c r="A31" s="1">
        <v>44348</v>
      </c>
      <c r="B31">
        <f>'non-wfh optimistic'!B31+'wfh optimistic'!B31</f>
        <v>18601.139801027999</v>
      </c>
      <c r="C31">
        <f t="shared" si="0"/>
        <v>6.9910319224947393E-2</v>
      </c>
      <c r="D31">
        <f>'non-wfh optimistic'!D31+'wfh optimistic'!D31</f>
        <v>1899749.1646837397</v>
      </c>
      <c r="E31">
        <f t="shared" si="1"/>
        <v>4.0106145804312453E-2</v>
      </c>
      <c r="H31">
        <f t="shared" si="2"/>
        <v>0.96928401000011721</v>
      </c>
    </row>
    <row r="32" spans="1:8" x14ac:dyDescent="0.2">
      <c r="A32" s="1">
        <v>44378</v>
      </c>
      <c r="B32">
        <f>'non-wfh optimistic'!B32+'wfh optimistic'!B32</f>
        <v>18615.470019532298</v>
      </c>
      <c r="C32">
        <f t="shared" si="0"/>
        <v>4.5660190583679282E-2</v>
      </c>
      <c r="D32">
        <f>'non-wfh optimistic'!D32+'wfh optimistic'!D32</f>
        <v>1899202.4660803867</v>
      </c>
      <c r="E32">
        <f t="shared" si="1"/>
        <v>2.4063920823973572E-2</v>
      </c>
      <c r="H32">
        <f t="shared" si="2"/>
        <v>0.9690050751678928</v>
      </c>
    </row>
    <row r="33" spans="1:8" x14ac:dyDescent="0.2">
      <c r="A33" s="1">
        <v>44409</v>
      </c>
      <c r="B33">
        <f>'non-wfh optimistic'!B33+'wfh optimistic'!B33</f>
        <v>18646.8999999966</v>
      </c>
      <c r="C33">
        <f t="shared" si="0"/>
        <v>3.5007383296393246E-2</v>
      </c>
      <c r="D33">
        <f>'non-wfh optimistic'!D33+'wfh optimistic'!D33</f>
        <v>1896002.4965559416</v>
      </c>
      <c r="E33">
        <f t="shared" si="1"/>
        <v>1.7265595585205584E-2</v>
      </c>
      <c r="H33">
        <f t="shared" si="2"/>
        <v>0.96737239683846266</v>
      </c>
    </row>
    <row r="34" spans="1:8" x14ac:dyDescent="0.2">
      <c r="A34" s="1">
        <v>44440</v>
      </c>
      <c r="B34">
        <f>'non-wfh optimistic'!B34+'wfh optimistic'!B34</f>
        <v>18714.430535890901</v>
      </c>
      <c r="C34">
        <f t="shared" si="0"/>
        <v>1.7730228954237839E-2</v>
      </c>
      <c r="D34">
        <f>'non-wfh optimistic'!D34+'wfh optimistic'!D34</f>
        <v>1899533.5293987417</v>
      </c>
      <c r="E34">
        <f t="shared" si="1"/>
        <v>7.3468793310697998E-3</v>
      </c>
      <c r="H34">
        <f t="shared" si="2"/>
        <v>0.96917398924704834</v>
      </c>
    </row>
    <row r="35" spans="1:8" x14ac:dyDescent="0.2">
      <c r="A35" s="1">
        <v>44470</v>
      </c>
      <c r="B35">
        <f>'non-wfh optimistic'!B35+'wfh optimistic'!B35</f>
        <v>18706.960156245201</v>
      </c>
      <c r="C35">
        <f t="shared" si="0"/>
        <v>1.2117090684951176E-2</v>
      </c>
      <c r="D35">
        <f>'non-wfh optimistic'!D35+'wfh optimistic'!D35</f>
        <v>1898612.9600311951</v>
      </c>
      <c r="E35">
        <f t="shared" si="1"/>
        <v>3.820500741110221E-3</v>
      </c>
      <c r="H35">
        <f t="shared" si="2"/>
        <v>0.96870429925605028</v>
      </c>
    </row>
    <row r="36" spans="1:8" x14ac:dyDescent="0.2">
      <c r="A36" s="1">
        <v>44501</v>
      </c>
      <c r="B36">
        <f>'non-wfh optimistic'!B36+'wfh optimistic'!B36</f>
        <v>18700.500341794599</v>
      </c>
      <c r="C36">
        <f t="shared" si="0"/>
        <v>8.7930023047841869E-3</v>
      </c>
      <c r="D36">
        <f>'non-wfh optimistic'!D36+'wfh optimistic'!D36</f>
        <v>1903009.7113157185</v>
      </c>
      <c r="E36">
        <f t="shared" si="1"/>
        <v>1.2635492569434252E-3</v>
      </c>
      <c r="H36">
        <f t="shared" si="2"/>
        <v>0.97094759578975109</v>
      </c>
    </row>
    <row r="37" spans="1:8" x14ac:dyDescent="0.2">
      <c r="A37" s="1">
        <v>44531</v>
      </c>
      <c r="B37">
        <f>'non-wfh optimistic'!B37+'wfh optimistic'!B37</f>
        <v>18771.3501953091</v>
      </c>
      <c r="C37">
        <f t="shared" si="0"/>
        <v>1.5507427030077348E-2</v>
      </c>
      <c r="D37">
        <f>'non-wfh optimistic'!D37+'wfh optimistic'!D37</f>
        <v>1910384.1601143931</v>
      </c>
      <c r="E37">
        <f t="shared" si="1"/>
        <v>5.708617694969372E-3</v>
      </c>
      <c r="H37">
        <f t="shared" si="2"/>
        <v>0.97471016373082442</v>
      </c>
    </row>
    <row r="38" spans="1:8" x14ac:dyDescent="0.2">
      <c r="A38" s="1">
        <v>44562</v>
      </c>
      <c r="B38">
        <f>'non-wfh optimistic'!B38+'wfh optimistic'!B38</f>
        <v>18801.490570068501</v>
      </c>
      <c r="C38">
        <f t="shared" si="0"/>
        <v>4.4480835886889565E-2</v>
      </c>
      <c r="D38">
        <f>'non-wfh optimistic'!D38+'wfh optimistic'!D38</f>
        <v>1912568.4098048192</v>
      </c>
      <c r="E38">
        <f t="shared" si="1"/>
        <v>2.2856869251220449E-2</v>
      </c>
      <c r="H38">
        <f t="shared" si="2"/>
        <v>0.97582460469920884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non-wfh baseline</vt:lpstr>
      <vt:lpstr>wfh baseline</vt:lpstr>
      <vt:lpstr>aggregate baseline</vt:lpstr>
      <vt:lpstr>Sheet1</vt:lpstr>
      <vt:lpstr>non-wfh optimistic</vt:lpstr>
      <vt:lpstr>wfh optimistic</vt:lpstr>
      <vt:lpstr>agg optimistic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anushka gupta</dc:creator>
  <cp:lastModifiedBy>Xianya Zhou</cp:lastModifiedBy>
  <dcterms:created xsi:type="dcterms:W3CDTF">2020-06-28T22:40:59Z</dcterms:created>
  <dcterms:modified xsi:type="dcterms:W3CDTF">2021-06-04T18:59:37Z</dcterms:modified>
</cp:coreProperties>
</file>