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<sst xmlns="http://schemas.openxmlformats.org/spreadsheetml/2006/main" count="1335" uniqueCount="490">
  <si>
    <t>File opened</t>
  </si>
  <si>
    <t>2023-11-27 16:58:09</t>
  </si>
  <si>
    <t>Console s/n</t>
  </si>
  <si>
    <t>68C-702926</t>
  </si>
  <si>
    <t>Console ver</t>
  </si>
  <si>
    <t>Bluestem v.2.1.08</t>
  </si>
  <si>
    <t>Scripts ver</t>
  </si>
  <si>
    <t>2022.05  2.1.08, Aug 2022</t>
  </si>
  <si>
    <t>Head s/n</t>
  </si>
  <si>
    <t>68H-412916</t>
  </si>
  <si>
    <t>Head ver</t>
  </si>
  <si>
    <t>1.4.22</t>
  </si>
  <si>
    <t>Head cal</t>
  </si>
  <si>
    <t>{"oxygen": "21", "co2azero": "1.01742", "co2aspan1": "1.00161", "co2aspan2": "-0.039575", "co2aspan2a": "0.293526", "co2aspan2b": "0.290588", "co2aspanconc1": "2473", "co2aspanconc2": "301.4", "co2bzero": "1.00429", "co2bspan1": "1.00185", "co2bspan2": "-0.0412378", "co2bspan2a": "0.293842", "co2bspan2b": "0.290826", "co2bspanconc1": "2473", "co2bspanconc2": "301.4", "h2oazero": "1.09054", "h2oaspan1": "0.999576", "h2oaspan2": "0", "h2oaspan2a": "0.0691885", "h2oaspan2b": "0.0691591", "h2oaspanconc1": "11.66", "h2oaspanconc2": "0", "h2obzero": "1.06903",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</si>
  <si>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CO2 rangematch</t>
  </si>
  <si>
    <t>Wed Nov  8 10:46</t>
  </si>
  <si>
    <t>H2O rangematch</t>
  </si>
  <si>
    <t>Wed Nov  8 10:52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</si>
  <si>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</si>
  <si>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</si>
  <si>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</si>
  <si>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</si>
  <si>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</si>
  <si>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</si>
  <si>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</si>
  <si>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</si>
  <si>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</si>
  <si>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16:58:09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</si>
  <si>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</si>
  <si>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</si>
  <si>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</si>
  <si>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</si>
  <si>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</si>
  <si>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</si>
  <si>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</si>
  <si>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</si>
  <si>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</si>
  <si>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2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</si>
  <si>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</si>
  <si>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</si>
  <si>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</si>
  <si>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</si>
  <si>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</si>
  <si>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</si>
  <si>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</si>
  <si>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</si>
  <si>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</si>
  <si>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</si>
  <si>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</si>
  <si>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</si>
  <si>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</si>
  <si>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</si>
  <si>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</si>
  <si>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</si>
  <si>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</si>
  <si>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</si>
  <si>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</si>
  <si>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</si>
  <si>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</si>
  <si>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</si>
  <si>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</si>
  <si>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</si>
  <si>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</si>
  <si>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</si>
  <si>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</si>
  <si>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</si>
  <si>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</si>
  <si>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</si>
  <si>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</si>
  <si>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</si>
  <si>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</si>
  <si>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</si>
  <si>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</si>
  <si>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</si>
  <si>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</si>
  <si>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</si>
  <si>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</si>
  <si>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</si>
  <si>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</si>
  <si>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</si>
  <si>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</si>
  <si>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</si>
  <si>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</si>
  <si>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</si>
  <si>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</si>
  <si>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1.63569 190.917 347.118 601.88 839.433 1050.42 1229.91 1368.38</t>
  </si>
  <si>
    <t>Fs_true</t>
  </si>
  <si>
    <t>1.53571 226.979 384.474 606.592 800.557 1004.6 1201.24 1400.83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</si>
  <si>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</si>
  <si>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</si>
  <si>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</si>
  <si>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</si>
  <si>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</si>
  <si>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</si>
  <si>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</si>
  <si>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</si>
  <si>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</si>
  <si>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</si>
  <si>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</si>
  <si>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</si>
  <si>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</si>
  <si>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</si>
  <si>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</si>
  <si>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</si>
  <si>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</si>
  <si>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</si>
  <si>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</si>
  <si>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</si>
  <si>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</si>
  <si>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</si>
  <si>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</si>
  <si>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</si>
  <si>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</si>
  <si>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</si>
  <si>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</si>
  <si>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</si>
  <si>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</si>
  <si>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</si>
  <si>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</si>
  <si>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</si>
  <si>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</si>
  <si>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</si>
  <si>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</si>
  <si>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</si>
  <si>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</si>
  <si>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</si>
  <si>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</si>
  <si>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</si>
  <si>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</si>
  <si>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</si>
  <si>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</si>
  <si>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</si>
  <si>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</si>
  <si>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</si>
  <si>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</si>
  <si>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</si>
  <si>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</si>
  <si>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</si>
  <si>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</si>
  <si>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</si>
  <si>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</si>
  <si>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</si>
  <si>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</si>
  <si>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</si>
  <si>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</si>
  <si>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</si>
  <si>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</si>
  <si>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</si>
  <si>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</si>
  <si>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</si>
  <si>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</si>
  <si>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</si>
  <si>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</si>
  <si>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</si>
  <si>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</si>
  <si>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</si>
  <si>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</si>
  <si>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</si>
  <si>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</si>
  <si>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</si>
  <si>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</si>
  <si>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</si>
  <si>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</si>
  <si>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</si>
  <si>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</si>
  <si>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</si>
  <si>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</si>
  <si>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</si>
  <si>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</si>
  <si>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</si>
  <si>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</si>
  <si>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</si>
  <si>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</si>
  <si>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</si>
  <si>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</si>
  <si>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</si>
  <si>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</si>
  <si>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</si>
  <si>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</si>
  <si>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</si>
  <si>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</si>
  <si>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</si>
  <si>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</si>
  <si>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</si>
  <si>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</si>
  <si>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</si>
  <si>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</si>
  <si>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</si>
  <si>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</si>
  <si>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</si>
  <si>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</si>
  <si>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</si>
  <si>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</si>
  <si>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</si>
  <si>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</si>
  <si>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</si>
  <si>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</si>
  <si>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</si>
  <si>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</si>
  <si>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</si>
  <si>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</si>
  <si>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</si>
  <si>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</si>
  <si>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</si>
  <si>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</si>
  <si>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</si>
  <si>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</si>
  <si>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</si>
  <si>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</si>
  <si>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</si>
  <si>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</si>
  <si>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</si>
  <si>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</si>
  <si>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</si>
  <si>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</si>
  <si>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</si>
  <si>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</si>
  <si>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</si>
  <si>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</si>
  <si>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</si>
  <si>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</si>
  <si>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</si>
  <si>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</si>
  <si>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</si>
  <si>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</si>
  <si>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</si>
  <si>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</si>
  <si>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</si>
  <si>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</si>
  <si>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</si>
  <si>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</si>
  <si>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</si>
  <si>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</si>
  <si>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</si>
  <si>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</si>
  <si>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</si>
  <si>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</si>
  <si>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</si>
  <si>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</si>
  <si>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</si>
  <si>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</si>
  <si>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</si>
  <si>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</si>
  <si>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</si>
  <si>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</si>
  <si>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</si>
  <si>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</si>
  <si>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</si>
  <si>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</si>
  <si>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</si>
  <si>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</si>
  <si>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</si>
  <si>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</si>
  <si>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</si>
  <si>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</si>
  <si>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</si>
  <si>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</si>
  <si>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</si>
  <si>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</si>
  <si>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</si>
  <si>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</si>
  <si>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</si>
  <si>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</si>
  <si>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</si>
  <si>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</si>
  <si>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</si>
  <si>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</si>
  <si>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</si>
  <si>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</si>
  <si>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</si>
  <si>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</si>
  <si>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</si>
  <si>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</si>
  <si>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</si>
  <si>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</si>
  <si>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</si>
  <si>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</si>
  <si>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</si>
  <si>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</si>
  <si>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</si>
  <si>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</si>
  <si>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</si>
  <si>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</si>
  <si>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</si>
  <si>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</si>
  <si>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</si>
  <si>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</si>
  <si>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</si>
  <si>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</si>
  <si>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</si>
  <si>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</si>
  <si>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</si>
  <si>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</si>
  <si>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</si>
  <si>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</si>
  <si>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</si>
  <si>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</si>
  <si>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</si>
  <si>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</si>
  <si>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</si>
  <si>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</si>
  <si>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</si>
  <si>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</si>
  <si>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</si>
  <si>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</si>
  <si>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</si>
  <si>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</si>
  <si>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</si>
  <si>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</si>
  <si>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</si>
  <si>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</si>
  <si>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</si>
  <si>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</si>
  <si>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</si>
  <si>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</si>
  <si>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</si>
  <si>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</si>
  <si>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</si>
  <si>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</si>
  <si>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</si>
  <si>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</si>
  <si>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</si>
  <si>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</si>
  <si>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</si>
  <si>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</si>
  <si>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</si>
  <si>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</si>
  <si>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</si>
  <si>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</si>
  <si>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</si>
  <si>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</si>
  <si>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</si>
  <si>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</si>
  <si>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</si>
  <si>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</si>
  <si>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</si>
  <si>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</si>
  <si>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</si>
  <si>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</si>
  <si>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</si>
  <si>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</si>
  <si>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</si>
  <si>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</si>
  <si>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</si>
  <si>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</si>
  <si>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</si>
  <si>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</si>
  <si>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</si>
  <si>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</si>
  <si>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</si>
  <si>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</si>
  <si>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</si>
  <si>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</si>
  <si>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</si>
  <si>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</si>
  <si>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</si>
  <si>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</si>
  <si>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</si>
  <si>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</si>
  <si>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</si>
  <si>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</si>
  <si>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</si>
  <si>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</si>
  <si>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</si>
  <si>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</si>
  <si>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</si>
  <si>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</si>
  <si>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</si>
  <si>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</si>
  <si>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</si>
  <si>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</si>
  <si>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</si>
  <si>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</si>
  <si>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</si>
  <si>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</si>
  <si>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</si>
  <si>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</si>
  <si>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</si>
  <si>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</si>
  <si>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</si>
  <si>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</si>
  <si>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</si>
  <si>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</si>
  <si>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</si>
  <si>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</si>
  <si>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</si>
  <si>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</si>
  <si>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</si>
  <si>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</si>
  <si>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</si>
  <si>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</si>
  <si>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</si>
  <si>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</si>
  <si>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</si>
  <si>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</si>
  <si>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</si>
  <si>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</si>
  <si>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</si>
  <si>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</si>
  <si>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</si>
  <si>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</si>
  <si>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</si>
  <si>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</si>
  <si>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</si>
  <si>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</si>
  <si>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</si>
  <si>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</si>
  <si>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</si>
  <si>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</si>
  <si>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</si>
  <si>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</si>
  <si>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</si>
  <si>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</si>
  <si>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</si>
  <si>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</si>
  <si>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</si>
  <si>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</si>
  <si>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</si>
  <si>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</si>
  <si>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</si>
  <si>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</si>
  <si>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</si>
  <si>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</si>
  <si>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</si>
  <si>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</si>
  <si>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</si>
  <si>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</si>
  <si>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</si>
  <si>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</si>
  <si>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</si>
  <si>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</si>
  <si>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</si>
  <si>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</si>
  <si>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</si>
  <si>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20231127 18:16:16</t>
  </si>
  <si>
    <t>18:16:16</t>
  </si>
  <si>
    <t>pas-1-1</t>
  </si>
  <si>
    <t>-</t>
  </si>
  <si>
    <t>RECT-10-20231127-18_15_41</t>
  </si>
  <si>
    <t>0: Broadleaf</t>
  </si>
  <si>
    <t>--:--:--</t>
  </si>
  <si>
    <t>2/3</t>
  </si>
  <si>
    <t>00000000</t>
  </si>
  <si>
    <t>iiiiiiii</t>
  </si>
  <si>
    <t>off</t>
  </si>
  <si>
    <t>20231127 18:17:09</t>
  </si>
  <si>
    <t>18:17:09</t>
  </si>
  <si>
    <t>20231127 18:18:06</t>
  </si>
  <si>
    <t>18:18:06</t>
  </si>
  <si>
    <t>RECT-11-20231127-18_17_30</t>
  </si>
  <si>
    <t>20231127 18:22:25</t>
  </si>
  <si>
    <t>18:22:25</t>
  </si>
  <si>
    <t>RECT-12-20231127-18_21_50</t>
  </si>
  <si>
    <t>1/3</t>
  </si>
  <si>
    <t>20231127 18:23:39</t>
  </si>
  <si>
    <t>18:23:39</t>
  </si>
  <si>
    <t>3/3</t>
  </si>
  <si>
    <t>20231127 18:24:31</t>
  </si>
  <si>
    <t>18:24:31</t>
  </si>
  <si>
    <t>RECT-13-20231127-18_23_56</t>
  </si>
  <si>
    <t>20231127 18:29:49</t>
  </si>
  <si>
    <t>18:29:49</t>
  </si>
  <si>
    <t>RECT-14-20231127-18_29_13</t>
  </si>
  <si>
    <t>20231127 18:30:30</t>
  </si>
  <si>
    <t>18:30:30</t>
  </si>
  <si>
    <t>20231127 18:31:08</t>
  </si>
  <si>
    <t>18:31:08</t>
  </si>
  <si>
    <t>20231127 18:35:58</t>
  </si>
  <si>
    <t>18:35:58</t>
  </si>
  <si>
    <t>RECT-15-20231127-18_35_22</t>
  </si>
  <si>
    <t>20231127 18:37:39</t>
  </si>
  <si>
    <t>18:37:39</t>
  </si>
  <si>
    <t>RECT-16-20231127-18_37_03</t>
  </si>
  <si>
    <t>20231127 18:39:07</t>
  </si>
  <si>
    <t>18:39:07</t>
  </si>
  <si>
    <t>20231127 18:50:10</t>
  </si>
  <si>
    <t>18:50:10</t>
  </si>
  <si>
    <t>RECT-17-20231127-18_49_34</t>
  </si>
  <si>
    <t>20231127 18:50:40</t>
  </si>
  <si>
    <t>18:50:40</t>
  </si>
  <si>
    <t>20231127 18:51:41</t>
  </si>
  <si>
    <t>18:51:41</t>
  </si>
  <si>
    <t>RECT-18-20231127-18_51_06</t>
  </si>
  <si>
    <t>20231127 19:03:56</t>
  </si>
  <si>
    <t>19:03:56</t>
  </si>
  <si>
    <t>RECT-19-20231127-19_03_21</t>
  </si>
  <si>
    <t>20231127 19:04:23</t>
  </si>
  <si>
    <t>19:04:23</t>
  </si>
  <si>
    <t>20231127 19:05:25</t>
  </si>
  <si>
    <t>19:05:25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</si>
</sst>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J36"/>
  <sheetViews>
    <sheetView tabSelected="1" workbookViewId="0"/>
  </sheetViews>
  <sheetFormatPr defaultRowHeight="15"/>
  <sheetData>
    <row r="2" spans="1:296">
      <c r="A2" t="s">
        <v>29</v>
      </c>
      <c r="B2" t="s">
        <v>30</v>
      </c>
      <c r="C2" t="s">
        <v>32</v>
      </c>
    </row>
    <row r="3" spans="1:296">
      <c r="B3" t="s">
        <v>31</v>
      </c>
      <c r="C3" t="s">
        <v>33</v>
      </c>
    </row>
    <row r="4" spans="1:296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6">
      <c r="B5" t="s">
        <v>19</v>
      </c>
      <c r="C5" t="s">
        <v>37</v>
      </c>
      <c r="D5">
        <v>0.572</v>
      </c>
      <c r="E5">
        <v>0.3872742</v>
      </c>
      <c r="F5">
        <v>-0.01870584</v>
      </c>
      <c r="G5">
        <v>0</v>
      </c>
      <c r="H5">
        <v>-0.00737389</v>
      </c>
      <c r="I5">
        <v>1</v>
      </c>
      <c r="J5">
        <v>2</v>
      </c>
      <c r="K5">
        <v>96.90000000000001</v>
      </c>
    </row>
    <row r="6" spans="1:296">
      <c r="A6" t="s">
        <v>46</v>
      </c>
      <c r="B6" t="s">
        <v>47</v>
      </c>
    </row>
    <row r="7" spans="1:296">
      <c r="B7" t="s">
        <v>48</v>
      </c>
    </row>
    <row r="8" spans="1:296">
      <c r="A8" t="s">
        <v>49</v>
      </c>
      <c r="B8" t="s">
        <v>50</v>
      </c>
      <c r="C8" t="s">
        <v>51</v>
      </c>
      <c r="D8" t="s">
        <v>52</v>
      </c>
      <c r="E8" t="s">
        <v>53</v>
      </c>
    </row>
    <row r="9" spans="1:296">
      <c r="B9">
        <v>0</v>
      </c>
      <c r="C9">
        <v>1</v>
      </c>
      <c r="D9">
        <v>0</v>
      </c>
      <c r="E9">
        <v>0</v>
      </c>
    </row>
    <row r="10" spans="1:296">
      <c r="A10" t="s">
        <v>54</v>
      </c>
      <c r="B10" t="s">
        <v>55</v>
      </c>
      <c r="C10" t="s">
        <v>57</v>
      </c>
      <c r="D10" t="s">
        <v>59</v>
      </c>
      <c r="E10" t="s">
        <v>60</v>
      </c>
      <c r="F10" t="s">
        <v>61</v>
      </c>
      <c r="G10" t="s">
        <v>62</v>
      </c>
      <c r="H10" t="s">
        <v>63</v>
      </c>
      <c r="I10" t="s">
        <v>64</v>
      </c>
      <c r="J10" t="s">
        <v>65</v>
      </c>
      <c r="K10" t="s">
        <v>66</v>
      </c>
      <c r="L10" t="s">
        <v>67</v>
      </c>
      <c r="M10" t="s">
        <v>68</v>
      </c>
      <c r="N10" t="s">
        <v>69</v>
      </c>
      <c r="O10" t="s">
        <v>70</v>
      </c>
      <c r="P10" t="s">
        <v>71</v>
      </c>
      <c r="Q10" t="s">
        <v>72</v>
      </c>
    </row>
    <row r="11" spans="1:296">
      <c r="B11" t="s">
        <v>56</v>
      </c>
      <c r="C11" t="s">
        <v>58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6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</row>
    <row r="13" spans="1:296">
      <c r="B13">
        <v>0</v>
      </c>
      <c r="C13">
        <v>0</v>
      </c>
      <c r="D13">
        <v>0</v>
      </c>
      <c r="E13">
        <v>0</v>
      </c>
      <c r="F13">
        <v>1</v>
      </c>
    </row>
    <row r="14" spans="1:296">
      <c r="A14" t="s">
        <v>79</v>
      </c>
      <c r="B14" t="s">
        <v>80</v>
      </c>
      <c r="C14" t="s">
        <v>81</v>
      </c>
      <c r="D14" t="s">
        <v>82</v>
      </c>
      <c r="E14" t="s">
        <v>83</v>
      </c>
      <c r="F14" t="s">
        <v>84</v>
      </c>
      <c r="G14" t="s">
        <v>86</v>
      </c>
      <c r="H14" t="s">
        <v>88</v>
      </c>
    </row>
    <row r="15" spans="1:296">
      <c r="B15">
        <v>-6276</v>
      </c>
      <c r="C15">
        <v>6.6</v>
      </c>
      <c r="D15">
        <v>1.709E-05</v>
      </c>
      <c r="E15">
        <v>3.11</v>
      </c>
      <c r="F15" t="s">
        <v>85</v>
      </c>
      <c r="G15" t="s">
        <v>87</v>
      </c>
      <c r="H15">
        <v>0</v>
      </c>
    </row>
    <row r="16" spans="1:296">
      <c r="A16" t="s">
        <v>89</v>
      </c>
      <c r="B16" t="s">
        <v>89</v>
      </c>
      <c r="C16" t="s">
        <v>89</v>
      </c>
      <c r="D16" t="s">
        <v>89</v>
      </c>
      <c r="E16" t="s">
        <v>89</v>
      </c>
      <c r="F16" t="s">
        <v>89</v>
      </c>
      <c r="G16" t="s">
        <v>46</v>
      </c>
      <c r="H16" t="s">
        <v>90</v>
      </c>
      <c r="I16" t="s">
        <v>90</v>
      </c>
      <c r="J16" t="s">
        <v>90</v>
      </c>
      <c r="K16" t="s">
        <v>90</v>
      </c>
      <c r="L16" t="s">
        <v>90</v>
      </c>
      <c r="M16" t="s">
        <v>90</v>
      </c>
      <c r="N16" t="s">
        <v>90</v>
      </c>
      <c r="O16" t="s">
        <v>90</v>
      </c>
      <c r="P16" t="s">
        <v>90</v>
      </c>
      <c r="Q16" t="s">
        <v>90</v>
      </c>
      <c r="R16" t="s">
        <v>90</v>
      </c>
      <c r="S16" t="s">
        <v>90</v>
      </c>
      <c r="T16" t="s">
        <v>90</v>
      </c>
      <c r="U16" t="s">
        <v>90</v>
      </c>
      <c r="V16" t="s">
        <v>90</v>
      </c>
      <c r="W16" t="s">
        <v>90</v>
      </c>
      <c r="X16" t="s">
        <v>90</v>
      </c>
      <c r="Y16" t="s">
        <v>90</v>
      </c>
      <c r="Z16" t="s">
        <v>90</v>
      </c>
      <c r="AA16" t="s">
        <v>90</v>
      </c>
      <c r="AB16" t="s">
        <v>90</v>
      </c>
      <c r="AC16" t="s">
        <v>90</v>
      </c>
      <c r="AD16" t="s">
        <v>90</v>
      </c>
      <c r="AE16" t="s">
        <v>90</v>
      </c>
      <c r="AF16" t="s">
        <v>90</v>
      </c>
      <c r="AG16" t="s">
        <v>90</v>
      </c>
      <c r="AH16" t="s">
        <v>91</v>
      </c>
      <c r="AI16" t="s">
        <v>91</v>
      </c>
      <c r="AJ16" t="s">
        <v>91</v>
      </c>
      <c r="AK16" t="s">
        <v>91</v>
      </c>
      <c r="AL16" t="s">
        <v>91</v>
      </c>
      <c r="AM16" t="s">
        <v>91</v>
      </c>
      <c r="AN16" t="s">
        <v>91</v>
      </c>
      <c r="AO16" t="s">
        <v>91</v>
      </c>
      <c r="AP16" t="s">
        <v>91</v>
      </c>
      <c r="AQ16" t="s">
        <v>91</v>
      </c>
      <c r="AR16" t="s">
        <v>92</v>
      </c>
      <c r="AS16" t="s">
        <v>92</v>
      </c>
      <c r="AT16" t="s">
        <v>92</v>
      </c>
      <c r="AU16" t="s">
        <v>92</v>
      </c>
      <c r="AV16" t="s">
        <v>92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93</v>
      </c>
      <c r="BG16" t="s">
        <v>93</v>
      </c>
      <c r="BH16" t="s">
        <v>93</v>
      </c>
      <c r="BI16" t="s">
        <v>93</v>
      </c>
      <c r="BJ16" t="s">
        <v>93</v>
      </c>
      <c r="BK16" t="s">
        <v>93</v>
      </c>
      <c r="BL16" t="s">
        <v>93</v>
      </c>
      <c r="BM16" t="s">
        <v>93</v>
      </c>
      <c r="BN16" t="s">
        <v>93</v>
      </c>
      <c r="BO16" t="s">
        <v>93</v>
      </c>
      <c r="BP16" t="s">
        <v>93</v>
      </c>
      <c r="BQ16" t="s">
        <v>93</v>
      </c>
      <c r="BR16" t="s">
        <v>93</v>
      </c>
      <c r="BS16" t="s">
        <v>93</v>
      </c>
      <c r="BT16" t="s">
        <v>93</v>
      </c>
      <c r="BU16" t="s">
        <v>93</v>
      </c>
      <c r="BV16" t="s">
        <v>93</v>
      </c>
      <c r="BW16" t="s">
        <v>93</v>
      </c>
      <c r="BX16" t="s">
        <v>93</v>
      </c>
      <c r="BY16" t="s">
        <v>94</v>
      </c>
      <c r="BZ16" t="s">
        <v>94</v>
      </c>
      <c r="CA16" t="s">
        <v>94</v>
      </c>
      <c r="CB16" t="s">
        <v>94</v>
      </c>
      <c r="CC16" t="s">
        <v>94</v>
      </c>
      <c r="CD16" t="s">
        <v>94</v>
      </c>
      <c r="CE16" t="s">
        <v>94</v>
      </c>
      <c r="CF16" t="s">
        <v>94</v>
      </c>
      <c r="CG16" t="s">
        <v>94</v>
      </c>
      <c r="CH16" t="s">
        <v>94</v>
      </c>
      <c r="CI16" t="s">
        <v>94</v>
      </c>
      <c r="CJ16" t="s">
        <v>94</v>
      </c>
      <c r="CK16" t="s">
        <v>94</v>
      </c>
      <c r="CL16" t="s">
        <v>94</v>
      </c>
      <c r="CM16" t="s">
        <v>94</v>
      </c>
      <c r="CN16" t="s">
        <v>94</v>
      </c>
      <c r="CO16" t="s">
        <v>94</v>
      </c>
      <c r="CP16" t="s">
        <v>94</v>
      </c>
      <c r="CQ16" t="s">
        <v>94</v>
      </c>
      <c r="CR16" t="s">
        <v>94</v>
      </c>
      <c r="CS16" t="s">
        <v>94</v>
      </c>
      <c r="CT16" t="s">
        <v>95</v>
      </c>
      <c r="CU16" t="s">
        <v>95</v>
      </c>
      <c r="CV16" t="s">
        <v>95</v>
      </c>
      <c r="CW16" t="s">
        <v>95</v>
      </c>
      <c r="CX16" t="s">
        <v>95</v>
      </c>
      <c r="CY16" t="s">
        <v>95</v>
      </c>
      <c r="CZ16" t="s">
        <v>95</v>
      </c>
      <c r="DA16" t="s">
        <v>95</v>
      </c>
      <c r="DB16" t="s">
        <v>95</v>
      </c>
      <c r="DC16" t="s">
        <v>95</v>
      </c>
      <c r="DD16" t="s">
        <v>95</v>
      </c>
      <c r="DE16" t="s">
        <v>95</v>
      </c>
      <c r="DF16" t="s">
        <v>95</v>
      </c>
      <c r="DG16" t="s">
        <v>96</v>
      </c>
      <c r="DH16" t="s">
        <v>96</v>
      </c>
      <c r="DI16" t="s">
        <v>96</v>
      </c>
      <c r="DJ16" t="s">
        <v>96</v>
      </c>
      <c r="DK16" t="s">
        <v>97</v>
      </c>
      <c r="DL16" t="s">
        <v>97</v>
      </c>
      <c r="DM16" t="s">
        <v>97</v>
      </c>
      <c r="DN16" t="s">
        <v>97</v>
      </c>
      <c r="DO16" t="s">
        <v>97</v>
      </c>
      <c r="DP16" t="s">
        <v>98</v>
      </c>
      <c r="DQ16" t="s">
        <v>98</v>
      </c>
      <c r="DR16" t="s">
        <v>98</v>
      </c>
      <c r="DS16" t="s">
        <v>98</v>
      </c>
      <c r="DT16" t="s">
        <v>98</v>
      </c>
      <c r="DU16" t="s">
        <v>98</v>
      </c>
      <c r="DV16" t="s">
        <v>98</v>
      </c>
      <c r="DW16" t="s">
        <v>98</v>
      </c>
      <c r="DX16" t="s">
        <v>98</v>
      </c>
      <c r="DY16" t="s">
        <v>98</v>
      </c>
      <c r="DZ16" t="s">
        <v>98</v>
      </c>
      <c r="EA16" t="s">
        <v>98</v>
      </c>
      <c r="EB16" t="s">
        <v>98</v>
      </c>
      <c r="EC16" t="s">
        <v>98</v>
      </c>
      <c r="ED16" t="s">
        <v>98</v>
      </c>
      <c r="EE16" t="s">
        <v>98</v>
      </c>
      <c r="EF16" t="s">
        <v>98</v>
      </c>
      <c r="EG16" t="s">
        <v>98</v>
      </c>
      <c r="EH16" t="s">
        <v>99</v>
      </c>
      <c r="EI16" t="s">
        <v>99</v>
      </c>
      <c r="EJ16" t="s">
        <v>99</v>
      </c>
      <c r="EK16" t="s">
        <v>99</v>
      </c>
      <c r="EL16" t="s">
        <v>99</v>
      </c>
      <c r="EM16" t="s">
        <v>99</v>
      </c>
      <c r="EN16" t="s">
        <v>99</v>
      </c>
      <c r="EO16" t="s">
        <v>99</v>
      </c>
      <c r="EP16" t="s">
        <v>99</v>
      </c>
      <c r="EQ16" t="s">
        <v>99</v>
      </c>
      <c r="ER16" t="s">
        <v>100</v>
      </c>
      <c r="ES16" t="s">
        <v>100</v>
      </c>
      <c r="ET16" t="s">
        <v>100</v>
      </c>
      <c r="EU16" t="s">
        <v>100</v>
      </c>
      <c r="EV16" t="s">
        <v>100</v>
      </c>
      <c r="EW16" t="s">
        <v>100</v>
      </c>
      <c r="EX16" t="s">
        <v>100</v>
      </c>
      <c r="EY16" t="s">
        <v>100</v>
      </c>
      <c r="EZ16" t="s">
        <v>100</v>
      </c>
      <c r="FA16" t="s">
        <v>100</v>
      </c>
      <c r="FB16" t="s">
        <v>100</v>
      </c>
      <c r="FC16" t="s">
        <v>100</v>
      </c>
      <c r="FD16" t="s">
        <v>100</v>
      </c>
      <c r="FE16" t="s">
        <v>100</v>
      </c>
      <c r="FF16" t="s">
        <v>100</v>
      </c>
      <c r="FG16" t="s">
        <v>100</v>
      </c>
      <c r="FH16" t="s">
        <v>100</v>
      </c>
      <c r="FI16" t="s">
        <v>100</v>
      </c>
      <c r="FJ16" t="s">
        <v>101</v>
      </c>
      <c r="FK16" t="s">
        <v>101</v>
      </c>
      <c r="FL16" t="s">
        <v>101</v>
      </c>
      <c r="FM16" t="s">
        <v>101</v>
      </c>
      <c r="FN16" t="s">
        <v>101</v>
      </c>
      <c r="FO16" t="s">
        <v>102</v>
      </c>
      <c r="FP16" t="s">
        <v>102</v>
      </c>
      <c r="FQ16" t="s">
        <v>102</v>
      </c>
      <c r="FR16" t="s">
        <v>102</v>
      </c>
      <c r="FS16" t="s">
        <v>102</v>
      </c>
      <c r="FT16" t="s">
        <v>102</v>
      </c>
      <c r="FU16" t="s">
        <v>102</v>
      </c>
      <c r="FV16" t="s">
        <v>102</v>
      </c>
      <c r="FW16" t="s">
        <v>102</v>
      </c>
      <c r="FX16" t="s">
        <v>102</v>
      </c>
      <c r="FY16" t="s">
        <v>102</v>
      </c>
      <c r="FZ16" t="s">
        <v>102</v>
      </c>
      <c r="GA16" t="s">
        <v>102</v>
      </c>
      <c r="GB16" t="s">
        <v>103</v>
      </c>
      <c r="GC16" t="s">
        <v>103</v>
      </c>
      <c r="GD16" t="s">
        <v>103</v>
      </c>
      <c r="GE16" t="s">
        <v>103</v>
      </c>
      <c r="GF16" t="s">
        <v>103</v>
      </c>
      <c r="GG16" t="s">
        <v>103</v>
      </c>
      <c r="GH16" t="s">
        <v>103</v>
      </c>
      <c r="GI16" t="s">
        <v>103</v>
      </c>
      <c r="GJ16" t="s">
        <v>103</v>
      </c>
      <c r="GK16" t="s">
        <v>103</v>
      </c>
      <c r="GL16" t="s">
        <v>103</v>
      </c>
      <c r="GM16" t="s">
        <v>103</v>
      </c>
      <c r="GN16" t="s">
        <v>103</v>
      </c>
      <c r="GO16" t="s">
        <v>103</v>
      </c>
      <c r="GP16" t="s">
        <v>103</v>
      </c>
      <c r="GQ16" t="s">
        <v>104</v>
      </c>
      <c r="GR16" t="s">
        <v>104</v>
      </c>
      <c r="GS16" t="s">
        <v>104</v>
      </c>
      <c r="GT16" t="s">
        <v>104</v>
      </c>
      <c r="GU16" t="s">
        <v>104</v>
      </c>
      <c r="GV16" t="s">
        <v>104</v>
      </c>
      <c r="GW16" t="s">
        <v>104</v>
      </c>
      <c r="GX16" t="s">
        <v>104</v>
      </c>
      <c r="GY16" t="s">
        <v>104</v>
      </c>
      <c r="GZ16" t="s">
        <v>104</v>
      </c>
      <c r="HA16" t="s">
        <v>104</v>
      </c>
      <c r="HB16" t="s">
        <v>104</v>
      </c>
      <c r="HC16" t="s">
        <v>104</v>
      </c>
      <c r="HD16" t="s">
        <v>104</v>
      </c>
      <c r="HE16" t="s">
        <v>104</v>
      </c>
      <c r="HF16" t="s">
        <v>104</v>
      </c>
      <c r="HG16" t="s">
        <v>104</v>
      </c>
      <c r="HH16" t="s">
        <v>104</v>
      </c>
      <c r="HI16" t="s">
        <v>105</v>
      </c>
      <c r="HJ16" t="s">
        <v>105</v>
      </c>
      <c r="HK16" t="s">
        <v>105</v>
      </c>
      <c r="HL16" t="s">
        <v>105</v>
      </c>
      <c r="HM16" t="s">
        <v>105</v>
      </c>
      <c r="HN16" t="s">
        <v>105</v>
      </c>
      <c r="HO16" t="s">
        <v>105</v>
      </c>
      <c r="HP16" t="s">
        <v>105</v>
      </c>
      <c r="HQ16" t="s">
        <v>105</v>
      </c>
      <c r="HR16" t="s">
        <v>105</v>
      </c>
      <c r="HS16" t="s">
        <v>105</v>
      </c>
      <c r="HT16" t="s">
        <v>105</v>
      </c>
      <c r="HU16" t="s">
        <v>105</v>
      </c>
      <c r="HV16" t="s">
        <v>105</v>
      </c>
      <c r="HW16" t="s">
        <v>105</v>
      </c>
      <c r="HX16" t="s">
        <v>105</v>
      </c>
      <c r="HY16" t="s">
        <v>105</v>
      </c>
      <c r="HZ16" t="s">
        <v>105</v>
      </c>
      <c r="IA16" t="s">
        <v>105</v>
      </c>
      <c r="IB16" t="s">
        <v>106</v>
      </c>
      <c r="IC16" t="s">
        <v>106</v>
      </c>
      <c r="ID16" t="s">
        <v>106</v>
      </c>
      <c r="IE16" t="s">
        <v>106</v>
      </c>
      <c r="IF16" t="s">
        <v>106</v>
      </c>
      <c r="IG16" t="s">
        <v>106</v>
      </c>
      <c r="IH16" t="s">
        <v>106</v>
      </c>
      <c r="II16" t="s">
        <v>106</v>
      </c>
      <c r="IJ16" t="s">
        <v>106</v>
      </c>
      <c r="IK16" t="s">
        <v>106</v>
      </c>
      <c r="IL16" t="s">
        <v>106</v>
      </c>
      <c r="IM16" t="s">
        <v>106</v>
      </c>
      <c r="IN16" t="s">
        <v>106</v>
      </c>
      <c r="IO16" t="s">
        <v>106</v>
      </c>
      <c r="IP16" t="s">
        <v>106</v>
      </c>
      <c r="IQ16" t="s">
        <v>106</v>
      </c>
      <c r="IR16" t="s">
        <v>106</v>
      </c>
      <c r="IS16" t="s">
        <v>106</v>
      </c>
      <c r="IT16" t="s">
        <v>106</v>
      </c>
      <c r="IU16" t="s">
        <v>107</v>
      </c>
      <c r="IV16" t="s">
        <v>107</v>
      </c>
      <c r="IW16" t="s">
        <v>107</v>
      </c>
      <c r="IX16" t="s">
        <v>107</v>
      </c>
      <c r="IY16" t="s">
        <v>107</v>
      </c>
      <c r="IZ16" t="s">
        <v>107</v>
      </c>
      <c r="JA16" t="s">
        <v>107</v>
      </c>
      <c r="JB16" t="s">
        <v>107</v>
      </c>
      <c r="JC16" t="s">
        <v>107</v>
      </c>
      <c r="JD16" t="s">
        <v>107</v>
      </c>
      <c r="JE16" t="s">
        <v>107</v>
      </c>
      <c r="JF16" t="s">
        <v>107</v>
      </c>
      <c r="JG16" t="s">
        <v>107</v>
      </c>
      <c r="JH16" t="s">
        <v>107</v>
      </c>
      <c r="JI16" t="s">
        <v>107</v>
      </c>
      <c r="JJ16" t="s">
        <v>107</v>
      </c>
      <c r="JK16" t="s">
        <v>107</v>
      </c>
      <c r="JL16" t="s">
        <v>107</v>
      </c>
      <c r="JM16" t="s">
        <v>108</v>
      </c>
      <c r="JN16" t="s">
        <v>108</v>
      </c>
      <c r="JO16" t="s">
        <v>108</v>
      </c>
      <c r="JP16" t="s">
        <v>108</v>
      </c>
      <c r="JQ16" t="s">
        <v>108</v>
      </c>
      <c r="JR16" t="s">
        <v>108</v>
      </c>
      <c r="JS16" t="s">
        <v>108</v>
      </c>
      <c r="JT16" t="s">
        <v>108</v>
      </c>
      <c r="JU16" t="s">
        <v>109</v>
      </c>
      <c r="JV16" t="s">
        <v>109</v>
      </c>
      <c r="JW16" t="s">
        <v>109</v>
      </c>
      <c r="JX16" t="s">
        <v>109</v>
      </c>
      <c r="JY16" t="s">
        <v>109</v>
      </c>
      <c r="JZ16" t="s">
        <v>109</v>
      </c>
      <c r="KA16" t="s">
        <v>109</v>
      </c>
      <c r="KB16" t="s">
        <v>109</v>
      </c>
      <c r="KC16" t="s">
        <v>109</v>
      </c>
      <c r="KD16" t="s">
        <v>109</v>
      </c>
      <c r="KE16" t="s">
        <v>109</v>
      </c>
      <c r="KF16" t="s">
        <v>109</v>
      </c>
      <c r="KG16" t="s">
        <v>109</v>
      </c>
      <c r="KH16" t="s">
        <v>109</v>
      </c>
      <c r="KI16" t="s">
        <v>109</v>
      </c>
      <c r="KJ16" t="s">
        <v>109</v>
      </c>
    </row>
    <row r="17" spans="1:296">
      <c r="A17" t="s">
        <v>110</v>
      </c>
      <c r="B17" t="s">
        <v>111</v>
      </c>
      <c r="C17" t="s">
        <v>112</v>
      </c>
      <c r="D17" t="s">
        <v>113</v>
      </c>
      <c r="E17" t="s">
        <v>114</v>
      </c>
      <c r="F17" t="s">
        <v>115</v>
      </c>
      <c r="G17" t="s">
        <v>116</v>
      </c>
      <c r="H17" t="s">
        <v>117</v>
      </c>
      <c r="I17" t="s">
        <v>118</v>
      </c>
      <c r="J17" t="s">
        <v>119</v>
      </c>
      <c r="K17" t="s">
        <v>120</v>
      </c>
      <c r="L17" t="s">
        <v>121</v>
      </c>
      <c r="M17" t="s">
        <v>122</v>
      </c>
      <c r="N17" t="s">
        <v>123</v>
      </c>
      <c r="O17" t="s">
        <v>124</v>
      </c>
      <c r="P17" t="s">
        <v>125</v>
      </c>
      <c r="Q17" t="s">
        <v>126</v>
      </c>
      <c r="R17" t="s">
        <v>127</v>
      </c>
      <c r="S17" t="s">
        <v>128</v>
      </c>
      <c r="T17" t="s">
        <v>129</v>
      </c>
      <c r="U17" t="s">
        <v>130</v>
      </c>
      <c r="V17" t="s">
        <v>131</v>
      </c>
      <c r="W17" t="s">
        <v>132</v>
      </c>
      <c r="X17" t="s">
        <v>133</v>
      </c>
      <c r="Y17" t="s">
        <v>134</v>
      </c>
      <c r="Z17" t="s">
        <v>135</v>
      </c>
      <c r="AA17" t="s">
        <v>136</v>
      </c>
      <c r="AB17" t="s">
        <v>137</v>
      </c>
      <c r="AC17" t="s">
        <v>138</v>
      </c>
      <c r="AD17" t="s">
        <v>139</v>
      </c>
      <c r="AE17" t="s">
        <v>140</v>
      </c>
      <c r="AF17" t="s">
        <v>141</v>
      </c>
      <c r="AG17" t="s">
        <v>142</v>
      </c>
      <c r="AH17" t="s">
        <v>143</v>
      </c>
      <c r="AI17" t="s">
        <v>144</v>
      </c>
      <c r="AJ17" t="s">
        <v>145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92</v>
      </c>
      <c r="AS17" t="s">
        <v>153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199</v>
      </c>
      <c r="CN17" t="s">
        <v>200</v>
      </c>
      <c r="CO17" t="s">
        <v>201</v>
      </c>
      <c r="CP17" t="s">
        <v>202</v>
      </c>
      <c r="CQ17" t="s">
        <v>203</v>
      </c>
      <c r="CR17" t="s">
        <v>204</v>
      </c>
      <c r="CS17" t="s">
        <v>205</v>
      </c>
      <c r="CT17" t="s">
        <v>185</v>
      </c>
      <c r="CU17" t="s">
        <v>206</v>
      </c>
      <c r="CV17" t="s">
        <v>207</v>
      </c>
      <c r="CW17" t="s">
        <v>208</v>
      </c>
      <c r="CX17" t="s">
        <v>159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117</v>
      </c>
      <c r="DQ17" t="s">
        <v>226</v>
      </c>
      <c r="DR17" t="s">
        <v>227</v>
      </c>
      <c r="DS17" t="s">
        <v>228</v>
      </c>
      <c r="DT17" t="s">
        <v>229</v>
      </c>
      <c r="DU17" t="s">
        <v>230</v>
      </c>
      <c r="DV17" t="s">
        <v>231</v>
      </c>
      <c r="DW17" t="s">
        <v>232</v>
      </c>
      <c r="DX17" t="s">
        <v>233</v>
      </c>
      <c r="DY17" t="s">
        <v>234</v>
      </c>
      <c r="DZ17" t="s">
        <v>235</v>
      </c>
      <c r="EA17" t="s">
        <v>236</v>
      </c>
      <c r="EB17" t="s">
        <v>237</v>
      </c>
      <c r="EC17" t="s">
        <v>238</v>
      </c>
      <c r="ED17" t="s">
        <v>239</v>
      </c>
      <c r="EE17" t="s">
        <v>240</v>
      </c>
      <c r="EF17" t="s">
        <v>241</v>
      </c>
      <c r="EG17" t="s">
        <v>242</v>
      </c>
      <c r="EH17" t="s">
        <v>243</v>
      </c>
      <c r="EI17" t="s">
        <v>244</v>
      </c>
      <c r="EJ17" t="s">
        <v>245</v>
      </c>
      <c r="EK17" t="s">
        <v>246</v>
      </c>
      <c r="EL17" t="s">
        <v>247</v>
      </c>
      <c r="EM17" t="s">
        <v>248</v>
      </c>
      <c r="EN17" t="s">
        <v>249</v>
      </c>
      <c r="EO17" t="s">
        <v>250</v>
      </c>
      <c r="EP17" t="s">
        <v>251</v>
      </c>
      <c r="EQ17" t="s">
        <v>252</v>
      </c>
      <c r="ER17" t="s">
        <v>253</v>
      </c>
      <c r="ES17" t="s">
        <v>254</v>
      </c>
      <c r="ET17" t="s">
        <v>255</v>
      </c>
      <c r="EU17" t="s">
        <v>256</v>
      </c>
      <c r="EV17" t="s">
        <v>257</v>
      </c>
      <c r="EW17" t="s">
        <v>258</v>
      </c>
      <c r="EX17" t="s">
        <v>259</v>
      </c>
      <c r="EY17" t="s">
        <v>260</v>
      </c>
      <c r="EZ17" t="s">
        <v>261</v>
      </c>
      <c r="FA17" t="s">
        <v>262</v>
      </c>
      <c r="FB17" t="s">
        <v>263</v>
      </c>
      <c r="FC17" t="s">
        <v>264</v>
      </c>
      <c r="FD17" t="s">
        <v>265</v>
      </c>
      <c r="FE17" t="s">
        <v>266</v>
      </c>
      <c r="FF17" t="s">
        <v>267</v>
      </c>
      <c r="FG17" t="s">
        <v>268</v>
      </c>
      <c r="FH17" t="s">
        <v>269</v>
      </c>
      <c r="FI17" t="s">
        <v>270</v>
      </c>
      <c r="FJ17" t="s">
        <v>271</v>
      </c>
      <c r="FK17" t="s">
        <v>272</v>
      </c>
      <c r="FL17" t="s">
        <v>273</v>
      </c>
      <c r="FM17" t="s">
        <v>274</v>
      </c>
      <c r="FN17" t="s">
        <v>275</v>
      </c>
      <c r="FO17" t="s">
        <v>111</v>
      </c>
      <c r="FP17" t="s">
        <v>114</v>
      </c>
      <c r="FQ17" t="s">
        <v>276</v>
      </c>
      <c r="FR17" t="s">
        <v>277</v>
      </c>
      <c r="FS17" t="s">
        <v>278</v>
      </c>
      <c r="FT17" t="s">
        <v>279</v>
      </c>
      <c r="FU17" t="s">
        <v>280</v>
      </c>
      <c r="FV17" t="s">
        <v>281</v>
      </c>
      <c r="FW17" t="s">
        <v>282</v>
      </c>
      <c r="FX17" t="s">
        <v>283</v>
      </c>
      <c r="FY17" t="s">
        <v>284</v>
      </c>
      <c r="FZ17" t="s">
        <v>285</v>
      </c>
      <c r="GA17" t="s">
        <v>286</v>
      </c>
      <c r="GB17" t="s">
        <v>287</v>
      </c>
      <c r="GC17" t="s">
        <v>288</v>
      </c>
      <c r="GD17" t="s">
        <v>289</v>
      </c>
      <c r="GE17" t="s">
        <v>290</v>
      </c>
      <c r="GF17" t="s">
        <v>291</v>
      </c>
      <c r="GG17" t="s">
        <v>292</v>
      </c>
      <c r="GH17" t="s">
        <v>293</v>
      </c>
      <c r="GI17" t="s">
        <v>294</v>
      </c>
      <c r="GJ17" t="s">
        <v>295</v>
      </c>
      <c r="GK17" t="s">
        <v>296</v>
      </c>
      <c r="GL17" t="s">
        <v>297</v>
      </c>
      <c r="GM17" t="s">
        <v>298</v>
      </c>
      <c r="GN17" t="s">
        <v>299</v>
      </c>
      <c r="GO17" t="s">
        <v>300</v>
      </c>
      <c r="GP17" t="s">
        <v>301</v>
      </c>
      <c r="GQ17" t="s">
        <v>302</v>
      </c>
      <c r="GR17" t="s">
        <v>303</v>
      </c>
      <c r="GS17" t="s">
        <v>304</v>
      </c>
      <c r="GT17" t="s">
        <v>305</v>
      </c>
      <c r="GU17" t="s">
        <v>306</v>
      </c>
      <c r="GV17" t="s">
        <v>307</v>
      </c>
      <c r="GW17" t="s">
        <v>308</v>
      </c>
      <c r="GX17" t="s">
        <v>309</v>
      </c>
      <c r="GY17" t="s">
        <v>310</v>
      </c>
      <c r="GZ17" t="s">
        <v>311</v>
      </c>
      <c r="HA17" t="s">
        <v>312</v>
      </c>
      <c r="HB17" t="s">
        <v>313</v>
      </c>
      <c r="HC17" t="s">
        <v>314</v>
      </c>
      <c r="HD17" t="s">
        <v>315</v>
      </c>
      <c r="HE17" t="s">
        <v>316</v>
      </c>
      <c r="HF17" t="s">
        <v>317</v>
      </c>
      <c r="HG17" t="s">
        <v>318</v>
      </c>
      <c r="HH17" t="s">
        <v>319</v>
      </c>
      <c r="HI17" t="s">
        <v>320</v>
      </c>
      <c r="HJ17" t="s">
        <v>321</v>
      </c>
      <c r="HK17" t="s">
        <v>322</v>
      </c>
      <c r="HL17" t="s">
        <v>323</v>
      </c>
      <c r="HM17" t="s">
        <v>324</v>
      </c>
      <c r="HN17" t="s">
        <v>325</v>
      </c>
      <c r="HO17" t="s">
        <v>326</v>
      </c>
      <c r="HP17" t="s">
        <v>327</v>
      </c>
      <c r="HQ17" t="s">
        <v>328</v>
      </c>
      <c r="HR17" t="s">
        <v>329</v>
      </c>
      <c r="HS17" t="s">
        <v>330</v>
      </c>
      <c r="HT17" t="s">
        <v>331</v>
      </c>
      <c r="HU17" t="s">
        <v>332</v>
      </c>
      <c r="HV17" t="s">
        <v>333</v>
      </c>
      <c r="HW17" t="s">
        <v>334</v>
      </c>
      <c r="HX17" t="s">
        <v>335</v>
      </c>
      <c r="HY17" t="s">
        <v>336</v>
      </c>
      <c r="HZ17" t="s">
        <v>337</v>
      </c>
      <c r="IA17" t="s">
        <v>338</v>
      </c>
      <c r="IB17" t="s">
        <v>339</v>
      </c>
      <c r="IC17" t="s">
        <v>340</v>
      </c>
      <c r="ID17" t="s">
        <v>341</v>
      </c>
      <c r="IE17" t="s">
        <v>342</v>
      </c>
      <c r="IF17" t="s">
        <v>343</v>
      </c>
      <c r="IG17" t="s">
        <v>344</v>
      </c>
      <c r="IH17" t="s">
        <v>345</v>
      </c>
      <c r="II17" t="s">
        <v>346</v>
      </c>
      <c r="IJ17" t="s">
        <v>347</v>
      </c>
      <c r="IK17" t="s">
        <v>348</v>
      </c>
      <c r="IL17" t="s">
        <v>349</v>
      </c>
      <c r="IM17" t="s">
        <v>350</v>
      </c>
      <c r="IN17" t="s">
        <v>351</v>
      </c>
      <c r="IO17" t="s">
        <v>352</v>
      </c>
      <c r="IP17" t="s">
        <v>353</v>
      </c>
      <c r="IQ17" t="s">
        <v>354</v>
      </c>
      <c r="IR17" t="s">
        <v>355</v>
      </c>
      <c r="IS17" t="s">
        <v>356</v>
      </c>
      <c r="IT17" t="s">
        <v>357</v>
      </c>
      <c r="IU17" t="s">
        <v>358</v>
      </c>
      <c r="IV17" t="s">
        <v>359</v>
      </c>
      <c r="IW17" t="s">
        <v>360</v>
      </c>
      <c r="IX17" t="s">
        <v>361</v>
      </c>
      <c r="IY17" t="s">
        <v>362</v>
      </c>
      <c r="IZ17" t="s">
        <v>363</v>
      </c>
      <c r="JA17" t="s">
        <v>364</v>
      </c>
      <c r="JB17" t="s">
        <v>365</v>
      </c>
      <c r="JC17" t="s">
        <v>366</v>
      </c>
      <c r="JD17" t="s">
        <v>367</v>
      </c>
      <c r="JE17" t="s">
        <v>368</v>
      </c>
      <c r="JF17" t="s">
        <v>369</v>
      </c>
      <c r="JG17" t="s">
        <v>370</v>
      </c>
      <c r="JH17" t="s">
        <v>371</v>
      </c>
      <c r="JI17" t="s">
        <v>372</v>
      </c>
      <c r="JJ17" t="s">
        <v>373</v>
      </c>
      <c r="JK17" t="s">
        <v>374</v>
      </c>
      <c r="JL17" t="s">
        <v>375</v>
      </c>
      <c r="JM17" t="s">
        <v>376</v>
      </c>
      <c r="JN17" t="s">
        <v>377</v>
      </c>
      <c r="JO17" t="s">
        <v>378</v>
      </c>
      <c r="JP17" t="s">
        <v>379</v>
      </c>
      <c r="JQ17" t="s">
        <v>380</v>
      </c>
      <c r="JR17" t="s">
        <v>381</v>
      </c>
      <c r="JS17" t="s">
        <v>382</v>
      </c>
      <c r="JT17" t="s">
        <v>383</v>
      </c>
      <c r="JU17" t="s">
        <v>384</v>
      </c>
      <c r="JV17" t="s">
        <v>385</v>
      </c>
      <c r="JW17" t="s">
        <v>386</v>
      </c>
      <c r="JX17" t="s">
        <v>387</v>
      </c>
      <c r="JY17" t="s">
        <v>388</v>
      </c>
      <c r="JZ17" t="s">
        <v>389</v>
      </c>
      <c r="KA17" t="s">
        <v>390</v>
      </c>
      <c r="KB17" t="s">
        <v>391</v>
      </c>
      <c r="KC17" t="s">
        <v>392</v>
      </c>
      <c r="KD17" t="s">
        <v>393</v>
      </c>
      <c r="KE17" t="s">
        <v>394</v>
      </c>
      <c r="KF17" t="s">
        <v>395</v>
      </c>
      <c r="KG17" t="s">
        <v>396</v>
      </c>
      <c r="KH17" t="s">
        <v>397</v>
      </c>
      <c r="KI17" t="s">
        <v>398</v>
      </c>
      <c r="KJ17" t="s">
        <v>399</v>
      </c>
    </row>
    <row r="18" spans="1:296">
      <c r="B18" t="s">
        <v>400</v>
      </c>
      <c r="C18" t="s">
        <v>400</v>
      </c>
      <c r="F18" t="s">
        <v>400</v>
      </c>
      <c r="H18" t="s">
        <v>400</v>
      </c>
      <c r="I18" t="s">
        <v>401</v>
      </c>
      <c r="J18" t="s">
        <v>402</v>
      </c>
      <c r="K18" t="s">
        <v>403</v>
      </c>
      <c r="L18" t="s">
        <v>404</v>
      </c>
      <c r="M18" t="s">
        <v>404</v>
      </c>
      <c r="N18" t="s">
        <v>233</v>
      </c>
      <c r="O18" t="s">
        <v>233</v>
      </c>
      <c r="P18" t="s">
        <v>401</v>
      </c>
      <c r="Q18" t="s">
        <v>401</v>
      </c>
      <c r="R18" t="s">
        <v>401</v>
      </c>
      <c r="S18" t="s">
        <v>401</v>
      </c>
      <c r="T18" t="s">
        <v>405</v>
      </c>
      <c r="U18" t="s">
        <v>406</v>
      </c>
      <c r="V18" t="s">
        <v>406</v>
      </c>
      <c r="W18" t="s">
        <v>407</v>
      </c>
      <c r="X18" t="s">
        <v>408</v>
      </c>
      <c r="Y18" t="s">
        <v>407</v>
      </c>
      <c r="Z18" t="s">
        <v>407</v>
      </c>
      <c r="AA18" t="s">
        <v>407</v>
      </c>
      <c r="AB18" t="s">
        <v>405</v>
      </c>
      <c r="AC18" t="s">
        <v>405</v>
      </c>
      <c r="AD18" t="s">
        <v>405</v>
      </c>
      <c r="AE18" t="s">
        <v>405</v>
      </c>
      <c r="AF18" t="s">
        <v>403</v>
      </c>
      <c r="AG18" t="s">
        <v>402</v>
      </c>
      <c r="AH18" t="s">
        <v>403</v>
      </c>
      <c r="AI18" t="s">
        <v>404</v>
      </c>
      <c r="AJ18" t="s">
        <v>404</v>
      </c>
      <c r="AK18" t="s">
        <v>409</v>
      </c>
      <c r="AL18" t="s">
        <v>410</v>
      </c>
      <c r="AM18" t="s">
        <v>402</v>
      </c>
      <c r="AN18" t="s">
        <v>411</v>
      </c>
      <c r="AO18" t="s">
        <v>411</v>
      </c>
      <c r="AP18" t="s">
        <v>412</v>
      </c>
      <c r="AQ18" t="s">
        <v>410</v>
      </c>
      <c r="AR18" t="s">
        <v>413</v>
      </c>
      <c r="AS18" t="s">
        <v>408</v>
      </c>
      <c r="AU18" t="s">
        <v>408</v>
      </c>
      <c r="AV18" t="s">
        <v>413</v>
      </c>
      <c r="BB18" t="s">
        <v>403</v>
      </c>
      <c r="BI18" t="s">
        <v>403</v>
      </c>
      <c r="BJ18" t="s">
        <v>403</v>
      </c>
      <c r="BK18" t="s">
        <v>403</v>
      </c>
      <c r="BL18" t="s">
        <v>414</v>
      </c>
      <c r="BZ18" t="s">
        <v>415</v>
      </c>
      <c r="CB18" t="s">
        <v>415</v>
      </c>
      <c r="CC18" t="s">
        <v>403</v>
      </c>
      <c r="CF18" t="s">
        <v>415</v>
      </c>
      <c r="CG18" t="s">
        <v>408</v>
      </c>
      <c r="CJ18" t="s">
        <v>416</v>
      </c>
      <c r="CK18" t="s">
        <v>416</v>
      </c>
      <c r="CM18" t="s">
        <v>417</v>
      </c>
      <c r="CN18" t="s">
        <v>415</v>
      </c>
      <c r="CP18" t="s">
        <v>415</v>
      </c>
      <c r="CQ18" t="s">
        <v>403</v>
      </c>
      <c r="CU18" t="s">
        <v>415</v>
      </c>
      <c r="CW18" t="s">
        <v>418</v>
      </c>
      <c r="CZ18" t="s">
        <v>415</v>
      </c>
      <c r="DA18" t="s">
        <v>415</v>
      </c>
      <c r="DC18" t="s">
        <v>415</v>
      </c>
      <c r="DE18" t="s">
        <v>415</v>
      </c>
      <c r="DG18" t="s">
        <v>403</v>
      </c>
      <c r="DH18" t="s">
        <v>403</v>
      </c>
      <c r="DJ18" t="s">
        <v>419</v>
      </c>
      <c r="DK18" t="s">
        <v>420</v>
      </c>
      <c r="DN18" t="s">
        <v>401</v>
      </c>
      <c r="DP18" t="s">
        <v>400</v>
      </c>
      <c r="DQ18" t="s">
        <v>404</v>
      </c>
      <c r="DR18" t="s">
        <v>404</v>
      </c>
      <c r="DS18" t="s">
        <v>411</v>
      </c>
      <c r="DT18" t="s">
        <v>411</v>
      </c>
      <c r="DU18" t="s">
        <v>404</v>
      </c>
      <c r="DV18" t="s">
        <v>411</v>
      </c>
      <c r="DW18" t="s">
        <v>413</v>
      </c>
      <c r="DX18" t="s">
        <v>407</v>
      </c>
      <c r="DY18" t="s">
        <v>407</v>
      </c>
      <c r="DZ18" t="s">
        <v>406</v>
      </c>
      <c r="EA18" t="s">
        <v>406</v>
      </c>
      <c r="EB18" t="s">
        <v>406</v>
      </c>
      <c r="EC18" t="s">
        <v>406</v>
      </c>
      <c r="ED18" t="s">
        <v>406</v>
      </c>
      <c r="EE18" t="s">
        <v>421</v>
      </c>
      <c r="EF18" t="s">
        <v>403</v>
      </c>
      <c r="EG18" t="s">
        <v>403</v>
      </c>
      <c r="EH18" t="s">
        <v>404</v>
      </c>
      <c r="EI18" t="s">
        <v>404</v>
      </c>
      <c r="EJ18" t="s">
        <v>404</v>
      </c>
      <c r="EK18" t="s">
        <v>411</v>
      </c>
      <c r="EL18" t="s">
        <v>404</v>
      </c>
      <c r="EM18" t="s">
        <v>411</v>
      </c>
      <c r="EN18" t="s">
        <v>407</v>
      </c>
      <c r="EO18" t="s">
        <v>407</v>
      </c>
      <c r="EP18" t="s">
        <v>406</v>
      </c>
      <c r="EQ18" t="s">
        <v>406</v>
      </c>
      <c r="ER18" t="s">
        <v>403</v>
      </c>
      <c r="EW18" t="s">
        <v>403</v>
      </c>
      <c r="EZ18" t="s">
        <v>406</v>
      </c>
      <c r="FA18" t="s">
        <v>406</v>
      </c>
      <c r="FB18" t="s">
        <v>406</v>
      </c>
      <c r="FC18" t="s">
        <v>406</v>
      </c>
      <c r="FD18" t="s">
        <v>406</v>
      </c>
      <c r="FE18" t="s">
        <v>403</v>
      </c>
      <c r="FF18" t="s">
        <v>403</v>
      </c>
      <c r="FG18" t="s">
        <v>403</v>
      </c>
      <c r="FH18" t="s">
        <v>400</v>
      </c>
      <c r="FK18" t="s">
        <v>422</v>
      </c>
      <c r="FL18" t="s">
        <v>422</v>
      </c>
      <c r="FN18" t="s">
        <v>400</v>
      </c>
      <c r="FO18" t="s">
        <v>423</v>
      </c>
      <c r="FQ18" t="s">
        <v>400</v>
      </c>
      <c r="FR18" t="s">
        <v>400</v>
      </c>
      <c r="FT18" t="s">
        <v>424</v>
      </c>
      <c r="FU18" t="s">
        <v>425</v>
      </c>
      <c r="FV18" t="s">
        <v>424</v>
      </c>
      <c r="FW18" t="s">
        <v>425</v>
      </c>
      <c r="FX18" t="s">
        <v>424</v>
      </c>
      <c r="FY18" t="s">
        <v>425</v>
      </c>
      <c r="FZ18" t="s">
        <v>408</v>
      </c>
      <c r="GA18" t="s">
        <v>408</v>
      </c>
      <c r="GB18" t="s">
        <v>404</v>
      </c>
      <c r="GC18" t="s">
        <v>426</v>
      </c>
      <c r="GD18" t="s">
        <v>404</v>
      </c>
      <c r="GG18" t="s">
        <v>427</v>
      </c>
      <c r="GJ18" t="s">
        <v>411</v>
      </c>
      <c r="GK18" t="s">
        <v>428</v>
      </c>
      <c r="GL18" t="s">
        <v>411</v>
      </c>
      <c r="GQ18" t="s">
        <v>429</v>
      </c>
      <c r="GR18" t="s">
        <v>429</v>
      </c>
      <c r="HE18" t="s">
        <v>429</v>
      </c>
      <c r="HF18" t="s">
        <v>429</v>
      </c>
      <c r="HG18" t="s">
        <v>430</v>
      </c>
      <c r="HH18" t="s">
        <v>430</v>
      </c>
      <c r="HI18" t="s">
        <v>406</v>
      </c>
      <c r="HJ18" t="s">
        <v>406</v>
      </c>
      <c r="HK18" t="s">
        <v>408</v>
      </c>
      <c r="HL18" t="s">
        <v>406</v>
      </c>
      <c r="HM18" t="s">
        <v>411</v>
      </c>
      <c r="HN18" t="s">
        <v>408</v>
      </c>
      <c r="HO18" t="s">
        <v>408</v>
      </c>
      <c r="HQ18" t="s">
        <v>429</v>
      </c>
      <c r="HR18" t="s">
        <v>429</v>
      </c>
      <c r="HS18" t="s">
        <v>429</v>
      </c>
      <c r="HT18" t="s">
        <v>429</v>
      </c>
      <c r="HU18" t="s">
        <v>429</v>
      </c>
      <c r="HV18" t="s">
        <v>429</v>
      </c>
      <c r="HW18" t="s">
        <v>429</v>
      </c>
      <c r="HX18" t="s">
        <v>431</v>
      </c>
      <c r="HY18" t="s">
        <v>431</v>
      </c>
      <c r="HZ18" t="s">
        <v>431</v>
      </c>
      <c r="IA18" t="s">
        <v>432</v>
      </c>
      <c r="IB18" t="s">
        <v>429</v>
      </c>
      <c r="IC18" t="s">
        <v>429</v>
      </c>
      <c r="ID18" t="s">
        <v>429</v>
      </c>
      <c r="IE18" t="s">
        <v>429</v>
      </c>
      <c r="IF18" t="s">
        <v>429</v>
      </c>
      <c r="IG18" t="s">
        <v>429</v>
      </c>
      <c r="IH18" t="s">
        <v>429</v>
      </c>
      <c r="II18" t="s">
        <v>429</v>
      </c>
      <c r="IJ18" t="s">
        <v>429</v>
      </c>
      <c r="IK18" t="s">
        <v>429</v>
      </c>
      <c r="IL18" t="s">
        <v>429</v>
      </c>
      <c r="IM18" t="s">
        <v>429</v>
      </c>
      <c r="IT18" t="s">
        <v>429</v>
      </c>
      <c r="IU18" t="s">
        <v>408</v>
      </c>
      <c r="IV18" t="s">
        <v>408</v>
      </c>
      <c r="IW18" t="s">
        <v>424</v>
      </c>
      <c r="IX18" t="s">
        <v>425</v>
      </c>
      <c r="IY18" t="s">
        <v>425</v>
      </c>
      <c r="JC18" t="s">
        <v>425</v>
      </c>
      <c r="JG18" t="s">
        <v>404</v>
      </c>
      <c r="JH18" t="s">
        <v>404</v>
      </c>
      <c r="JI18" t="s">
        <v>411</v>
      </c>
      <c r="JJ18" t="s">
        <v>411</v>
      </c>
      <c r="JK18" t="s">
        <v>433</v>
      </c>
      <c r="JL18" t="s">
        <v>433</v>
      </c>
      <c r="JM18" t="s">
        <v>429</v>
      </c>
      <c r="JN18" t="s">
        <v>429</v>
      </c>
      <c r="JO18" t="s">
        <v>429</v>
      </c>
      <c r="JP18" t="s">
        <v>429</v>
      </c>
      <c r="JQ18" t="s">
        <v>429</v>
      </c>
      <c r="JR18" t="s">
        <v>429</v>
      </c>
      <c r="JS18" t="s">
        <v>406</v>
      </c>
      <c r="JT18" t="s">
        <v>429</v>
      </c>
      <c r="JV18" t="s">
        <v>413</v>
      </c>
      <c r="JW18" t="s">
        <v>413</v>
      </c>
      <c r="JX18" t="s">
        <v>406</v>
      </c>
      <c r="JY18" t="s">
        <v>406</v>
      </c>
      <c r="JZ18" t="s">
        <v>406</v>
      </c>
      <c r="KA18" t="s">
        <v>406</v>
      </c>
      <c r="KB18" t="s">
        <v>406</v>
      </c>
      <c r="KC18" t="s">
        <v>408</v>
      </c>
      <c r="KD18" t="s">
        <v>408</v>
      </c>
      <c r="KE18" t="s">
        <v>408</v>
      </c>
      <c r="KF18" t="s">
        <v>406</v>
      </c>
      <c r="KG18" t="s">
        <v>404</v>
      </c>
      <c r="KH18" t="s">
        <v>411</v>
      </c>
      <c r="KI18" t="s">
        <v>408</v>
      </c>
      <c r="KJ18" t="s">
        <v>408</v>
      </c>
    </row>
    <row r="19" spans="1:296">
      <c r="A19">
        <v>1</v>
      </c>
      <c r="B19">
        <v>1701130576.5</v>
      </c>
      <c r="C19">
        <v>0</v>
      </c>
      <c r="D19" t="s">
        <v>434</v>
      </c>
      <c r="E19" t="s">
        <v>435</v>
      </c>
      <c r="F19">
        <v>5</v>
      </c>
      <c r="G19" t="s">
        <v>436</v>
      </c>
      <c r="H19">
        <v>1701130568.5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K19*DK19*100.0/(AV19*EE19),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K19*DK19*100.0/(AV19*EE19),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(DZ19+(T19+2*0.95*5.67E-8*(((DZ19+$B$9)+273)^4-(DZ19+273)^4)-44100*I19)/(1.84*29.3*Q19+8*0.95*5.67E-8*(DZ19+273)^3))</f>
        <v>0</v>
      </c>
      <c r="V19">
        <f>($C$9*EA19+$D$9*EB19+$E$9*U19)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2*0.95*5.67E-8*(((DZ19+$B$9)+273)^4-(V19+273)^4)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424.3982375499445</v>
      </c>
      <c r="AJ19">
        <v>421.7535212121211</v>
      </c>
      <c r="AK19">
        <v>0.007223057487581903</v>
      </c>
      <c r="AL19">
        <v>66.17829228707414</v>
      </c>
      <c r="AM19">
        <f>(AO19 - AN19 + DX19*1E3/(8.314*(DZ19+273.15)) * AQ19/DW19 * AP19) * DW19/(100*DK19) * 1000/(1000 - AO19)</f>
        <v>0</v>
      </c>
      <c r="AN19">
        <v>10.46044779441476</v>
      </c>
      <c r="AO19">
        <v>10.77457757575757</v>
      </c>
      <c r="AP19">
        <v>0.005376882545449125</v>
      </c>
      <c r="AQ19">
        <v>106.6805999977574</v>
      </c>
      <c r="AR19">
        <v>0</v>
      </c>
      <c r="AS19">
        <v>0</v>
      </c>
      <c r="AT19">
        <f>IF(AR19*$H$15&gt;=AV19,1.0,(AV19/(AV19-AR19*$H$15)))</f>
        <v>0</v>
      </c>
      <c r="AU19">
        <f>(AT19-1)*100</f>
        <v>0</v>
      </c>
      <c r="AV19">
        <f>MAX(0,($B$15+$C$15*EE19)/(1+$D$15*EE19)*DX19/(DZ19+273)*$E$15)</f>
        <v>0</v>
      </c>
      <c r="AW19" t="s">
        <v>437</v>
      </c>
      <c r="AX19">
        <v>0</v>
      </c>
      <c r="AY19">
        <v>0.7</v>
      </c>
      <c r="AZ19">
        <v>0.7</v>
      </c>
      <c r="BA19">
        <f>1-AY19/AZ19</f>
        <v>0</v>
      </c>
      <c r="BB19">
        <v>-1</v>
      </c>
      <c r="BC19" t="s">
        <v>438</v>
      </c>
      <c r="BD19">
        <v>8164.36</v>
      </c>
      <c r="BE19">
        <v>222.364</v>
      </c>
      <c r="BF19">
        <v>242.72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437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$B$13*EF19+$C$13*EG19+$F$13*ER19*(1-EU19)</f>
        <v>0</v>
      </c>
      <c r="DH19">
        <f>DG19*DI19</f>
        <v>0</v>
      </c>
      <c r="DI19">
        <f>($B$13*$D$11+$C$13*$D$11+$F$13*((FE19+EW19)/MAX(FE19+EW19+FF19, 0.1)*$I$11+FF19/MAX(FE19+EW19+FF19, 0.1)*$J$11))/($B$13+$C$13+$F$13)</f>
        <v>0</v>
      </c>
      <c r="DJ19">
        <f>($B$13*$K$11+$C$13*$K$11+$F$13*((FE19+EW19)/MAX(FE19+EW19+FF19, 0.1)*$P$11+FF19/MAX(FE19+EW19+FF19, 0.1)*$Q$11))/($B$13+$C$13+$F$13)</f>
        <v>0</v>
      </c>
      <c r="DK19">
        <v>2</v>
      </c>
      <c r="DL19">
        <v>0.5</v>
      </c>
      <c r="DM19" t="s">
        <v>439</v>
      </c>
      <c r="DN19">
        <v>2</v>
      </c>
      <c r="DO19" t="b">
        <v>1</v>
      </c>
      <c r="DP19">
        <v>1701130568.5</v>
      </c>
      <c r="DQ19">
        <v>417.1779032258065</v>
      </c>
      <c r="DR19">
        <v>420.006258064516</v>
      </c>
      <c r="DS19">
        <v>10.76339677419355</v>
      </c>
      <c r="DT19">
        <v>10.36622580645161</v>
      </c>
      <c r="DU19">
        <v>415.9110967741935</v>
      </c>
      <c r="DV19">
        <v>10.75576129032258</v>
      </c>
      <c r="DW19">
        <v>500.0300645161291</v>
      </c>
      <c r="DX19">
        <v>91.12972258064518</v>
      </c>
      <c r="DY19">
        <v>0.1000784870967742</v>
      </c>
      <c r="DZ19">
        <v>17.52942903225806</v>
      </c>
      <c r="EA19">
        <v>18.12551612903226</v>
      </c>
      <c r="EB19">
        <v>999.9000000000003</v>
      </c>
      <c r="EC19">
        <v>0</v>
      </c>
      <c r="ED19">
        <v>0</v>
      </c>
      <c r="EE19">
        <v>9990.544838709677</v>
      </c>
      <c r="EF19">
        <v>0</v>
      </c>
      <c r="EG19">
        <v>10.31190322580645</v>
      </c>
      <c r="EH19">
        <v>-2.828570322580645</v>
      </c>
      <c r="EI19">
        <v>421.716870967742</v>
      </c>
      <c r="EJ19">
        <v>424.4057741935484</v>
      </c>
      <c r="EK19">
        <v>0.3971768709677419</v>
      </c>
      <c r="EL19">
        <v>420.006258064516</v>
      </c>
      <c r="EM19">
        <v>10.36622580645161</v>
      </c>
      <c r="EN19">
        <v>0.9808650322580645</v>
      </c>
      <c r="EO19">
        <v>0.9446703870967743</v>
      </c>
      <c r="EP19">
        <v>6.635198709677417</v>
      </c>
      <c r="EQ19">
        <v>6.089597741935482</v>
      </c>
      <c r="ER19">
        <v>1499.997419354839</v>
      </c>
      <c r="ES19">
        <v>0.9730023548387093</v>
      </c>
      <c r="ET19">
        <v>0.02699735806451613</v>
      </c>
      <c r="EU19">
        <v>0</v>
      </c>
      <c r="EV19">
        <v>222.3771290322581</v>
      </c>
      <c r="EW19">
        <v>4.999599999999997</v>
      </c>
      <c r="EX19">
        <v>3411.316451612903</v>
      </c>
      <c r="EY19">
        <v>14076.37741935484</v>
      </c>
      <c r="EZ19">
        <v>37.65706451612902</v>
      </c>
      <c r="FA19">
        <v>39.754</v>
      </c>
      <c r="FB19">
        <v>38.59864516129031</v>
      </c>
      <c r="FC19">
        <v>39.02787096774193</v>
      </c>
      <c r="FD19">
        <v>38.14087096774193</v>
      </c>
      <c r="FE19">
        <v>1454.637419354839</v>
      </c>
      <c r="FF19">
        <v>40.35999999999998</v>
      </c>
      <c r="FG19">
        <v>0</v>
      </c>
      <c r="FH19">
        <v>1701130563.2</v>
      </c>
      <c r="FI19">
        <v>0</v>
      </c>
      <c r="FJ19">
        <v>222.364</v>
      </c>
      <c r="FK19">
        <v>-0.2392478653495006</v>
      </c>
      <c r="FL19">
        <v>-13.1340170830914</v>
      </c>
      <c r="FM19">
        <v>3411.245</v>
      </c>
      <c r="FN19">
        <v>15</v>
      </c>
      <c r="FO19">
        <v>0</v>
      </c>
      <c r="FP19" t="s">
        <v>440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-2.85977512195122</v>
      </c>
      <c r="GC19">
        <v>0.4794098257839728</v>
      </c>
      <c r="GD19">
        <v>0.06147244142096055</v>
      </c>
      <c r="GE19">
        <v>1</v>
      </c>
      <c r="GF19">
        <v>222.4116176470588</v>
      </c>
      <c r="GG19">
        <v>-0.6866462951052303</v>
      </c>
      <c r="GH19">
        <v>0.1843269178111485</v>
      </c>
      <c r="GI19">
        <v>1</v>
      </c>
      <c r="GJ19">
        <v>0.4315173170731707</v>
      </c>
      <c r="GK19">
        <v>-0.6487566480836235</v>
      </c>
      <c r="GL19">
        <v>0.06710711001094755</v>
      </c>
      <c r="GM19">
        <v>0</v>
      </c>
      <c r="GN19">
        <v>2</v>
      </c>
      <c r="GO19">
        <v>3</v>
      </c>
      <c r="GP19" t="s">
        <v>441</v>
      </c>
      <c r="GQ19">
        <v>3.09987</v>
      </c>
      <c r="GR19">
        <v>2.75798</v>
      </c>
      <c r="GS19">
        <v>0.0874549</v>
      </c>
      <c r="GT19">
        <v>0.08815630000000001</v>
      </c>
      <c r="GU19">
        <v>0.0604979</v>
      </c>
      <c r="GV19">
        <v>0.0599405</v>
      </c>
      <c r="GW19">
        <v>23725.2</v>
      </c>
      <c r="GX19">
        <v>22070.4</v>
      </c>
      <c r="GY19">
        <v>26567.8</v>
      </c>
      <c r="GZ19">
        <v>24438.9</v>
      </c>
      <c r="HA19">
        <v>40013.9</v>
      </c>
      <c r="HB19">
        <v>34004.2</v>
      </c>
      <c r="HC19">
        <v>46463.6</v>
      </c>
      <c r="HD19">
        <v>38704.6</v>
      </c>
      <c r="HE19">
        <v>1.86273</v>
      </c>
      <c r="HF19">
        <v>1.83652</v>
      </c>
      <c r="HG19">
        <v>0.0069961</v>
      </c>
      <c r="HH19">
        <v>0</v>
      </c>
      <c r="HI19">
        <v>18.0474</v>
      </c>
      <c r="HJ19">
        <v>999.9</v>
      </c>
      <c r="HK19">
        <v>24.1</v>
      </c>
      <c r="HL19">
        <v>33.3</v>
      </c>
      <c r="HM19">
        <v>13.5861</v>
      </c>
      <c r="HN19">
        <v>62.8618</v>
      </c>
      <c r="HO19">
        <v>22.9848</v>
      </c>
      <c r="HP19">
        <v>1</v>
      </c>
      <c r="HQ19">
        <v>0.311329</v>
      </c>
      <c r="HR19">
        <v>7.67165</v>
      </c>
      <c r="HS19">
        <v>20.1069</v>
      </c>
      <c r="HT19">
        <v>5.21834</v>
      </c>
      <c r="HU19">
        <v>11.986</v>
      </c>
      <c r="HV19">
        <v>4.9646</v>
      </c>
      <c r="HW19">
        <v>3.27515</v>
      </c>
      <c r="HX19">
        <v>9999</v>
      </c>
      <c r="HY19">
        <v>9999</v>
      </c>
      <c r="HZ19">
        <v>9999</v>
      </c>
      <c r="IA19">
        <v>505.8</v>
      </c>
      <c r="IB19">
        <v>1.86432</v>
      </c>
      <c r="IC19">
        <v>1.8605</v>
      </c>
      <c r="ID19">
        <v>1.85882</v>
      </c>
      <c r="IE19">
        <v>1.86016</v>
      </c>
      <c r="IF19">
        <v>1.8602</v>
      </c>
      <c r="IG19">
        <v>1.85882</v>
      </c>
      <c r="IH19">
        <v>1.85788</v>
      </c>
      <c r="II19">
        <v>1.85272</v>
      </c>
      <c r="IJ19">
        <v>0</v>
      </c>
      <c r="IK19">
        <v>0</v>
      </c>
      <c r="IL19">
        <v>0</v>
      </c>
      <c r="IM19">
        <v>0</v>
      </c>
      <c r="IN19" t="s">
        <v>442</v>
      </c>
      <c r="IO19" t="s">
        <v>443</v>
      </c>
      <c r="IP19" t="s">
        <v>444</v>
      </c>
      <c r="IQ19" t="s">
        <v>444</v>
      </c>
      <c r="IR19" t="s">
        <v>444</v>
      </c>
      <c r="IS19" t="s">
        <v>444</v>
      </c>
      <c r="IT19">
        <v>0</v>
      </c>
      <c r="IU19">
        <v>100</v>
      </c>
      <c r="IV19">
        <v>100</v>
      </c>
      <c r="IW19">
        <v>1.267</v>
      </c>
      <c r="IX19">
        <v>0.0078</v>
      </c>
      <c r="IY19">
        <v>0.3971615310492796</v>
      </c>
      <c r="IZ19">
        <v>0.002194383670526158</v>
      </c>
      <c r="JA19">
        <v>-2.614430836048478E-07</v>
      </c>
      <c r="JB19">
        <v>2.831566818974657E-11</v>
      </c>
      <c r="JC19">
        <v>-0.02387284111826243</v>
      </c>
      <c r="JD19">
        <v>-0.004919592197158782</v>
      </c>
      <c r="JE19">
        <v>0.0008186423644796414</v>
      </c>
      <c r="JF19">
        <v>-8.268116151049551E-06</v>
      </c>
      <c r="JG19">
        <v>6</v>
      </c>
      <c r="JH19">
        <v>2002</v>
      </c>
      <c r="JI19">
        <v>0</v>
      </c>
      <c r="JJ19">
        <v>28</v>
      </c>
      <c r="JK19">
        <v>28352176.3</v>
      </c>
      <c r="JL19">
        <v>28352176.3</v>
      </c>
      <c r="JM19">
        <v>1.13892</v>
      </c>
      <c r="JN19">
        <v>2.65991</v>
      </c>
      <c r="JO19">
        <v>1.49658</v>
      </c>
      <c r="JP19">
        <v>2.36206</v>
      </c>
      <c r="JQ19">
        <v>1.54907</v>
      </c>
      <c r="JR19">
        <v>2.44263</v>
      </c>
      <c r="JS19">
        <v>39.868</v>
      </c>
      <c r="JT19">
        <v>23.8248</v>
      </c>
      <c r="JU19">
        <v>18</v>
      </c>
      <c r="JV19">
        <v>491.455</v>
      </c>
      <c r="JW19">
        <v>489.266</v>
      </c>
      <c r="JX19">
        <v>13.741</v>
      </c>
      <c r="JY19">
        <v>30.7585</v>
      </c>
      <c r="JZ19">
        <v>30.0017</v>
      </c>
      <c r="KA19">
        <v>30.8434</v>
      </c>
      <c r="KB19">
        <v>30.785</v>
      </c>
      <c r="KC19">
        <v>22.884</v>
      </c>
      <c r="KD19">
        <v>14.4671</v>
      </c>
      <c r="KE19">
        <v>29.3605</v>
      </c>
      <c r="KF19">
        <v>13.6075</v>
      </c>
      <c r="KG19">
        <v>420</v>
      </c>
      <c r="KH19">
        <v>10.6745</v>
      </c>
      <c r="KI19">
        <v>101.533</v>
      </c>
      <c r="KJ19">
        <v>93.30410000000001</v>
      </c>
    </row>
    <row r="20" spans="1:296">
      <c r="A20">
        <v>2</v>
      </c>
      <c r="B20">
        <v>1701130629</v>
      </c>
      <c r="C20">
        <v>52.5</v>
      </c>
      <c r="D20" t="s">
        <v>445</v>
      </c>
      <c r="E20" t="s">
        <v>446</v>
      </c>
      <c r="F20">
        <v>5</v>
      </c>
      <c r="G20" t="s">
        <v>436</v>
      </c>
      <c r="H20">
        <v>1701130621.25</v>
      </c>
      <c r="I20">
        <f>(J20)/1000</f>
        <v>0</v>
      </c>
      <c r="J20">
        <f>IF(DO20, AM20, AG20)</f>
        <v>0</v>
      </c>
      <c r="K20">
        <f>IF(DO20, AH20, AF20)</f>
        <v>0</v>
      </c>
      <c r="L20">
        <f>DQ20 - IF(AT20&gt;1, K20*DK20*100.0/(AV20*EE20), 0)</f>
        <v>0</v>
      </c>
      <c r="M20">
        <f>((S20-I20/2)*L20-K20)/(S20+I20/2)</f>
        <v>0</v>
      </c>
      <c r="N20">
        <f>M20*(DX20+DY20)/1000.0</f>
        <v>0</v>
      </c>
      <c r="O20">
        <f>(DQ20 - IF(AT20&gt;1, K20*DK20*100.0/(AV20*EE20), 0))*(DX20+DY20)/1000.0</f>
        <v>0</v>
      </c>
      <c r="P20">
        <f>2.0/((1/R20-1/Q20)+SIGN(R20)*SQRT((1/R20-1/Q20)*(1/R20-1/Q20) + 4*DL20/((DL20+1)*(DL20+1))*(2*1/R20*1/Q20-1/Q20*1/Q20)))</f>
        <v>0</v>
      </c>
      <c r="Q20">
        <f>IF(LEFT(DM20,1)&lt;&gt;"0",IF(LEFT(DM20,1)="1",3.0,DN20),$D$5+$E$5*(EE20*DX20/($K$5*1000))+$F$5*(EE20*DX20/($K$5*1000))*MAX(MIN(DK20,$J$5),$I$5)*MAX(MIN(DK20,$J$5),$I$5)+$G$5*MAX(MIN(DK20,$J$5),$I$5)*(EE20*DX20/($K$5*1000))+$H$5*(EE20*DX20/($K$5*1000))*(EE20*DX20/($K$5*1000)))</f>
        <v>0</v>
      </c>
      <c r="R20">
        <f>I20*(1000-(1000*0.61365*exp(17.502*V20/(240.97+V20))/(DX20+DY20)+DS20)/2)/(1000*0.61365*exp(17.502*V20/(240.97+V20))/(DX20+DY20)-DS20)</f>
        <v>0</v>
      </c>
      <c r="S20">
        <f>1/((DL20+1)/(P20/1.6)+1/(Q20/1.37)) + DL20/((DL20+1)/(P20/1.6) + DL20/(Q20/1.37))</f>
        <v>0</v>
      </c>
      <c r="T20">
        <f>(DG20*DJ20)</f>
        <v>0</v>
      </c>
      <c r="U20">
        <f>(DZ20+(T20+2*0.95*5.67E-8*(((DZ20+$B$9)+273)^4-(DZ20+273)^4)-44100*I20)/(1.84*29.3*Q20+8*0.95*5.67E-8*(DZ20+273)^3))</f>
        <v>0</v>
      </c>
      <c r="V20">
        <f>($C$9*EA20+$D$9*EB20+$E$9*U20)</f>
        <v>0</v>
      </c>
      <c r="W20">
        <f>0.61365*exp(17.502*V20/(240.97+V20))</f>
        <v>0</v>
      </c>
      <c r="X20">
        <f>(Y20/Z20*100)</f>
        <v>0</v>
      </c>
      <c r="Y20">
        <f>DS20*(DX20+DY20)/1000</f>
        <v>0</v>
      </c>
      <c r="Z20">
        <f>0.61365*exp(17.502*DZ20/(240.97+DZ20))</f>
        <v>0</v>
      </c>
      <c r="AA20">
        <f>(W20-DS20*(DX20+DY20)/1000)</f>
        <v>0</v>
      </c>
      <c r="AB20">
        <f>(-I20*44100)</f>
        <v>0</v>
      </c>
      <c r="AC20">
        <f>2*29.3*Q20*0.92*(DZ20-V20)</f>
        <v>0</v>
      </c>
      <c r="AD20">
        <f>2*0.95*5.67E-8*(((DZ20+$B$9)+273)^4-(V20+273)^4)</f>
        <v>0</v>
      </c>
      <c r="AE20">
        <f>T20+AD20+AB20+AC20</f>
        <v>0</v>
      </c>
      <c r="AF20">
        <f>DW20*AT20*(DR20-DQ20*(1000-AT20*DT20)/(1000-AT20*DS20))/(100*DK20)</f>
        <v>0</v>
      </c>
      <c r="AG20">
        <f>1000*DW20*AT20*(DS20-DT20)/(100*DK20*(1000-AT20*DS20))</f>
        <v>0</v>
      </c>
      <c r="AH20">
        <f>(AI20 - AJ20 - DX20*1E3/(8.314*(DZ20+273.15)) * AL20/DW20 * AK20) * DW20/(100*DK20) * (1000 - DT20)/1000</f>
        <v>0</v>
      </c>
      <c r="AI20">
        <v>424.6007668149983</v>
      </c>
      <c r="AJ20">
        <v>421.8293151515149</v>
      </c>
      <c r="AK20">
        <v>0.001961050760300458</v>
      </c>
      <c r="AL20">
        <v>66.17829228707414</v>
      </c>
      <c r="AM20">
        <f>(AO20 - AN20 + DX20*1E3/(8.314*(DZ20+273.15)) * AQ20/DW20 * AP20) * DW20/(100*DK20) * 1000/(1000 - AO20)</f>
        <v>0</v>
      </c>
      <c r="AN20">
        <v>10.822270665002</v>
      </c>
      <c r="AO20">
        <v>11.08666727272727</v>
      </c>
      <c r="AP20">
        <v>0.0001767859453691644</v>
      </c>
      <c r="AQ20">
        <v>106.6805999977574</v>
      </c>
      <c r="AR20">
        <v>0</v>
      </c>
      <c r="AS20">
        <v>0</v>
      </c>
      <c r="AT20">
        <f>IF(AR20*$H$15&gt;=AV20,1.0,(AV20/(AV20-AR20*$H$15)))</f>
        <v>0</v>
      </c>
      <c r="AU20">
        <f>(AT20-1)*100</f>
        <v>0</v>
      </c>
      <c r="AV20">
        <f>MAX(0,($B$15+$C$15*EE20)/(1+$D$15*EE20)*DX20/(DZ20+273)*$E$15)</f>
        <v>0</v>
      </c>
      <c r="AW20" t="s">
        <v>437</v>
      </c>
      <c r="AX20" t="s">
        <v>437</v>
      </c>
      <c r="AY20">
        <v>0</v>
      </c>
      <c r="AZ20">
        <v>0</v>
      </c>
      <c r="BA20">
        <f>1-AY20/AZ20</f>
        <v>0</v>
      </c>
      <c r="BB20">
        <v>0</v>
      </c>
      <c r="BC20" t="s">
        <v>437</v>
      </c>
      <c r="BD20" t="s">
        <v>437</v>
      </c>
      <c r="BE20">
        <v>0</v>
      </c>
      <c r="BF20">
        <v>0</v>
      </c>
      <c r="BG20">
        <f>1-BE20/BF20</f>
        <v>0</v>
      </c>
      <c r="BH20">
        <v>0.5</v>
      </c>
      <c r="BI20">
        <f>DH20</f>
        <v>0</v>
      </c>
      <c r="BJ20">
        <f>K20</f>
        <v>0</v>
      </c>
      <c r="BK20">
        <f>BG20*BH20*BI20</f>
        <v>0</v>
      </c>
      <c r="BL20">
        <f>(BJ20-BB20)/BI20</f>
        <v>0</v>
      </c>
      <c r="BM20">
        <f>(AZ20-BF20)/BF20</f>
        <v>0</v>
      </c>
      <c r="BN20">
        <f>AY20/(BA20+AY20/BF20)</f>
        <v>0</v>
      </c>
      <c r="BO20" t="s">
        <v>437</v>
      </c>
      <c r="BP20">
        <v>0</v>
      </c>
      <c r="BQ20">
        <f>IF(BP20&lt;&gt;0, BP20, BN20)</f>
        <v>0</v>
      </c>
      <c r="BR20">
        <f>1-BQ20/BF20</f>
        <v>0</v>
      </c>
      <c r="BS20">
        <f>(BF20-BE20)/(BF20-BQ20)</f>
        <v>0</v>
      </c>
      <c r="BT20">
        <f>(AZ20-BF20)/(AZ20-BQ20)</f>
        <v>0</v>
      </c>
      <c r="BU20">
        <f>(BF20-BE20)/(BF20-AY20)</f>
        <v>0</v>
      </c>
      <c r="BV20">
        <f>(AZ20-BF20)/(AZ20-AY20)</f>
        <v>0</v>
      </c>
      <c r="BW20">
        <f>(BS20*BQ20/BE20)</f>
        <v>0</v>
      </c>
      <c r="BX20">
        <f>(1-BW20)</f>
        <v>0</v>
      </c>
      <c r="DG20">
        <f>$B$13*EF20+$C$13*EG20+$F$13*ER20*(1-EU20)</f>
        <v>0</v>
      </c>
      <c r="DH20">
        <f>DG20*DI20</f>
        <v>0</v>
      </c>
      <c r="DI20">
        <f>($B$13*$D$11+$C$13*$D$11+$F$13*((FE20+EW20)/MAX(FE20+EW20+FF20, 0.1)*$I$11+FF20/MAX(FE20+EW20+FF20, 0.1)*$J$11))/($B$13+$C$13+$F$13)</f>
        <v>0</v>
      </c>
      <c r="DJ20">
        <f>($B$13*$K$11+$C$13*$K$11+$F$13*((FE20+EW20)/MAX(FE20+EW20+FF20, 0.1)*$P$11+FF20/MAX(FE20+EW20+FF20, 0.1)*$Q$11))/($B$13+$C$13+$F$13)</f>
        <v>0</v>
      </c>
      <c r="DK20">
        <v>2</v>
      </c>
      <c r="DL20">
        <v>0.5</v>
      </c>
      <c r="DM20" t="s">
        <v>439</v>
      </c>
      <c r="DN20">
        <v>2</v>
      </c>
      <c r="DO20" t="b">
        <v>1</v>
      </c>
      <c r="DP20">
        <v>1701130621.25</v>
      </c>
      <c r="DQ20">
        <v>417.1298333333334</v>
      </c>
      <c r="DR20">
        <v>420.0078</v>
      </c>
      <c r="DS20">
        <v>11.07322</v>
      </c>
      <c r="DT20">
        <v>10.80278666666667</v>
      </c>
      <c r="DU20">
        <v>415.8633000000001</v>
      </c>
      <c r="DV20">
        <v>11.06251666666666</v>
      </c>
      <c r="DW20">
        <v>500.0097</v>
      </c>
      <c r="DX20">
        <v>91.13136000000002</v>
      </c>
      <c r="DY20">
        <v>0.1000103933333333</v>
      </c>
      <c r="DZ20">
        <v>17.65921000000001</v>
      </c>
      <c r="EA20">
        <v>18.22969333333333</v>
      </c>
      <c r="EB20">
        <v>999.9000000000002</v>
      </c>
      <c r="EC20">
        <v>0</v>
      </c>
      <c r="ED20">
        <v>0</v>
      </c>
      <c r="EE20">
        <v>9998.521333333334</v>
      </c>
      <c r="EF20">
        <v>0</v>
      </c>
      <c r="EG20">
        <v>10.32545333333333</v>
      </c>
      <c r="EH20">
        <v>-2.877963333333334</v>
      </c>
      <c r="EI20">
        <v>421.8006666666667</v>
      </c>
      <c r="EJ20">
        <v>424.5946</v>
      </c>
      <c r="EK20">
        <v>0.2704281666666667</v>
      </c>
      <c r="EL20">
        <v>420.0078</v>
      </c>
      <c r="EM20">
        <v>10.80278666666667</v>
      </c>
      <c r="EN20">
        <v>1.009116</v>
      </c>
      <c r="EO20">
        <v>0.9844724</v>
      </c>
      <c r="EP20">
        <v>7.048676333333334</v>
      </c>
      <c r="EQ20">
        <v>6.688563333333333</v>
      </c>
      <c r="ER20">
        <v>1500.022666666667</v>
      </c>
      <c r="ES20">
        <v>0.9730017999999999</v>
      </c>
      <c r="ET20">
        <v>0.02699802333333334</v>
      </c>
      <c r="EU20">
        <v>0</v>
      </c>
      <c r="EV20">
        <v>221.8653</v>
      </c>
      <c r="EW20">
        <v>4.999599999999998</v>
      </c>
      <c r="EX20">
        <v>3402.323333333332</v>
      </c>
      <c r="EY20">
        <v>14076.62333333333</v>
      </c>
      <c r="EZ20">
        <v>37.61649999999999</v>
      </c>
      <c r="FA20">
        <v>39.66013333333332</v>
      </c>
      <c r="FB20">
        <v>38.53506666666666</v>
      </c>
      <c r="FC20">
        <v>38.91626666666665</v>
      </c>
      <c r="FD20">
        <v>38.13513333333334</v>
      </c>
      <c r="FE20">
        <v>1454.662666666667</v>
      </c>
      <c r="FF20">
        <v>40.35999999999999</v>
      </c>
      <c r="FG20">
        <v>0</v>
      </c>
      <c r="FH20">
        <v>51.79999995231628</v>
      </c>
      <c r="FI20">
        <v>0</v>
      </c>
      <c r="FJ20">
        <v>221.8608</v>
      </c>
      <c r="FK20">
        <v>0.2018461551479172</v>
      </c>
      <c r="FL20">
        <v>-0.7792307798698263</v>
      </c>
      <c r="FM20">
        <v>3402.3172</v>
      </c>
      <c r="FN20">
        <v>15</v>
      </c>
      <c r="FO20">
        <v>0</v>
      </c>
      <c r="FP20" t="s">
        <v>440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-2.875322195121951</v>
      </c>
      <c r="GC20">
        <v>-0.1398257142857171</v>
      </c>
      <c r="GD20">
        <v>0.03382838536136556</v>
      </c>
      <c r="GE20">
        <v>1</v>
      </c>
      <c r="GF20">
        <v>221.8861176470589</v>
      </c>
      <c r="GG20">
        <v>-0.147685254794914</v>
      </c>
      <c r="GH20">
        <v>0.1892675921897025</v>
      </c>
      <c r="GI20">
        <v>1</v>
      </c>
      <c r="GJ20">
        <v>0.2761889512195121</v>
      </c>
      <c r="GK20">
        <v>-0.1184182160278739</v>
      </c>
      <c r="GL20">
        <v>0.01274012879659063</v>
      </c>
      <c r="GM20">
        <v>0</v>
      </c>
      <c r="GN20">
        <v>2</v>
      </c>
      <c r="GO20">
        <v>3</v>
      </c>
      <c r="GP20" t="s">
        <v>441</v>
      </c>
      <c r="GQ20">
        <v>3.09993</v>
      </c>
      <c r="GR20">
        <v>2.75812</v>
      </c>
      <c r="GS20">
        <v>0.0874543</v>
      </c>
      <c r="GT20">
        <v>0.08816209999999999</v>
      </c>
      <c r="GU20">
        <v>0.0618236</v>
      </c>
      <c r="GV20">
        <v>0.0613312</v>
      </c>
      <c r="GW20">
        <v>23728.3</v>
      </c>
      <c r="GX20">
        <v>22072.2</v>
      </c>
      <c r="GY20">
        <v>26570.9</v>
      </c>
      <c r="GZ20">
        <v>24440.7</v>
      </c>
      <c r="HA20">
        <v>39961.9</v>
      </c>
      <c r="HB20">
        <v>33956.4</v>
      </c>
      <c r="HC20">
        <v>46469.1</v>
      </c>
      <c r="HD20">
        <v>38707.6</v>
      </c>
      <c r="HE20">
        <v>1.86315</v>
      </c>
      <c r="HF20">
        <v>1.83765</v>
      </c>
      <c r="HG20">
        <v>2.98023E-05</v>
      </c>
      <c r="HH20">
        <v>0</v>
      </c>
      <c r="HI20">
        <v>18.1917</v>
      </c>
      <c r="HJ20">
        <v>999.9</v>
      </c>
      <c r="HK20">
        <v>23.9</v>
      </c>
      <c r="HL20">
        <v>33.4</v>
      </c>
      <c r="HM20">
        <v>13.5511</v>
      </c>
      <c r="HN20">
        <v>62.8118</v>
      </c>
      <c r="HO20">
        <v>23.113</v>
      </c>
      <c r="HP20">
        <v>1</v>
      </c>
      <c r="HQ20">
        <v>0.311001</v>
      </c>
      <c r="HR20">
        <v>9.28105</v>
      </c>
      <c r="HS20">
        <v>20.0297</v>
      </c>
      <c r="HT20">
        <v>5.22193</v>
      </c>
      <c r="HU20">
        <v>11.986</v>
      </c>
      <c r="HV20">
        <v>4.9656</v>
      </c>
      <c r="HW20">
        <v>3.27563</v>
      </c>
      <c r="HX20">
        <v>9999</v>
      </c>
      <c r="HY20">
        <v>9999</v>
      </c>
      <c r="HZ20">
        <v>9999</v>
      </c>
      <c r="IA20">
        <v>505.8</v>
      </c>
      <c r="IB20">
        <v>1.86432</v>
      </c>
      <c r="IC20">
        <v>1.8605</v>
      </c>
      <c r="ID20">
        <v>1.85883</v>
      </c>
      <c r="IE20">
        <v>1.86018</v>
      </c>
      <c r="IF20">
        <v>1.8602</v>
      </c>
      <c r="IG20">
        <v>1.85882</v>
      </c>
      <c r="IH20">
        <v>1.85787</v>
      </c>
      <c r="II20">
        <v>1.85272</v>
      </c>
      <c r="IJ20">
        <v>0</v>
      </c>
      <c r="IK20">
        <v>0</v>
      </c>
      <c r="IL20">
        <v>0</v>
      </c>
      <c r="IM20">
        <v>0</v>
      </c>
      <c r="IN20" t="s">
        <v>442</v>
      </c>
      <c r="IO20" t="s">
        <v>443</v>
      </c>
      <c r="IP20" t="s">
        <v>444</v>
      </c>
      <c r="IQ20" t="s">
        <v>444</v>
      </c>
      <c r="IR20" t="s">
        <v>444</v>
      </c>
      <c r="IS20" t="s">
        <v>444</v>
      </c>
      <c r="IT20">
        <v>0</v>
      </c>
      <c r="IU20">
        <v>100</v>
      </c>
      <c r="IV20">
        <v>100</v>
      </c>
      <c r="IW20">
        <v>1.267</v>
      </c>
      <c r="IX20">
        <v>0.0108</v>
      </c>
      <c r="IY20">
        <v>0.3971615310492796</v>
      </c>
      <c r="IZ20">
        <v>0.002194383670526158</v>
      </c>
      <c r="JA20">
        <v>-2.614430836048478E-07</v>
      </c>
      <c r="JB20">
        <v>2.831566818974657E-11</v>
      </c>
      <c r="JC20">
        <v>-0.02387284111826243</v>
      </c>
      <c r="JD20">
        <v>-0.004919592197158782</v>
      </c>
      <c r="JE20">
        <v>0.0008186423644796414</v>
      </c>
      <c r="JF20">
        <v>-8.268116151049551E-06</v>
      </c>
      <c r="JG20">
        <v>6</v>
      </c>
      <c r="JH20">
        <v>2002</v>
      </c>
      <c r="JI20">
        <v>0</v>
      </c>
      <c r="JJ20">
        <v>28</v>
      </c>
      <c r="JK20">
        <v>28352177.1</v>
      </c>
      <c r="JL20">
        <v>28352177.1</v>
      </c>
      <c r="JM20">
        <v>1.1377</v>
      </c>
      <c r="JN20">
        <v>2.65015</v>
      </c>
      <c r="JO20">
        <v>1.49658</v>
      </c>
      <c r="JP20">
        <v>2.36206</v>
      </c>
      <c r="JQ20">
        <v>1.54907</v>
      </c>
      <c r="JR20">
        <v>2.51099</v>
      </c>
      <c r="JS20">
        <v>39.9184</v>
      </c>
      <c r="JT20">
        <v>23.8161</v>
      </c>
      <c r="JU20">
        <v>18</v>
      </c>
      <c r="JV20">
        <v>491.422</v>
      </c>
      <c r="JW20">
        <v>489.77</v>
      </c>
      <c r="JX20">
        <v>12.346</v>
      </c>
      <c r="JY20">
        <v>30.6737</v>
      </c>
      <c r="JZ20">
        <v>29.9996</v>
      </c>
      <c r="KA20">
        <v>30.8049</v>
      </c>
      <c r="KB20">
        <v>30.7548</v>
      </c>
      <c r="KC20">
        <v>22.8852</v>
      </c>
      <c r="KD20">
        <v>11.5226</v>
      </c>
      <c r="KE20">
        <v>29.3605</v>
      </c>
      <c r="KF20">
        <v>11.8396</v>
      </c>
      <c r="KG20">
        <v>420</v>
      </c>
      <c r="KH20">
        <v>10.8751</v>
      </c>
      <c r="KI20">
        <v>101.545</v>
      </c>
      <c r="KJ20">
        <v>93.3111</v>
      </c>
    </row>
    <row r="21" spans="1:296">
      <c r="A21">
        <v>3</v>
      </c>
      <c r="B21">
        <v>1701130686.1</v>
      </c>
      <c r="C21">
        <v>109.5999999046326</v>
      </c>
      <c r="D21" t="s">
        <v>447</v>
      </c>
      <c r="E21" t="s">
        <v>448</v>
      </c>
      <c r="F21">
        <v>5</v>
      </c>
      <c r="G21" t="s">
        <v>436</v>
      </c>
      <c r="H21">
        <v>1701130678.099999</v>
      </c>
      <c r="I21">
        <f>(J21)/1000</f>
        <v>0</v>
      </c>
      <c r="J21">
        <f>IF(DO21, AM21, AG21)</f>
        <v>0</v>
      </c>
      <c r="K21">
        <f>IF(DO21, AH21, AF21)</f>
        <v>0</v>
      </c>
      <c r="L21">
        <f>DQ21 - IF(AT21&gt;1, K21*DK21*100.0/(AV21*EE21), 0)</f>
        <v>0</v>
      </c>
      <c r="M21">
        <f>((S21-I21/2)*L21-K21)/(S21+I21/2)</f>
        <v>0</v>
      </c>
      <c r="N21">
        <f>M21*(DX21+DY21)/1000.0</f>
        <v>0</v>
      </c>
      <c r="O21">
        <f>(DQ21 - IF(AT21&gt;1, K21*DK21*100.0/(AV21*EE21), 0))*(DX21+DY21)/1000.0</f>
        <v>0</v>
      </c>
      <c r="P21">
        <f>2.0/((1/R21-1/Q21)+SIGN(R21)*SQRT((1/R21-1/Q21)*(1/R21-1/Q21) + 4*DL21/((DL21+1)*(DL21+1))*(2*1/R21*1/Q21-1/Q21*1/Q21)))</f>
        <v>0</v>
      </c>
      <c r="Q21">
        <f>IF(LEFT(DM21,1)&lt;&gt;"0",IF(LEFT(DM21,1)="1",3.0,DN21),$D$5+$E$5*(EE21*DX21/($K$5*1000))+$F$5*(EE21*DX21/($K$5*1000))*MAX(MIN(DK21,$J$5),$I$5)*MAX(MIN(DK21,$J$5),$I$5)+$G$5*MAX(MIN(DK21,$J$5),$I$5)*(EE21*DX21/($K$5*1000))+$H$5*(EE21*DX21/($K$5*1000))*(EE21*DX21/($K$5*1000)))</f>
        <v>0</v>
      </c>
      <c r="R21">
        <f>I21*(1000-(1000*0.61365*exp(17.502*V21/(240.97+V21))/(DX21+DY21)+DS21)/2)/(1000*0.61365*exp(17.502*V21/(240.97+V21))/(DX21+DY21)-DS21)</f>
        <v>0</v>
      </c>
      <c r="S21">
        <f>1/((DL21+1)/(P21/1.6)+1/(Q21/1.37)) + DL21/((DL21+1)/(P21/1.6) + DL21/(Q21/1.37))</f>
        <v>0</v>
      </c>
      <c r="T21">
        <f>(DG21*DJ21)</f>
        <v>0</v>
      </c>
      <c r="U21">
        <f>(DZ21+(T21+2*0.95*5.67E-8*(((DZ21+$B$9)+273)^4-(DZ21+273)^4)-44100*I21)/(1.84*29.3*Q21+8*0.95*5.67E-8*(DZ21+273)^3))</f>
        <v>0</v>
      </c>
      <c r="V21">
        <f>($C$9*EA21+$D$9*EB21+$E$9*U21)</f>
        <v>0</v>
      </c>
      <c r="W21">
        <f>0.61365*exp(17.502*V21/(240.97+V21))</f>
        <v>0</v>
      </c>
      <c r="X21">
        <f>(Y21/Z21*100)</f>
        <v>0</v>
      </c>
      <c r="Y21">
        <f>DS21*(DX21+DY21)/1000</f>
        <v>0</v>
      </c>
      <c r="Z21">
        <f>0.61365*exp(17.502*DZ21/(240.97+DZ21))</f>
        <v>0</v>
      </c>
      <c r="AA21">
        <f>(W21-DS21*(DX21+DY21)/1000)</f>
        <v>0</v>
      </c>
      <c r="AB21">
        <f>(-I21*44100)</f>
        <v>0</v>
      </c>
      <c r="AC21">
        <f>2*29.3*Q21*0.92*(DZ21-V21)</f>
        <v>0</v>
      </c>
      <c r="AD21">
        <f>2*0.95*5.67E-8*(((DZ21+$B$9)+273)^4-(V21+273)^4)</f>
        <v>0</v>
      </c>
      <c r="AE21">
        <f>T21+AD21+AB21+AC21</f>
        <v>0</v>
      </c>
      <c r="AF21">
        <f>DW21*AT21*(DR21-DQ21*(1000-AT21*DT21)/(1000-AT21*DS21))/(100*DK21)</f>
        <v>0</v>
      </c>
      <c r="AG21">
        <f>1000*DW21*AT21*(DS21-DT21)/(100*DK21*(1000-AT21*DS21))</f>
        <v>0</v>
      </c>
      <c r="AH21">
        <f>(AI21 - AJ21 - DX21*1E3/(8.314*(DZ21+273.15)) * AL21/DW21 * AK21) * DW21/(100*DK21) * (1000 - DT21)/1000</f>
        <v>0</v>
      </c>
      <c r="AI21">
        <v>424.5684026325397</v>
      </c>
      <c r="AJ21">
        <v>421.6348545454543</v>
      </c>
      <c r="AK21">
        <v>-0.0301218557425427</v>
      </c>
      <c r="AL21">
        <v>66.17829228707414</v>
      </c>
      <c r="AM21">
        <f>(AO21 - AN21 + DX21*1E3/(8.314*(DZ21+273.15)) * AQ21/DW21 * AP21) * DW21/(100*DK21) * 1000/(1000 - AO21)</f>
        <v>0</v>
      </c>
      <c r="AN21">
        <v>10.62804260672472</v>
      </c>
      <c r="AO21">
        <v>11.06467454545455</v>
      </c>
      <c r="AP21">
        <v>-6.642790891506599E-05</v>
      </c>
      <c r="AQ21">
        <v>106.6805999977574</v>
      </c>
      <c r="AR21">
        <v>0</v>
      </c>
      <c r="AS21">
        <v>0</v>
      </c>
      <c r="AT21">
        <f>IF(AR21*$H$15&gt;=AV21,1.0,(AV21/(AV21-AR21*$H$15)))</f>
        <v>0</v>
      </c>
      <c r="AU21">
        <f>(AT21-1)*100</f>
        <v>0</v>
      </c>
      <c r="AV21">
        <f>MAX(0,($B$15+$C$15*EE21)/(1+$D$15*EE21)*DX21/(DZ21+273)*$E$15)</f>
        <v>0</v>
      </c>
      <c r="AW21" t="s">
        <v>437</v>
      </c>
      <c r="AX21">
        <v>0</v>
      </c>
      <c r="AY21">
        <v>0.7</v>
      </c>
      <c r="AZ21">
        <v>0.7</v>
      </c>
      <c r="BA21">
        <f>1-AY21/AZ21</f>
        <v>0</v>
      </c>
      <c r="BB21">
        <v>-1</v>
      </c>
      <c r="BC21" t="s">
        <v>449</v>
      </c>
      <c r="BD21">
        <v>8175.56</v>
      </c>
      <c r="BE21">
        <v>222.1310769230769</v>
      </c>
      <c r="BF21">
        <v>242.5</v>
      </c>
      <c r="BG21">
        <f>1-BE21/BF21</f>
        <v>0</v>
      </c>
      <c r="BH21">
        <v>0.5</v>
      </c>
      <c r="BI21">
        <f>DH21</f>
        <v>0</v>
      </c>
      <c r="BJ21">
        <f>K21</f>
        <v>0</v>
      </c>
      <c r="BK21">
        <f>BG21*BH21*BI21</f>
        <v>0</v>
      </c>
      <c r="BL21">
        <f>(BJ21-BB21)/BI21</f>
        <v>0</v>
      </c>
      <c r="BM21">
        <f>(AZ21-BF21)/BF21</f>
        <v>0</v>
      </c>
      <c r="BN21">
        <f>AY21/(BA21+AY21/BF21)</f>
        <v>0</v>
      </c>
      <c r="BO21" t="s">
        <v>437</v>
      </c>
      <c r="BP21">
        <v>0</v>
      </c>
      <c r="BQ21">
        <f>IF(BP21&lt;&gt;0, BP21, BN21)</f>
        <v>0</v>
      </c>
      <c r="BR21">
        <f>1-BQ21/BF21</f>
        <v>0</v>
      </c>
      <c r="BS21">
        <f>(BF21-BE21)/(BF21-BQ21)</f>
        <v>0</v>
      </c>
      <c r="BT21">
        <f>(AZ21-BF21)/(AZ21-BQ21)</f>
        <v>0</v>
      </c>
      <c r="BU21">
        <f>(BF21-BE21)/(BF21-AY21)</f>
        <v>0</v>
      </c>
      <c r="BV21">
        <f>(AZ21-BF21)/(AZ21-AY21)</f>
        <v>0</v>
      </c>
      <c r="BW21">
        <f>(BS21*BQ21/BE21)</f>
        <v>0</v>
      </c>
      <c r="BX21">
        <f>(1-BW21)</f>
        <v>0</v>
      </c>
      <c r="DG21">
        <f>$B$13*EF21+$C$13*EG21+$F$13*ER21*(1-EU21)</f>
        <v>0</v>
      </c>
      <c r="DH21">
        <f>DG21*DI21</f>
        <v>0</v>
      </c>
      <c r="DI21">
        <f>($B$13*$D$11+$C$13*$D$11+$F$13*((FE21+EW21)/MAX(FE21+EW21+FF21, 0.1)*$I$11+FF21/MAX(FE21+EW21+FF21, 0.1)*$J$11))/($B$13+$C$13+$F$13)</f>
        <v>0</v>
      </c>
      <c r="DJ21">
        <f>($B$13*$K$11+$C$13*$K$11+$F$13*((FE21+EW21)/MAX(FE21+EW21+FF21, 0.1)*$P$11+FF21/MAX(FE21+EW21+FF21, 0.1)*$Q$11))/($B$13+$C$13+$F$13)</f>
        <v>0</v>
      </c>
      <c r="DK21">
        <v>2</v>
      </c>
      <c r="DL21">
        <v>0.5</v>
      </c>
      <c r="DM21" t="s">
        <v>439</v>
      </c>
      <c r="DN21">
        <v>2</v>
      </c>
      <c r="DO21" t="b">
        <v>1</v>
      </c>
      <c r="DP21">
        <v>1701130678.099999</v>
      </c>
      <c r="DQ21">
        <v>417.083</v>
      </c>
      <c r="DR21">
        <v>420.0229677419355</v>
      </c>
      <c r="DS21">
        <v>11.0742935483871</v>
      </c>
      <c r="DT21">
        <v>10.6943935483871</v>
      </c>
      <c r="DU21">
        <v>415.8165161290323</v>
      </c>
      <c r="DV21">
        <v>11.06359032258064</v>
      </c>
      <c r="DW21">
        <v>499.9864838709677</v>
      </c>
      <c r="DX21">
        <v>91.12865483870966</v>
      </c>
      <c r="DY21">
        <v>0.09994391612903226</v>
      </c>
      <c r="DZ21">
        <v>17.31789032258065</v>
      </c>
      <c r="EA21">
        <v>17.89030000000001</v>
      </c>
      <c r="EB21">
        <v>999.9000000000003</v>
      </c>
      <c r="EC21">
        <v>0</v>
      </c>
      <c r="ED21">
        <v>0</v>
      </c>
      <c r="EE21">
        <v>10000.35225806452</v>
      </c>
      <c r="EF21">
        <v>0</v>
      </c>
      <c r="EG21">
        <v>10.3214</v>
      </c>
      <c r="EH21">
        <v>-2.939961612903226</v>
      </c>
      <c r="EI21">
        <v>421.7535806451613</v>
      </c>
      <c r="EJ21">
        <v>424.5632580645162</v>
      </c>
      <c r="EK21">
        <v>0.3799000322580646</v>
      </c>
      <c r="EL21">
        <v>420.0229677419355</v>
      </c>
      <c r="EM21">
        <v>10.6943935483871</v>
      </c>
      <c r="EN21">
        <v>1.009185483870968</v>
      </c>
      <c r="EO21">
        <v>0.9745656451612904</v>
      </c>
      <c r="EP21">
        <v>7.049669677419355</v>
      </c>
      <c r="EQ21">
        <v>6.541458387096775</v>
      </c>
      <c r="ER21">
        <v>1500.005806451613</v>
      </c>
      <c r="ES21">
        <v>0.9729995161290325</v>
      </c>
      <c r="ET21">
        <v>0.02700069032258064</v>
      </c>
      <c r="EU21">
        <v>0</v>
      </c>
      <c r="EV21">
        <v>222.1338064516129</v>
      </c>
      <c r="EW21">
        <v>4.999599999999997</v>
      </c>
      <c r="EX21">
        <v>3403.051935483871</v>
      </c>
      <c r="EY21">
        <v>14076.45161290323</v>
      </c>
      <c r="EZ21">
        <v>37.48561290322579</v>
      </c>
      <c r="FA21">
        <v>39.53400000000001</v>
      </c>
      <c r="FB21">
        <v>38.47148387096773</v>
      </c>
      <c r="FC21">
        <v>38.77593548387095</v>
      </c>
      <c r="FD21">
        <v>38.08048387096774</v>
      </c>
      <c r="FE21">
        <v>1454.636451612903</v>
      </c>
      <c r="FF21">
        <v>40.36999999999998</v>
      </c>
      <c r="FG21">
        <v>0</v>
      </c>
      <c r="FH21">
        <v>108.7999999523163</v>
      </c>
      <c r="FI21">
        <v>0</v>
      </c>
      <c r="FJ21">
        <v>222.1310769230769</v>
      </c>
      <c r="FK21">
        <v>-0.05921368896125928</v>
      </c>
      <c r="FL21">
        <v>-7.246153831981974</v>
      </c>
      <c r="FM21">
        <v>3403.011153846154</v>
      </c>
      <c r="FN21">
        <v>15</v>
      </c>
      <c r="FO21">
        <v>0</v>
      </c>
      <c r="FP21" t="s">
        <v>440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-2.9342075</v>
      </c>
      <c r="GC21">
        <v>-0.3593002626641593</v>
      </c>
      <c r="GD21">
        <v>0.05946387339174938</v>
      </c>
      <c r="GE21">
        <v>1</v>
      </c>
      <c r="GF21">
        <v>222.1188529411765</v>
      </c>
      <c r="GG21">
        <v>0.1355691309648997</v>
      </c>
      <c r="GH21">
        <v>0.2179552210287757</v>
      </c>
      <c r="GI21">
        <v>1</v>
      </c>
      <c r="GJ21">
        <v>0.35996695</v>
      </c>
      <c r="GK21">
        <v>0.4751933808630394</v>
      </c>
      <c r="GL21">
        <v>0.04654700130617975</v>
      </c>
      <c r="GM21">
        <v>0</v>
      </c>
      <c r="GN21">
        <v>2</v>
      </c>
      <c r="GO21">
        <v>3</v>
      </c>
      <c r="GP21" t="s">
        <v>441</v>
      </c>
      <c r="GQ21">
        <v>3.09978</v>
      </c>
      <c r="GR21">
        <v>2.75804</v>
      </c>
      <c r="GS21">
        <v>0.0874426</v>
      </c>
      <c r="GT21">
        <v>0.08817029999999999</v>
      </c>
      <c r="GU21">
        <v>0.0617328</v>
      </c>
      <c r="GV21">
        <v>0.0603907</v>
      </c>
      <c r="GW21">
        <v>23734.6</v>
      </c>
      <c r="GX21">
        <v>22077.3</v>
      </c>
      <c r="GY21">
        <v>26577.3</v>
      </c>
      <c r="GZ21">
        <v>24446.2</v>
      </c>
      <c r="HA21">
        <v>39974.9</v>
      </c>
      <c r="HB21">
        <v>33997.6</v>
      </c>
      <c r="HC21">
        <v>46479.6</v>
      </c>
      <c r="HD21">
        <v>38715.7</v>
      </c>
      <c r="HE21">
        <v>1.86458</v>
      </c>
      <c r="HF21">
        <v>1.83777</v>
      </c>
      <c r="HG21">
        <v>-0.0105277</v>
      </c>
      <c r="HH21">
        <v>0</v>
      </c>
      <c r="HI21">
        <v>18.0702</v>
      </c>
      <c r="HJ21">
        <v>999.9</v>
      </c>
      <c r="HK21">
        <v>23.8</v>
      </c>
      <c r="HL21">
        <v>33.5</v>
      </c>
      <c r="HM21">
        <v>13.5693</v>
      </c>
      <c r="HN21">
        <v>62.7709</v>
      </c>
      <c r="HO21">
        <v>23.0489</v>
      </c>
      <c r="HP21">
        <v>1</v>
      </c>
      <c r="HQ21">
        <v>0.281989</v>
      </c>
      <c r="HR21">
        <v>5.64031</v>
      </c>
      <c r="HS21">
        <v>20.1949</v>
      </c>
      <c r="HT21">
        <v>5.22133</v>
      </c>
      <c r="HU21">
        <v>11.983</v>
      </c>
      <c r="HV21">
        <v>4.9653</v>
      </c>
      <c r="HW21">
        <v>3.27545</v>
      </c>
      <c r="HX21">
        <v>9999</v>
      </c>
      <c r="HY21">
        <v>9999</v>
      </c>
      <c r="HZ21">
        <v>9999</v>
      </c>
      <c r="IA21">
        <v>505.8</v>
      </c>
      <c r="IB21">
        <v>1.86432</v>
      </c>
      <c r="IC21">
        <v>1.8605</v>
      </c>
      <c r="ID21">
        <v>1.85883</v>
      </c>
      <c r="IE21">
        <v>1.86019</v>
      </c>
      <c r="IF21">
        <v>1.8602</v>
      </c>
      <c r="IG21">
        <v>1.85881</v>
      </c>
      <c r="IH21">
        <v>1.85791</v>
      </c>
      <c r="II21">
        <v>1.85272</v>
      </c>
      <c r="IJ21">
        <v>0</v>
      </c>
      <c r="IK21">
        <v>0</v>
      </c>
      <c r="IL21">
        <v>0</v>
      </c>
      <c r="IM21">
        <v>0</v>
      </c>
      <c r="IN21" t="s">
        <v>442</v>
      </c>
      <c r="IO21" t="s">
        <v>443</v>
      </c>
      <c r="IP21" t="s">
        <v>444</v>
      </c>
      <c r="IQ21" t="s">
        <v>444</v>
      </c>
      <c r="IR21" t="s">
        <v>444</v>
      </c>
      <c r="IS21" t="s">
        <v>444</v>
      </c>
      <c r="IT21">
        <v>0</v>
      </c>
      <c r="IU21">
        <v>100</v>
      </c>
      <c r="IV21">
        <v>100</v>
      </c>
      <c r="IW21">
        <v>1.266</v>
      </c>
      <c r="IX21">
        <v>0.0106</v>
      </c>
      <c r="IY21">
        <v>0.3971615310492796</v>
      </c>
      <c r="IZ21">
        <v>0.002194383670526158</v>
      </c>
      <c r="JA21">
        <v>-2.614430836048478E-07</v>
      </c>
      <c r="JB21">
        <v>2.831566818974657E-11</v>
      </c>
      <c r="JC21">
        <v>-0.02387284111826243</v>
      </c>
      <c r="JD21">
        <v>-0.004919592197158782</v>
      </c>
      <c r="JE21">
        <v>0.0008186423644796414</v>
      </c>
      <c r="JF21">
        <v>-8.268116151049551E-06</v>
      </c>
      <c r="JG21">
        <v>6</v>
      </c>
      <c r="JH21">
        <v>2002</v>
      </c>
      <c r="JI21">
        <v>0</v>
      </c>
      <c r="JJ21">
        <v>28</v>
      </c>
      <c r="JK21">
        <v>28352178.1</v>
      </c>
      <c r="JL21">
        <v>28352178.1</v>
      </c>
      <c r="JM21">
        <v>1.1377</v>
      </c>
      <c r="JN21">
        <v>2.65747</v>
      </c>
      <c r="JO21">
        <v>1.49658</v>
      </c>
      <c r="JP21">
        <v>2.36084</v>
      </c>
      <c r="JQ21">
        <v>1.54907</v>
      </c>
      <c r="JR21">
        <v>2.38037</v>
      </c>
      <c r="JS21">
        <v>39.9437</v>
      </c>
      <c r="JT21">
        <v>23.8686</v>
      </c>
      <c r="JU21">
        <v>18</v>
      </c>
      <c r="JV21">
        <v>491.829</v>
      </c>
      <c r="JW21">
        <v>489.431</v>
      </c>
      <c r="JX21">
        <v>12.8797</v>
      </c>
      <c r="JY21">
        <v>30.5846</v>
      </c>
      <c r="JZ21">
        <v>29.9956</v>
      </c>
      <c r="KA21">
        <v>30.7451</v>
      </c>
      <c r="KB21">
        <v>30.7022</v>
      </c>
      <c r="KC21">
        <v>22.8782</v>
      </c>
      <c r="KD21">
        <v>14.2107</v>
      </c>
      <c r="KE21">
        <v>29.3605</v>
      </c>
      <c r="KF21">
        <v>13.0575</v>
      </c>
      <c r="KG21">
        <v>420</v>
      </c>
      <c r="KH21">
        <v>10.4748</v>
      </c>
      <c r="KI21">
        <v>101.568</v>
      </c>
      <c r="KJ21">
        <v>93.33110000000001</v>
      </c>
    </row>
    <row r="22" spans="1:296">
      <c r="A22">
        <v>4</v>
      </c>
      <c r="B22">
        <v>1701130945.6</v>
      </c>
      <c r="C22">
        <v>369.0999999046326</v>
      </c>
      <c r="D22" t="s">
        <v>450</v>
      </c>
      <c r="E22" t="s">
        <v>451</v>
      </c>
      <c r="F22">
        <v>5</v>
      </c>
      <c r="G22" t="s">
        <v>436</v>
      </c>
      <c r="H22">
        <v>1701130937.849999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K22*DK22*100.0/(AV22*EE22),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K22*DK22*100.0/(AV22*EE22),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(DZ22+(T22+2*0.95*5.67E-8*(((DZ22+$B$9)+273)^4-(DZ22+273)^4)-44100*I22)/(1.84*29.3*Q22+8*0.95*5.67E-8*(DZ22+273)^3))</f>
        <v>0</v>
      </c>
      <c r="V22">
        <f>($C$9*EA22+$D$9*EB22+$E$9*U22)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2*0.95*5.67E-8*(((DZ22+$B$9)+273)^4-(V22+273)^4)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426.4666882901436</v>
      </c>
      <c r="AJ22">
        <v>423.4990484848486</v>
      </c>
      <c r="AK22">
        <v>-0.02268094058277033</v>
      </c>
      <c r="AL22">
        <v>66.17829228707414</v>
      </c>
      <c r="AM22">
        <f>(AO22 - AN22 + DX22*1E3/(8.314*(DZ22+273.15)) * AQ22/DW22 * AP22) * DW22/(100*DK22) * 1000/(1000 - AO22)</f>
        <v>0</v>
      </c>
      <c r="AN22">
        <v>15.27252988158729</v>
      </c>
      <c r="AO22">
        <v>15.80008363636363</v>
      </c>
      <c r="AP22">
        <v>0.0002036863065150593</v>
      </c>
      <c r="AQ22">
        <v>106.6805999977574</v>
      </c>
      <c r="AR22">
        <v>0</v>
      </c>
      <c r="AS22">
        <v>0</v>
      </c>
      <c r="AT22">
        <f>IF(AR22*$H$15&gt;=AV22,1.0,(AV22/(AV22-AR22*$H$15)))</f>
        <v>0</v>
      </c>
      <c r="AU22">
        <f>(AT22-1)*100</f>
        <v>0</v>
      </c>
      <c r="AV22">
        <f>MAX(0,($B$15+$C$15*EE22)/(1+$D$15*EE22)*DX22/(DZ22+273)*$E$15)</f>
        <v>0</v>
      </c>
      <c r="AW22" t="s">
        <v>437</v>
      </c>
      <c r="AX22">
        <v>0</v>
      </c>
      <c r="AY22">
        <v>0.7</v>
      </c>
      <c r="AZ22">
        <v>0.7</v>
      </c>
      <c r="BA22">
        <f>1-AY22/AZ22</f>
        <v>0</v>
      </c>
      <c r="BB22">
        <v>-1</v>
      </c>
      <c r="BC22" t="s">
        <v>452</v>
      </c>
      <c r="BD22">
        <v>8166.44</v>
      </c>
      <c r="BE22">
        <v>211.51336</v>
      </c>
      <c r="BF22">
        <v>237.66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437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$B$13*EF22+$C$13*EG22+$F$13*ER22*(1-EU22)</f>
        <v>0</v>
      </c>
      <c r="DH22">
        <f>DG22*DI22</f>
        <v>0</v>
      </c>
      <c r="DI22">
        <f>($B$13*$D$11+$C$13*$D$11+$F$13*((FE22+EW22)/MAX(FE22+EW22+FF22, 0.1)*$I$11+FF22/MAX(FE22+EW22+FF22, 0.1)*$J$11))/($B$13+$C$13+$F$13)</f>
        <v>0</v>
      </c>
      <c r="DJ22">
        <f>($B$13*$K$11+$C$13*$K$11+$F$13*((FE22+EW22)/MAX(FE22+EW22+FF22, 0.1)*$P$11+FF22/MAX(FE22+EW22+FF22, 0.1)*$Q$11))/($B$13+$C$13+$F$13)</f>
        <v>0</v>
      </c>
      <c r="DK22">
        <v>2</v>
      </c>
      <c r="DL22">
        <v>0.5</v>
      </c>
      <c r="DM22" t="s">
        <v>439</v>
      </c>
      <c r="DN22">
        <v>2</v>
      </c>
      <c r="DO22" t="b">
        <v>1</v>
      </c>
      <c r="DP22">
        <v>1701130937.849999</v>
      </c>
      <c r="DQ22">
        <v>416.8448000000001</v>
      </c>
      <c r="DR22">
        <v>419.9773333333334</v>
      </c>
      <c r="DS22">
        <v>15.83177</v>
      </c>
      <c r="DT22">
        <v>15.21959333333333</v>
      </c>
      <c r="DU22">
        <v>415.5787666666666</v>
      </c>
      <c r="DV22">
        <v>15.76217666666667</v>
      </c>
      <c r="DW22">
        <v>500.005</v>
      </c>
      <c r="DX22">
        <v>91.13177666666668</v>
      </c>
      <c r="DY22">
        <v>0.09995497333333335</v>
      </c>
      <c r="DZ22">
        <v>23.45009666666667</v>
      </c>
      <c r="EA22">
        <v>23.78727333333334</v>
      </c>
      <c r="EB22">
        <v>999.9000000000002</v>
      </c>
      <c r="EC22">
        <v>0</v>
      </c>
      <c r="ED22">
        <v>0</v>
      </c>
      <c r="EE22">
        <v>10001.78866666667</v>
      </c>
      <c r="EF22">
        <v>0</v>
      </c>
      <c r="EG22">
        <v>10.29306333333333</v>
      </c>
      <c r="EH22">
        <v>-3.132554666666666</v>
      </c>
      <c r="EI22">
        <v>423.5503333333333</v>
      </c>
      <c r="EJ22">
        <v>426.4681333333332</v>
      </c>
      <c r="EK22">
        <v>0.6121868333333331</v>
      </c>
      <c r="EL22">
        <v>419.9773333333334</v>
      </c>
      <c r="EM22">
        <v>15.21959333333333</v>
      </c>
      <c r="EN22">
        <v>1.442777</v>
      </c>
      <c r="EO22">
        <v>1.386987333333334</v>
      </c>
      <c r="EP22">
        <v>12.37481666666667</v>
      </c>
      <c r="EQ22">
        <v>11.77608</v>
      </c>
      <c r="ER22">
        <v>1500.007333333333</v>
      </c>
      <c r="ES22">
        <v>0.972994</v>
      </c>
      <c r="ET22">
        <v>0.02700590000000001</v>
      </c>
      <c r="EU22">
        <v>0</v>
      </c>
      <c r="EV22">
        <v>211.5321333333333</v>
      </c>
      <c r="EW22">
        <v>4.999599999999998</v>
      </c>
      <c r="EX22">
        <v>3236.01</v>
      </c>
      <c r="EY22">
        <v>14076.44</v>
      </c>
      <c r="EZ22">
        <v>36.84146666666666</v>
      </c>
      <c r="FA22">
        <v>38.66633333333333</v>
      </c>
      <c r="FB22">
        <v>37.64973333333333</v>
      </c>
      <c r="FC22">
        <v>38.05813333333332</v>
      </c>
      <c r="FD22">
        <v>38.13306666666666</v>
      </c>
      <c r="FE22">
        <v>1454.637333333334</v>
      </c>
      <c r="FF22">
        <v>40.36999999999998</v>
      </c>
      <c r="FG22">
        <v>0</v>
      </c>
      <c r="FH22">
        <v>258.7999999523163</v>
      </c>
      <c r="FI22">
        <v>0</v>
      </c>
      <c r="FJ22">
        <v>211.51336</v>
      </c>
      <c r="FK22">
        <v>-0.4717692302060622</v>
      </c>
      <c r="FL22">
        <v>-12.7323077102577</v>
      </c>
      <c r="FM22">
        <v>3235.909200000001</v>
      </c>
      <c r="FN22">
        <v>15</v>
      </c>
      <c r="FO22">
        <v>0</v>
      </c>
      <c r="FP22" t="s">
        <v>440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-3.15782575</v>
      </c>
      <c r="GC22">
        <v>0.5395905816135179</v>
      </c>
      <c r="GD22">
        <v>0.07042041085109842</v>
      </c>
      <c r="GE22">
        <v>0</v>
      </c>
      <c r="GF22">
        <v>211.5643823529412</v>
      </c>
      <c r="GG22">
        <v>-0.8433155102236738</v>
      </c>
      <c r="GH22">
        <v>0.2157096379948653</v>
      </c>
      <c r="GI22">
        <v>1</v>
      </c>
      <c r="GJ22">
        <v>0.66326295</v>
      </c>
      <c r="GK22">
        <v>-0.9258063939962479</v>
      </c>
      <c r="GL22">
        <v>0.08928031924112671</v>
      </c>
      <c r="GM22">
        <v>0</v>
      </c>
      <c r="GN22">
        <v>1</v>
      </c>
      <c r="GO22">
        <v>3</v>
      </c>
      <c r="GP22" t="s">
        <v>453</v>
      </c>
      <c r="GQ22">
        <v>3.10091</v>
      </c>
      <c r="GR22">
        <v>2.75816</v>
      </c>
      <c r="GS22">
        <v>0.087587</v>
      </c>
      <c r="GT22">
        <v>0.0883287</v>
      </c>
      <c r="GU22">
        <v>0.0806713</v>
      </c>
      <c r="GV22">
        <v>0.0794733</v>
      </c>
      <c r="GW22">
        <v>23760.3</v>
      </c>
      <c r="GX22">
        <v>22093.6</v>
      </c>
      <c r="GY22">
        <v>26607.1</v>
      </c>
      <c r="GZ22">
        <v>24464.9</v>
      </c>
      <c r="HA22">
        <v>39208</v>
      </c>
      <c r="HB22">
        <v>33330.9</v>
      </c>
      <c r="HC22">
        <v>46532.2</v>
      </c>
      <c r="HD22">
        <v>38746.1</v>
      </c>
      <c r="HE22">
        <v>1.8725</v>
      </c>
      <c r="HF22">
        <v>1.85567</v>
      </c>
      <c r="HG22">
        <v>0.14507</v>
      </c>
      <c r="HH22">
        <v>0</v>
      </c>
      <c r="HI22">
        <v>21.4484</v>
      </c>
      <c r="HJ22">
        <v>999.9</v>
      </c>
      <c r="HK22">
        <v>31.8</v>
      </c>
      <c r="HL22">
        <v>33.7</v>
      </c>
      <c r="HM22">
        <v>18.3332</v>
      </c>
      <c r="HN22">
        <v>61.5309</v>
      </c>
      <c r="HO22">
        <v>23.1891</v>
      </c>
      <c r="HP22">
        <v>1</v>
      </c>
      <c r="HQ22">
        <v>0.201166</v>
      </c>
      <c r="HR22">
        <v>1.45545</v>
      </c>
      <c r="HS22">
        <v>20.2738</v>
      </c>
      <c r="HT22">
        <v>5.22193</v>
      </c>
      <c r="HU22">
        <v>11.98</v>
      </c>
      <c r="HV22">
        <v>4.9656</v>
      </c>
      <c r="HW22">
        <v>3.27593</v>
      </c>
      <c r="HX22">
        <v>9999</v>
      </c>
      <c r="HY22">
        <v>9999</v>
      </c>
      <c r="HZ22">
        <v>9999</v>
      </c>
      <c r="IA22">
        <v>505.9</v>
      </c>
      <c r="IB22">
        <v>1.86431</v>
      </c>
      <c r="IC22">
        <v>1.8605</v>
      </c>
      <c r="ID22">
        <v>1.85883</v>
      </c>
      <c r="IE22">
        <v>1.86014</v>
      </c>
      <c r="IF22">
        <v>1.8602</v>
      </c>
      <c r="IG22">
        <v>1.85876</v>
      </c>
      <c r="IH22">
        <v>1.85786</v>
      </c>
      <c r="II22">
        <v>1.85272</v>
      </c>
      <c r="IJ22">
        <v>0</v>
      </c>
      <c r="IK22">
        <v>0</v>
      </c>
      <c r="IL22">
        <v>0</v>
      </c>
      <c r="IM22">
        <v>0</v>
      </c>
      <c r="IN22" t="s">
        <v>442</v>
      </c>
      <c r="IO22" t="s">
        <v>443</v>
      </c>
      <c r="IP22" t="s">
        <v>444</v>
      </c>
      <c r="IQ22" t="s">
        <v>444</v>
      </c>
      <c r="IR22" t="s">
        <v>444</v>
      </c>
      <c r="IS22" t="s">
        <v>444</v>
      </c>
      <c r="IT22">
        <v>0</v>
      </c>
      <c r="IU22">
        <v>100</v>
      </c>
      <c r="IV22">
        <v>100</v>
      </c>
      <c r="IW22">
        <v>1.266</v>
      </c>
      <c r="IX22">
        <v>0.0692</v>
      </c>
      <c r="IY22">
        <v>0.3971615310492796</v>
      </c>
      <c r="IZ22">
        <v>0.002194383670526158</v>
      </c>
      <c r="JA22">
        <v>-2.614430836048478E-07</v>
      </c>
      <c r="JB22">
        <v>2.831566818974657E-11</v>
      </c>
      <c r="JC22">
        <v>-0.02387284111826243</v>
      </c>
      <c r="JD22">
        <v>-0.004919592197158782</v>
      </c>
      <c r="JE22">
        <v>0.0008186423644796414</v>
      </c>
      <c r="JF22">
        <v>-8.268116151049551E-06</v>
      </c>
      <c r="JG22">
        <v>6</v>
      </c>
      <c r="JH22">
        <v>2002</v>
      </c>
      <c r="JI22">
        <v>0</v>
      </c>
      <c r="JJ22">
        <v>28</v>
      </c>
      <c r="JK22">
        <v>28352182.4</v>
      </c>
      <c r="JL22">
        <v>28352182.4</v>
      </c>
      <c r="JM22">
        <v>1.14258</v>
      </c>
      <c r="JN22">
        <v>2.65747</v>
      </c>
      <c r="JO22">
        <v>1.49658</v>
      </c>
      <c r="JP22">
        <v>2.36084</v>
      </c>
      <c r="JQ22">
        <v>1.54907</v>
      </c>
      <c r="JR22">
        <v>2.44141</v>
      </c>
      <c r="JS22">
        <v>39.8428</v>
      </c>
      <c r="JT22">
        <v>23.9124</v>
      </c>
      <c r="JU22">
        <v>18</v>
      </c>
      <c r="JV22">
        <v>492.189</v>
      </c>
      <c r="JW22">
        <v>497.023</v>
      </c>
      <c r="JX22">
        <v>22.0258</v>
      </c>
      <c r="JY22">
        <v>29.8139</v>
      </c>
      <c r="JZ22">
        <v>29.9991</v>
      </c>
      <c r="KA22">
        <v>30.1626</v>
      </c>
      <c r="KB22">
        <v>30.1712</v>
      </c>
      <c r="KC22">
        <v>22.9579</v>
      </c>
      <c r="KD22">
        <v>19.8468</v>
      </c>
      <c r="KE22">
        <v>51.0029</v>
      </c>
      <c r="KF22">
        <v>22.1428</v>
      </c>
      <c r="KG22">
        <v>420</v>
      </c>
      <c r="KH22">
        <v>15.3353</v>
      </c>
      <c r="KI22">
        <v>101.683</v>
      </c>
      <c r="KJ22">
        <v>93.4038</v>
      </c>
    </row>
    <row r="23" spans="1:296">
      <c r="A23">
        <v>5</v>
      </c>
      <c r="B23">
        <v>1701131019.1</v>
      </c>
      <c r="C23">
        <v>442.5999999046326</v>
      </c>
      <c r="D23" t="s">
        <v>454</v>
      </c>
      <c r="E23" t="s">
        <v>455</v>
      </c>
      <c r="F23">
        <v>5</v>
      </c>
      <c r="G23" t="s">
        <v>436</v>
      </c>
      <c r="H23">
        <v>1701131011.099999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K23*DK23*100.0/(AV23*EE23),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K23*DK23*100.0/(AV23*EE23),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(DZ23+(T23+2*0.95*5.67E-8*(((DZ23+$B$9)+273)^4-(DZ23+273)^4)-44100*I23)/(1.84*29.3*Q23+8*0.95*5.67E-8*(DZ23+273)^3))</f>
        <v>0</v>
      </c>
      <c r="V23">
        <f>($C$9*EA23+$D$9*EB23+$E$9*U23)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2*0.95*5.67E-8*(((DZ23+$B$9)+273)^4-(V23+273)^4)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426.6454742962313</v>
      </c>
      <c r="AJ23">
        <v>423.7173151515152</v>
      </c>
      <c r="AK23">
        <v>-0.0004081028630522755</v>
      </c>
      <c r="AL23">
        <v>66.17829228707414</v>
      </c>
      <c r="AM23">
        <f>(AO23 - AN23 + DX23*1E3/(8.314*(DZ23+273.15)) * AQ23/DW23 * AP23) * DW23/(100*DK23) * 1000/(1000 - AO23)</f>
        <v>0</v>
      </c>
      <c r="AN23">
        <v>15.56087738327435</v>
      </c>
      <c r="AO23">
        <v>15.99841575757574</v>
      </c>
      <c r="AP23">
        <v>-8.67443979321935E-05</v>
      </c>
      <c r="AQ23">
        <v>106.6805999977574</v>
      </c>
      <c r="AR23">
        <v>0</v>
      </c>
      <c r="AS23">
        <v>0</v>
      </c>
      <c r="AT23">
        <f>IF(AR23*$H$15&gt;=AV23,1.0,(AV23/(AV23-AR23*$H$15)))</f>
        <v>0</v>
      </c>
      <c r="AU23">
        <f>(AT23-1)*100</f>
        <v>0</v>
      </c>
      <c r="AV23">
        <f>MAX(0,($B$15+$C$15*EE23)/(1+$D$15*EE23)*DX23/(DZ23+273)*$E$15)</f>
        <v>0</v>
      </c>
      <c r="AW23" t="s">
        <v>437</v>
      </c>
      <c r="AX23" t="s">
        <v>437</v>
      </c>
      <c r="AY23">
        <v>0</v>
      </c>
      <c r="AZ23">
        <v>0</v>
      </c>
      <c r="BA23">
        <f>1-AY23/AZ23</f>
        <v>0</v>
      </c>
      <c r="BB23">
        <v>0</v>
      </c>
      <c r="BC23" t="s">
        <v>437</v>
      </c>
      <c r="BD23" t="s">
        <v>437</v>
      </c>
      <c r="BE23">
        <v>0</v>
      </c>
      <c r="BF23">
        <v>0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437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$B$13*EF23+$C$13*EG23+$F$13*ER23*(1-EU23)</f>
        <v>0</v>
      </c>
      <c r="DH23">
        <f>DG23*DI23</f>
        <v>0</v>
      </c>
      <c r="DI23">
        <f>($B$13*$D$11+$C$13*$D$11+$F$13*((FE23+EW23)/MAX(FE23+EW23+FF23, 0.1)*$I$11+FF23/MAX(FE23+EW23+FF23, 0.1)*$J$11))/($B$13+$C$13+$F$13)</f>
        <v>0</v>
      </c>
      <c r="DJ23">
        <f>($B$13*$K$11+$C$13*$K$11+$F$13*((FE23+EW23)/MAX(FE23+EW23+FF23, 0.1)*$P$11+FF23/MAX(FE23+EW23+FF23, 0.1)*$Q$11))/($B$13+$C$13+$F$13)</f>
        <v>0</v>
      </c>
      <c r="DK23">
        <v>2</v>
      </c>
      <c r="DL23">
        <v>0.5</v>
      </c>
      <c r="DM23" t="s">
        <v>439</v>
      </c>
      <c r="DN23">
        <v>2</v>
      </c>
      <c r="DO23" t="b">
        <v>1</v>
      </c>
      <c r="DP23">
        <v>1701131011.099999</v>
      </c>
      <c r="DQ23">
        <v>416.9490967741936</v>
      </c>
      <c r="DR23">
        <v>420.0036451612904</v>
      </c>
      <c r="DS23">
        <v>16.01075483870968</v>
      </c>
      <c r="DT23">
        <v>15.56757741935484</v>
      </c>
      <c r="DU23">
        <v>415.6829032258063</v>
      </c>
      <c r="DV23">
        <v>15.93854516129032</v>
      </c>
      <c r="DW23">
        <v>500.0054838709678</v>
      </c>
      <c r="DX23">
        <v>91.13783225806451</v>
      </c>
      <c r="DY23">
        <v>0.1000000967741936</v>
      </c>
      <c r="DZ23">
        <v>23.68528709677419</v>
      </c>
      <c r="EA23">
        <v>24.13169677419355</v>
      </c>
      <c r="EB23">
        <v>999.9000000000003</v>
      </c>
      <c r="EC23">
        <v>0</v>
      </c>
      <c r="ED23">
        <v>0</v>
      </c>
      <c r="EE23">
        <v>10000.04193548387</v>
      </c>
      <c r="EF23">
        <v>0</v>
      </c>
      <c r="EG23">
        <v>10.30793225806451</v>
      </c>
      <c r="EH23">
        <v>-3.05452129032258</v>
      </c>
      <c r="EI23">
        <v>423.7333870967741</v>
      </c>
      <c r="EJ23">
        <v>426.6454838709677</v>
      </c>
      <c r="EK23">
        <v>0.4431691612903226</v>
      </c>
      <c r="EL23">
        <v>420.0036451612904</v>
      </c>
      <c r="EM23">
        <v>15.56757741935484</v>
      </c>
      <c r="EN23">
        <v>1.459184516129032</v>
      </c>
      <c r="EO23">
        <v>1.418795483870968</v>
      </c>
      <c r="EP23">
        <v>12.54706129032258</v>
      </c>
      <c r="EQ23">
        <v>12.12000967741936</v>
      </c>
      <c r="ER23">
        <v>1500.005806451612</v>
      </c>
      <c r="ES23">
        <v>0.9729922258064514</v>
      </c>
      <c r="ET23">
        <v>0.02700756451612904</v>
      </c>
      <c r="EU23">
        <v>0</v>
      </c>
      <c r="EV23">
        <v>210.8879677419355</v>
      </c>
      <c r="EW23">
        <v>4.999599999999997</v>
      </c>
      <c r="EX23">
        <v>3223.995161290323</v>
      </c>
      <c r="EY23">
        <v>14076.45483870968</v>
      </c>
      <c r="EZ23">
        <v>36.70548387096774</v>
      </c>
      <c r="FA23">
        <v>38.407</v>
      </c>
      <c r="FB23">
        <v>37.47551612903225</v>
      </c>
      <c r="FC23">
        <v>37.81029032258065</v>
      </c>
      <c r="FD23">
        <v>38.00987096774193</v>
      </c>
      <c r="FE23">
        <v>1454.625806451613</v>
      </c>
      <c r="FF23">
        <v>40.38000000000002</v>
      </c>
      <c r="FG23">
        <v>0</v>
      </c>
      <c r="FH23">
        <v>72.80000019073486</v>
      </c>
      <c r="FI23">
        <v>0</v>
      </c>
      <c r="FJ23">
        <v>210.9029615384615</v>
      </c>
      <c r="FK23">
        <v>-0.3650256402919622</v>
      </c>
      <c r="FL23">
        <v>-5.717948737645977</v>
      </c>
      <c r="FM23">
        <v>3223.923461538461</v>
      </c>
      <c r="FN23">
        <v>15</v>
      </c>
      <c r="FO23">
        <v>0</v>
      </c>
      <c r="FP23" t="s">
        <v>440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-3.051124390243902</v>
      </c>
      <c r="GC23">
        <v>-0.008655261324042141</v>
      </c>
      <c r="GD23">
        <v>0.04778972912660262</v>
      </c>
      <c r="GE23">
        <v>1</v>
      </c>
      <c r="GF23">
        <v>210.8834411764706</v>
      </c>
      <c r="GG23">
        <v>0.1143621060287218</v>
      </c>
      <c r="GH23">
        <v>0.2021116743108429</v>
      </c>
      <c r="GI23">
        <v>1</v>
      </c>
      <c r="GJ23">
        <v>0.4421701707317073</v>
      </c>
      <c r="GK23">
        <v>0.009145024390244363</v>
      </c>
      <c r="GL23">
        <v>0.002243602481011712</v>
      </c>
      <c r="GM23">
        <v>1</v>
      </c>
      <c r="GN23">
        <v>3</v>
      </c>
      <c r="GO23">
        <v>3</v>
      </c>
      <c r="GP23" t="s">
        <v>456</v>
      </c>
      <c r="GQ23">
        <v>3.10103</v>
      </c>
      <c r="GR23">
        <v>2.75803</v>
      </c>
      <c r="GS23">
        <v>0.0876537</v>
      </c>
      <c r="GT23">
        <v>0.0883872</v>
      </c>
      <c r="GU23">
        <v>0.08144410000000001</v>
      </c>
      <c r="GV23">
        <v>0.0806037</v>
      </c>
      <c r="GW23">
        <v>23767.4</v>
      </c>
      <c r="GX23">
        <v>22098.3</v>
      </c>
      <c r="GY23">
        <v>26616.2</v>
      </c>
      <c r="GZ23">
        <v>24470.9</v>
      </c>
      <c r="HA23">
        <v>39187.9</v>
      </c>
      <c r="HB23">
        <v>33297.3</v>
      </c>
      <c r="HC23">
        <v>46548</v>
      </c>
      <c r="HD23">
        <v>38755</v>
      </c>
      <c r="HE23">
        <v>1.8733</v>
      </c>
      <c r="HF23">
        <v>1.85923</v>
      </c>
      <c r="HG23">
        <v>0.138298</v>
      </c>
      <c r="HH23">
        <v>0</v>
      </c>
      <c r="HI23">
        <v>21.8511</v>
      </c>
      <c r="HJ23">
        <v>999.9</v>
      </c>
      <c r="HK23">
        <v>32</v>
      </c>
      <c r="HL23">
        <v>33.8</v>
      </c>
      <c r="HM23">
        <v>18.5494</v>
      </c>
      <c r="HN23">
        <v>61.3609</v>
      </c>
      <c r="HO23">
        <v>23.0769</v>
      </c>
      <c r="HP23">
        <v>1</v>
      </c>
      <c r="HQ23">
        <v>0.189123</v>
      </c>
      <c r="HR23">
        <v>2.9233</v>
      </c>
      <c r="HS23">
        <v>20.2534</v>
      </c>
      <c r="HT23">
        <v>5.22253</v>
      </c>
      <c r="HU23">
        <v>11.98</v>
      </c>
      <c r="HV23">
        <v>4.9656</v>
      </c>
      <c r="HW23">
        <v>3.27568</v>
      </c>
      <c r="HX23">
        <v>9999</v>
      </c>
      <c r="HY23">
        <v>9999</v>
      </c>
      <c r="HZ23">
        <v>9999</v>
      </c>
      <c r="IA23">
        <v>505.9</v>
      </c>
      <c r="IB23">
        <v>1.86432</v>
      </c>
      <c r="IC23">
        <v>1.8605</v>
      </c>
      <c r="ID23">
        <v>1.85882</v>
      </c>
      <c r="IE23">
        <v>1.86014</v>
      </c>
      <c r="IF23">
        <v>1.8602</v>
      </c>
      <c r="IG23">
        <v>1.85879</v>
      </c>
      <c r="IH23">
        <v>1.85786</v>
      </c>
      <c r="II23">
        <v>1.85272</v>
      </c>
      <c r="IJ23">
        <v>0</v>
      </c>
      <c r="IK23">
        <v>0</v>
      </c>
      <c r="IL23">
        <v>0</v>
      </c>
      <c r="IM23">
        <v>0</v>
      </c>
      <c r="IN23" t="s">
        <v>442</v>
      </c>
      <c r="IO23" t="s">
        <v>443</v>
      </c>
      <c r="IP23" t="s">
        <v>444</v>
      </c>
      <c r="IQ23" t="s">
        <v>444</v>
      </c>
      <c r="IR23" t="s">
        <v>444</v>
      </c>
      <c r="IS23" t="s">
        <v>444</v>
      </c>
      <c r="IT23">
        <v>0</v>
      </c>
      <c r="IU23">
        <v>100</v>
      </c>
      <c r="IV23">
        <v>100</v>
      </c>
      <c r="IW23">
        <v>1.266</v>
      </c>
      <c r="IX23">
        <v>0.07199999999999999</v>
      </c>
      <c r="IY23">
        <v>0.3971615310492796</v>
      </c>
      <c r="IZ23">
        <v>0.002194383670526158</v>
      </c>
      <c r="JA23">
        <v>-2.614430836048478E-07</v>
      </c>
      <c r="JB23">
        <v>2.831566818974657E-11</v>
      </c>
      <c r="JC23">
        <v>-0.02387284111826243</v>
      </c>
      <c r="JD23">
        <v>-0.004919592197158782</v>
      </c>
      <c r="JE23">
        <v>0.0008186423644796414</v>
      </c>
      <c r="JF23">
        <v>-8.268116151049551E-06</v>
      </c>
      <c r="JG23">
        <v>6</v>
      </c>
      <c r="JH23">
        <v>2002</v>
      </c>
      <c r="JI23">
        <v>0</v>
      </c>
      <c r="JJ23">
        <v>28</v>
      </c>
      <c r="JK23">
        <v>28352183.7</v>
      </c>
      <c r="JL23">
        <v>28352183.7</v>
      </c>
      <c r="JM23">
        <v>1.14258</v>
      </c>
      <c r="JN23">
        <v>2.65991</v>
      </c>
      <c r="JO23">
        <v>1.49658</v>
      </c>
      <c r="JP23">
        <v>2.36084</v>
      </c>
      <c r="JQ23">
        <v>1.54907</v>
      </c>
      <c r="JR23">
        <v>2.41577</v>
      </c>
      <c r="JS23">
        <v>39.7422</v>
      </c>
      <c r="JT23">
        <v>23.8861</v>
      </c>
      <c r="JU23">
        <v>18</v>
      </c>
      <c r="JV23">
        <v>491.28</v>
      </c>
      <c r="JW23">
        <v>497.89</v>
      </c>
      <c r="JX23">
        <v>21.18</v>
      </c>
      <c r="JY23">
        <v>29.604</v>
      </c>
      <c r="JZ23">
        <v>29.9991</v>
      </c>
      <c r="KA23">
        <v>29.979</v>
      </c>
      <c r="KB23">
        <v>29.9889</v>
      </c>
      <c r="KC23">
        <v>22.9646</v>
      </c>
      <c r="KD23">
        <v>17.3759</v>
      </c>
      <c r="KE23">
        <v>51.0029</v>
      </c>
      <c r="KF23">
        <v>21.0664</v>
      </c>
      <c r="KG23">
        <v>420</v>
      </c>
      <c r="KH23">
        <v>15.6494</v>
      </c>
      <c r="KI23">
        <v>101.717</v>
      </c>
      <c r="KJ23">
        <v>93.42570000000001</v>
      </c>
    </row>
    <row r="24" spans="1:296">
      <c r="A24">
        <v>6</v>
      </c>
      <c r="B24">
        <v>1701131071.6</v>
      </c>
      <c r="C24">
        <v>495.0999999046326</v>
      </c>
      <c r="D24" t="s">
        <v>457</v>
      </c>
      <c r="E24" t="s">
        <v>458</v>
      </c>
      <c r="F24">
        <v>5</v>
      </c>
      <c r="G24" t="s">
        <v>436</v>
      </c>
      <c r="H24">
        <v>1701131063.849999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K24*DK24*100.0/(AV24*EE24),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K24*DK24*100.0/(AV24*EE24),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(DZ24+(T24+2*0.95*5.67E-8*(((DZ24+$B$9)+273)^4-(DZ24+273)^4)-44100*I24)/(1.84*29.3*Q24+8*0.95*5.67E-8*(DZ24+273)^3))</f>
        <v>0</v>
      </c>
      <c r="V24">
        <f>($C$9*EA24+$D$9*EB24+$E$9*U24)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2*0.95*5.67E-8*(((DZ24+$B$9)+273)^4-(V24+273)^4)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426.6565629813973</v>
      </c>
      <c r="AJ24">
        <v>423.7285696969697</v>
      </c>
      <c r="AK24">
        <v>-0.0003866420566928457</v>
      </c>
      <c r="AL24">
        <v>66.17829228707414</v>
      </c>
      <c r="AM24">
        <f>(AO24 - AN24 + DX24*1E3/(8.314*(DZ24+273.15)) * AQ24/DW24 * AP24) * DW24/(100*DK24) * 1000/(1000 - AO24)</f>
        <v>0</v>
      </c>
      <c r="AN24">
        <v>15.60352514999758</v>
      </c>
      <c r="AO24">
        <v>16.02839878787878</v>
      </c>
      <c r="AP24">
        <v>6.58433324822817E-05</v>
      </c>
      <c r="AQ24">
        <v>106.6805999977574</v>
      </c>
      <c r="AR24">
        <v>0</v>
      </c>
      <c r="AS24">
        <v>0</v>
      </c>
      <c r="AT24">
        <f>IF(AR24*$H$15&gt;=AV24,1.0,(AV24/(AV24-AR24*$H$15)))</f>
        <v>0</v>
      </c>
      <c r="AU24">
        <f>(AT24-1)*100</f>
        <v>0</v>
      </c>
      <c r="AV24">
        <f>MAX(0,($B$15+$C$15*EE24)/(1+$D$15*EE24)*DX24/(DZ24+273)*$E$15)</f>
        <v>0</v>
      </c>
      <c r="AW24" t="s">
        <v>437</v>
      </c>
      <c r="AX24">
        <v>0</v>
      </c>
      <c r="AY24">
        <v>0.7</v>
      </c>
      <c r="AZ24">
        <v>0.7</v>
      </c>
      <c r="BA24">
        <f>1-AY24/AZ24</f>
        <v>0</v>
      </c>
      <c r="BB24">
        <v>-1</v>
      </c>
      <c r="BC24" t="s">
        <v>459</v>
      </c>
      <c r="BD24">
        <v>8163.07</v>
      </c>
      <c r="BE24">
        <v>211.0054230769231</v>
      </c>
      <c r="BF24">
        <v>236.7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437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$B$13*EF24+$C$13*EG24+$F$13*ER24*(1-EU24)</f>
        <v>0</v>
      </c>
      <c r="DH24">
        <f>DG24*DI24</f>
        <v>0</v>
      </c>
      <c r="DI24">
        <f>($B$13*$D$11+$C$13*$D$11+$F$13*((FE24+EW24)/MAX(FE24+EW24+FF24, 0.1)*$I$11+FF24/MAX(FE24+EW24+FF24, 0.1)*$J$11))/($B$13+$C$13+$F$13)</f>
        <v>0</v>
      </c>
      <c r="DJ24">
        <f>($B$13*$K$11+$C$13*$K$11+$F$13*((FE24+EW24)/MAX(FE24+EW24+FF24, 0.1)*$P$11+FF24/MAX(FE24+EW24+FF24, 0.1)*$Q$11))/($B$13+$C$13+$F$13)</f>
        <v>0</v>
      </c>
      <c r="DK24">
        <v>2</v>
      </c>
      <c r="DL24">
        <v>0.5</v>
      </c>
      <c r="DM24" t="s">
        <v>439</v>
      </c>
      <c r="DN24">
        <v>2</v>
      </c>
      <c r="DO24" t="b">
        <v>1</v>
      </c>
      <c r="DP24">
        <v>1701131063.849999</v>
      </c>
      <c r="DQ24">
        <v>416.9668666666666</v>
      </c>
      <c r="DR24">
        <v>420.009</v>
      </c>
      <c r="DS24">
        <v>16.02013666666667</v>
      </c>
      <c r="DT24">
        <v>15.61076</v>
      </c>
      <c r="DU24">
        <v>415.7005666666666</v>
      </c>
      <c r="DV24">
        <v>15.94781</v>
      </c>
      <c r="DW24">
        <v>500.0054666666667</v>
      </c>
      <c r="DX24">
        <v>91.13676333333333</v>
      </c>
      <c r="DY24">
        <v>0.1000128066666666</v>
      </c>
      <c r="DZ24">
        <v>23.48388333333333</v>
      </c>
      <c r="EA24">
        <v>23.97528666666667</v>
      </c>
      <c r="EB24">
        <v>999.9000000000002</v>
      </c>
      <c r="EC24">
        <v>0</v>
      </c>
      <c r="ED24">
        <v>0</v>
      </c>
      <c r="EE24">
        <v>9994.689</v>
      </c>
      <c r="EF24">
        <v>0</v>
      </c>
      <c r="EG24">
        <v>10.3214</v>
      </c>
      <c r="EH24">
        <v>-3.042252333333333</v>
      </c>
      <c r="EI24">
        <v>423.7554000000001</v>
      </c>
      <c r="EJ24">
        <v>426.6697</v>
      </c>
      <c r="EK24">
        <v>0.4093834333333333</v>
      </c>
      <c r="EL24">
        <v>420.009</v>
      </c>
      <c r="EM24">
        <v>15.61076</v>
      </c>
      <c r="EN24">
        <v>1.460024666666667</v>
      </c>
      <c r="EO24">
        <v>1.422713333333333</v>
      </c>
      <c r="EP24">
        <v>12.55582</v>
      </c>
      <c r="EQ24">
        <v>12.16191333333334</v>
      </c>
      <c r="ER24">
        <v>1500.011</v>
      </c>
      <c r="ES24">
        <v>0.9729974333333332</v>
      </c>
      <c r="ET24">
        <v>0.02700241666666666</v>
      </c>
      <c r="EU24">
        <v>0</v>
      </c>
      <c r="EV24">
        <v>211.0101666666667</v>
      </c>
      <c r="EW24">
        <v>4.999599999999998</v>
      </c>
      <c r="EX24">
        <v>3222.562666666666</v>
      </c>
      <c r="EY24">
        <v>14076.49666666667</v>
      </c>
      <c r="EZ24">
        <v>36.49973333333332</v>
      </c>
      <c r="FA24">
        <v>38.25</v>
      </c>
      <c r="FB24">
        <v>37.32486666666667</v>
      </c>
      <c r="FC24">
        <v>37.62053333333333</v>
      </c>
      <c r="FD24">
        <v>37.85393333333333</v>
      </c>
      <c r="FE24">
        <v>1454.64</v>
      </c>
      <c r="FF24">
        <v>40.371</v>
      </c>
      <c r="FG24">
        <v>0</v>
      </c>
      <c r="FH24">
        <v>125.6000001430511</v>
      </c>
      <c r="FI24">
        <v>0</v>
      </c>
      <c r="FJ24">
        <v>211.0054230769231</v>
      </c>
      <c r="FK24">
        <v>0.5095726438282167</v>
      </c>
      <c r="FL24">
        <v>-3.761367534430139</v>
      </c>
      <c r="FM24">
        <v>3222.514615384615</v>
      </c>
      <c r="FN24">
        <v>15</v>
      </c>
      <c r="FO24">
        <v>0</v>
      </c>
      <c r="FP24" t="s">
        <v>440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-3.040001</v>
      </c>
      <c r="GC24">
        <v>-0.02459864915571899</v>
      </c>
      <c r="GD24">
        <v>0.03043381481181748</v>
      </c>
      <c r="GE24">
        <v>1</v>
      </c>
      <c r="GF24">
        <v>210.9353529411765</v>
      </c>
      <c r="GG24">
        <v>0.9038044259542558</v>
      </c>
      <c r="GH24">
        <v>0.2064824280164898</v>
      </c>
      <c r="GI24">
        <v>1</v>
      </c>
      <c r="GJ24">
        <v>0.4054617</v>
      </c>
      <c r="GK24">
        <v>0.05413801125703422</v>
      </c>
      <c r="GL24">
        <v>0.005736528550438848</v>
      </c>
      <c r="GM24">
        <v>1</v>
      </c>
      <c r="GN24">
        <v>3</v>
      </c>
      <c r="GO24">
        <v>3</v>
      </c>
      <c r="GP24" t="s">
        <v>456</v>
      </c>
      <c r="GQ24">
        <v>3.10093</v>
      </c>
      <c r="GR24">
        <v>2.75805</v>
      </c>
      <c r="GS24">
        <v>0.087686</v>
      </c>
      <c r="GT24">
        <v>0.0883964</v>
      </c>
      <c r="GU24">
        <v>0.0815931</v>
      </c>
      <c r="GV24">
        <v>0.0807881</v>
      </c>
      <c r="GW24">
        <v>23775.2</v>
      </c>
      <c r="GX24">
        <v>22104.7</v>
      </c>
      <c r="GY24">
        <v>26625.2</v>
      </c>
      <c r="GZ24">
        <v>24477.4</v>
      </c>
      <c r="HA24">
        <v>39194.3</v>
      </c>
      <c r="HB24">
        <v>33299.1</v>
      </c>
      <c r="HC24">
        <v>46563.5</v>
      </c>
      <c r="HD24">
        <v>38764.9</v>
      </c>
      <c r="HE24">
        <v>1.87475</v>
      </c>
      <c r="HF24">
        <v>1.86245</v>
      </c>
      <c r="HG24">
        <v>0.12105</v>
      </c>
      <c r="HH24">
        <v>0</v>
      </c>
      <c r="HI24">
        <v>21.968</v>
      </c>
      <c r="HJ24">
        <v>999.9</v>
      </c>
      <c r="HK24">
        <v>32</v>
      </c>
      <c r="HL24">
        <v>33.8</v>
      </c>
      <c r="HM24">
        <v>18.5512</v>
      </c>
      <c r="HN24">
        <v>61.7409</v>
      </c>
      <c r="HO24">
        <v>23.0409</v>
      </c>
      <c r="HP24">
        <v>1</v>
      </c>
      <c r="HQ24">
        <v>0.166159</v>
      </c>
      <c r="HR24">
        <v>0.891588</v>
      </c>
      <c r="HS24">
        <v>20.2782</v>
      </c>
      <c r="HT24">
        <v>5.22283</v>
      </c>
      <c r="HU24">
        <v>11.98</v>
      </c>
      <c r="HV24">
        <v>4.9657</v>
      </c>
      <c r="HW24">
        <v>3.2758</v>
      </c>
      <c r="HX24">
        <v>9999</v>
      </c>
      <c r="HY24">
        <v>9999</v>
      </c>
      <c r="HZ24">
        <v>9999</v>
      </c>
      <c r="IA24">
        <v>506</v>
      </c>
      <c r="IB24">
        <v>1.86431</v>
      </c>
      <c r="IC24">
        <v>1.8605</v>
      </c>
      <c r="ID24">
        <v>1.8588</v>
      </c>
      <c r="IE24">
        <v>1.86013</v>
      </c>
      <c r="IF24">
        <v>1.8602</v>
      </c>
      <c r="IG24">
        <v>1.85875</v>
      </c>
      <c r="IH24">
        <v>1.85781</v>
      </c>
      <c r="II24">
        <v>1.85272</v>
      </c>
      <c r="IJ24">
        <v>0</v>
      </c>
      <c r="IK24">
        <v>0</v>
      </c>
      <c r="IL24">
        <v>0</v>
      </c>
      <c r="IM24">
        <v>0</v>
      </c>
      <c r="IN24" t="s">
        <v>442</v>
      </c>
      <c r="IO24" t="s">
        <v>443</v>
      </c>
      <c r="IP24" t="s">
        <v>444</v>
      </c>
      <c r="IQ24" t="s">
        <v>444</v>
      </c>
      <c r="IR24" t="s">
        <v>444</v>
      </c>
      <c r="IS24" t="s">
        <v>444</v>
      </c>
      <c r="IT24">
        <v>0</v>
      </c>
      <c r="IU24">
        <v>100</v>
      </c>
      <c r="IV24">
        <v>100</v>
      </c>
      <c r="IW24">
        <v>1.266</v>
      </c>
      <c r="IX24">
        <v>0.07240000000000001</v>
      </c>
      <c r="IY24">
        <v>0.3971615310492796</v>
      </c>
      <c r="IZ24">
        <v>0.002194383670526158</v>
      </c>
      <c r="JA24">
        <v>-2.614430836048478E-07</v>
      </c>
      <c r="JB24">
        <v>2.831566818974657E-11</v>
      </c>
      <c r="JC24">
        <v>-0.02387284111826243</v>
      </c>
      <c r="JD24">
        <v>-0.004919592197158782</v>
      </c>
      <c r="JE24">
        <v>0.0008186423644796414</v>
      </c>
      <c r="JF24">
        <v>-8.268116151049551E-06</v>
      </c>
      <c r="JG24">
        <v>6</v>
      </c>
      <c r="JH24">
        <v>2002</v>
      </c>
      <c r="JI24">
        <v>0</v>
      </c>
      <c r="JJ24">
        <v>28</v>
      </c>
      <c r="JK24">
        <v>28352184.5</v>
      </c>
      <c r="JL24">
        <v>28352184.5</v>
      </c>
      <c r="JM24">
        <v>1.14258</v>
      </c>
      <c r="JN24">
        <v>2.64404</v>
      </c>
      <c r="JO24">
        <v>1.49658</v>
      </c>
      <c r="JP24">
        <v>2.36084</v>
      </c>
      <c r="JQ24">
        <v>1.54907</v>
      </c>
      <c r="JR24">
        <v>2.48413</v>
      </c>
      <c r="JS24">
        <v>39.6669</v>
      </c>
      <c r="JT24">
        <v>23.9211</v>
      </c>
      <c r="JU24">
        <v>18</v>
      </c>
      <c r="JV24">
        <v>490.964</v>
      </c>
      <c r="JW24">
        <v>498.852</v>
      </c>
      <c r="JX24">
        <v>21.3303</v>
      </c>
      <c r="JY24">
        <v>29.408</v>
      </c>
      <c r="JZ24">
        <v>29.9964</v>
      </c>
      <c r="KA24">
        <v>29.8232</v>
      </c>
      <c r="KB24">
        <v>29.845</v>
      </c>
      <c r="KC24">
        <v>22.9694</v>
      </c>
      <c r="KD24">
        <v>16.8116</v>
      </c>
      <c r="KE24">
        <v>51.0029</v>
      </c>
      <c r="KF24">
        <v>21.3457</v>
      </c>
      <c r="KG24">
        <v>420</v>
      </c>
      <c r="KH24">
        <v>15.6023</v>
      </c>
      <c r="KI24">
        <v>101.752</v>
      </c>
      <c r="KJ24">
        <v>93.45</v>
      </c>
    </row>
    <row r="25" spans="1:296">
      <c r="A25">
        <v>7</v>
      </c>
      <c r="B25">
        <v>1701131389.1</v>
      </c>
      <c r="C25">
        <v>812.5999999046326</v>
      </c>
      <c r="D25" t="s">
        <v>460</v>
      </c>
      <c r="E25" t="s">
        <v>461</v>
      </c>
      <c r="F25">
        <v>5</v>
      </c>
      <c r="G25" t="s">
        <v>436</v>
      </c>
      <c r="H25">
        <v>1701131381.349999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K25*DK25*100.0/(AV25*EE25),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K25*DK25*100.0/(AV25*EE25),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(DZ25+(T25+2*0.95*5.67E-8*(((DZ25+$B$9)+273)^4-(DZ25+273)^4)-44100*I25)/(1.84*29.3*Q25+8*0.95*5.67E-8*(DZ25+273)^3))</f>
        <v>0</v>
      </c>
      <c r="V25">
        <f>($C$9*EA25+$D$9*EB25+$E$9*U25)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2*0.95*5.67E-8*(((DZ25+$B$9)+273)^4-(V25+273)^4)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429.5370282819629</v>
      </c>
      <c r="AJ25">
        <v>426.5546181818183</v>
      </c>
      <c r="AK25">
        <v>0.0001222973834599637</v>
      </c>
      <c r="AL25">
        <v>66.17829228707414</v>
      </c>
      <c r="AM25">
        <f>(AO25 - AN25 + DX25*1E3/(8.314*(DZ25+273.15)) * AQ25/DW25 * AP25) * DW25/(100*DK25) * 1000/(1000 - AO25)</f>
        <v>0</v>
      </c>
      <c r="AN25">
        <v>22.13582732526193</v>
      </c>
      <c r="AO25">
        <v>22.77088242424243</v>
      </c>
      <c r="AP25">
        <v>-0.005663168041258987</v>
      </c>
      <c r="AQ25">
        <v>106.6805999977574</v>
      </c>
      <c r="AR25">
        <v>0</v>
      </c>
      <c r="AS25">
        <v>0</v>
      </c>
      <c r="AT25">
        <f>IF(AR25*$H$15&gt;=AV25,1.0,(AV25/(AV25-AR25*$H$15)))</f>
        <v>0</v>
      </c>
      <c r="AU25">
        <f>(AT25-1)*100</f>
        <v>0</v>
      </c>
      <c r="AV25">
        <f>MAX(0,($B$15+$C$15*EE25)/(1+$D$15*EE25)*DX25/(DZ25+273)*$E$15)</f>
        <v>0</v>
      </c>
      <c r="AW25" t="s">
        <v>437</v>
      </c>
      <c r="AX25">
        <v>0</v>
      </c>
      <c r="AY25">
        <v>0.7</v>
      </c>
      <c r="AZ25">
        <v>0.7</v>
      </c>
      <c r="BA25">
        <f>1-AY25/AZ25</f>
        <v>0</v>
      </c>
      <c r="BB25">
        <v>-1</v>
      </c>
      <c r="BC25" t="s">
        <v>462</v>
      </c>
      <c r="BD25">
        <v>8158.06</v>
      </c>
      <c r="BE25">
        <v>201.76</v>
      </c>
      <c r="BF25">
        <v>233.13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437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$B$13*EF25+$C$13*EG25+$F$13*ER25*(1-EU25)</f>
        <v>0</v>
      </c>
      <c r="DH25">
        <f>DG25*DI25</f>
        <v>0</v>
      </c>
      <c r="DI25">
        <f>($B$13*$D$11+$C$13*$D$11+$F$13*((FE25+EW25)/MAX(FE25+EW25+FF25, 0.1)*$I$11+FF25/MAX(FE25+EW25+FF25, 0.1)*$J$11))/($B$13+$C$13+$F$13)</f>
        <v>0</v>
      </c>
      <c r="DJ25">
        <f>($B$13*$K$11+$C$13*$K$11+$F$13*((FE25+EW25)/MAX(FE25+EW25+FF25, 0.1)*$P$11+FF25/MAX(FE25+EW25+FF25, 0.1)*$Q$11))/($B$13+$C$13+$F$13)</f>
        <v>0</v>
      </c>
      <c r="DK25">
        <v>2</v>
      </c>
      <c r="DL25">
        <v>0.5</v>
      </c>
      <c r="DM25" t="s">
        <v>439</v>
      </c>
      <c r="DN25">
        <v>2</v>
      </c>
      <c r="DO25" t="b">
        <v>1</v>
      </c>
      <c r="DP25">
        <v>1701131381.349999</v>
      </c>
      <c r="DQ25">
        <v>416.8423999999999</v>
      </c>
      <c r="DR25">
        <v>419.9951333333334</v>
      </c>
      <c r="DS25">
        <v>22.82177</v>
      </c>
      <c r="DT25">
        <v>22.16533333333333</v>
      </c>
      <c r="DU25">
        <v>415.5764</v>
      </c>
      <c r="DV25">
        <v>22.63349666666667</v>
      </c>
      <c r="DW25">
        <v>500.0121666666666</v>
      </c>
      <c r="DX25">
        <v>91.14137333333331</v>
      </c>
      <c r="DY25">
        <v>0.1000252666666667</v>
      </c>
      <c r="DZ25">
        <v>29.54460333333333</v>
      </c>
      <c r="EA25">
        <v>29.68406</v>
      </c>
      <c r="EB25">
        <v>999.9000000000002</v>
      </c>
      <c r="EC25">
        <v>0</v>
      </c>
      <c r="ED25">
        <v>0</v>
      </c>
      <c r="EE25">
        <v>9998.996333333334</v>
      </c>
      <c r="EF25">
        <v>0</v>
      </c>
      <c r="EG25">
        <v>10.3214</v>
      </c>
      <c r="EH25">
        <v>-3.152602333333333</v>
      </c>
      <c r="EI25">
        <v>426.5776999999999</v>
      </c>
      <c r="EJ25">
        <v>429.5153666666666</v>
      </c>
      <c r="EK25">
        <v>0.6564458333333333</v>
      </c>
      <c r="EL25">
        <v>419.9951333333334</v>
      </c>
      <c r="EM25">
        <v>22.16533333333333</v>
      </c>
      <c r="EN25">
        <v>2.080007333333333</v>
      </c>
      <c r="EO25">
        <v>2.020179</v>
      </c>
      <c r="EP25">
        <v>18.06689</v>
      </c>
      <c r="EQ25">
        <v>17.60336333333333</v>
      </c>
      <c r="ER25">
        <v>1500.016</v>
      </c>
      <c r="ES25">
        <v>0.9730051666666664</v>
      </c>
      <c r="ET25">
        <v>0.02699457000000001</v>
      </c>
      <c r="EU25">
        <v>0</v>
      </c>
      <c r="EV25">
        <v>201.7575666666667</v>
      </c>
      <c r="EW25">
        <v>4.999599999999998</v>
      </c>
      <c r="EX25">
        <v>3126.380666666666</v>
      </c>
      <c r="EY25">
        <v>14076.57666666667</v>
      </c>
      <c r="EZ25">
        <v>38.98719999999999</v>
      </c>
      <c r="FA25">
        <v>40.25386666666665</v>
      </c>
      <c r="FB25">
        <v>39.99563333333333</v>
      </c>
      <c r="FC25">
        <v>40.16846666666665</v>
      </c>
      <c r="FD25">
        <v>40.70593333333332</v>
      </c>
      <c r="FE25">
        <v>1454.656</v>
      </c>
      <c r="FF25">
        <v>40.35999999999999</v>
      </c>
      <c r="FG25">
        <v>0</v>
      </c>
      <c r="FH25">
        <v>316.7999999523163</v>
      </c>
      <c r="FI25">
        <v>0</v>
      </c>
      <c r="FJ25">
        <v>201.76</v>
      </c>
      <c r="FK25">
        <v>-0.4687863271519571</v>
      </c>
      <c r="FL25">
        <v>-9.958290621335484</v>
      </c>
      <c r="FM25">
        <v>3126.35923076923</v>
      </c>
      <c r="FN25">
        <v>15</v>
      </c>
      <c r="FO25">
        <v>0</v>
      </c>
      <c r="FP25" t="s">
        <v>440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-3.169385609756097</v>
      </c>
      <c r="GC25">
        <v>0.1850588153310124</v>
      </c>
      <c r="GD25">
        <v>0.05103951362873149</v>
      </c>
      <c r="GE25">
        <v>1</v>
      </c>
      <c r="GF25">
        <v>201.7557941176471</v>
      </c>
      <c r="GG25">
        <v>-0.08019862968166529</v>
      </c>
      <c r="GH25">
        <v>0.1727493559044392</v>
      </c>
      <c r="GI25">
        <v>1</v>
      </c>
      <c r="GJ25">
        <v>0.6449505853658537</v>
      </c>
      <c r="GK25">
        <v>0.1553142648083624</v>
      </c>
      <c r="GL25">
        <v>0.02525963016064306</v>
      </c>
      <c r="GM25">
        <v>0</v>
      </c>
      <c r="GN25">
        <v>2</v>
      </c>
      <c r="GO25">
        <v>3</v>
      </c>
      <c r="GP25" t="s">
        <v>441</v>
      </c>
      <c r="GQ25">
        <v>3.10255</v>
      </c>
      <c r="GR25">
        <v>2.75812</v>
      </c>
      <c r="GS25">
        <v>0.08795699999999999</v>
      </c>
      <c r="GT25">
        <v>0.0886841</v>
      </c>
      <c r="GU25">
        <v>0.105045</v>
      </c>
      <c r="GV25">
        <v>0.104039</v>
      </c>
      <c r="GW25">
        <v>23810.3</v>
      </c>
      <c r="GX25">
        <v>22124.8</v>
      </c>
      <c r="GY25">
        <v>26667.9</v>
      </c>
      <c r="GZ25">
        <v>24502.4</v>
      </c>
      <c r="HA25">
        <v>38241.7</v>
      </c>
      <c r="HB25">
        <v>32483.8</v>
      </c>
      <c r="HC25">
        <v>46636.4</v>
      </c>
      <c r="HD25">
        <v>38804.2</v>
      </c>
      <c r="HE25">
        <v>1.88678</v>
      </c>
      <c r="HF25">
        <v>1.89128</v>
      </c>
      <c r="HG25">
        <v>0.258978</v>
      </c>
      <c r="HH25">
        <v>0</v>
      </c>
      <c r="HI25">
        <v>25.4887</v>
      </c>
      <c r="HJ25">
        <v>999.9</v>
      </c>
      <c r="HK25">
        <v>41.9</v>
      </c>
      <c r="HL25">
        <v>33.8</v>
      </c>
      <c r="HM25">
        <v>24.2885</v>
      </c>
      <c r="HN25">
        <v>61.801</v>
      </c>
      <c r="HO25">
        <v>22.9527</v>
      </c>
      <c r="HP25">
        <v>1</v>
      </c>
      <c r="HQ25">
        <v>0.0815168</v>
      </c>
      <c r="HR25">
        <v>-2.09007</v>
      </c>
      <c r="HS25">
        <v>20.2643</v>
      </c>
      <c r="HT25">
        <v>5.22133</v>
      </c>
      <c r="HU25">
        <v>11.98</v>
      </c>
      <c r="HV25">
        <v>4.9656</v>
      </c>
      <c r="HW25">
        <v>3.27558</v>
      </c>
      <c r="HX25">
        <v>9999</v>
      </c>
      <c r="HY25">
        <v>9999</v>
      </c>
      <c r="HZ25">
        <v>9999</v>
      </c>
      <c r="IA25">
        <v>506</v>
      </c>
      <c r="IB25">
        <v>1.86422</v>
      </c>
      <c r="IC25">
        <v>1.86041</v>
      </c>
      <c r="ID25">
        <v>1.85869</v>
      </c>
      <c r="IE25">
        <v>1.86006</v>
      </c>
      <c r="IF25">
        <v>1.86014</v>
      </c>
      <c r="IG25">
        <v>1.85867</v>
      </c>
      <c r="IH25">
        <v>1.85776</v>
      </c>
      <c r="II25">
        <v>1.85261</v>
      </c>
      <c r="IJ25">
        <v>0</v>
      </c>
      <c r="IK25">
        <v>0</v>
      </c>
      <c r="IL25">
        <v>0</v>
      </c>
      <c r="IM25">
        <v>0</v>
      </c>
      <c r="IN25" t="s">
        <v>442</v>
      </c>
      <c r="IO25" t="s">
        <v>443</v>
      </c>
      <c r="IP25" t="s">
        <v>444</v>
      </c>
      <c r="IQ25" t="s">
        <v>444</v>
      </c>
      <c r="IR25" t="s">
        <v>444</v>
      </c>
      <c r="IS25" t="s">
        <v>444</v>
      </c>
      <c r="IT25">
        <v>0</v>
      </c>
      <c r="IU25">
        <v>100</v>
      </c>
      <c r="IV25">
        <v>100</v>
      </c>
      <c r="IW25">
        <v>1.266</v>
      </c>
      <c r="IX25">
        <v>0.1873</v>
      </c>
      <c r="IY25">
        <v>0.3971615310492796</v>
      </c>
      <c r="IZ25">
        <v>0.002194383670526158</v>
      </c>
      <c r="JA25">
        <v>-2.614430836048478E-07</v>
      </c>
      <c r="JB25">
        <v>2.831566818974657E-11</v>
      </c>
      <c r="JC25">
        <v>-0.02387284111826243</v>
      </c>
      <c r="JD25">
        <v>-0.004919592197158782</v>
      </c>
      <c r="JE25">
        <v>0.0008186423644796414</v>
      </c>
      <c r="JF25">
        <v>-8.268116151049551E-06</v>
      </c>
      <c r="JG25">
        <v>6</v>
      </c>
      <c r="JH25">
        <v>2002</v>
      </c>
      <c r="JI25">
        <v>0</v>
      </c>
      <c r="JJ25">
        <v>28</v>
      </c>
      <c r="JK25">
        <v>28352189.8</v>
      </c>
      <c r="JL25">
        <v>28352189.8</v>
      </c>
      <c r="JM25">
        <v>1.14868</v>
      </c>
      <c r="JN25">
        <v>2.64526</v>
      </c>
      <c r="JO25">
        <v>1.49658</v>
      </c>
      <c r="JP25">
        <v>2.35962</v>
      </c>
      <c r="JQ25">
        <v>1.54907</v>
      </c>
      <c r="JR25">
        <v>2.50977</v>
      </c>
      <c r="JS25">
        <v>39.2173</v>
      </c>
      <c r="JT25">
        <v>23.9737</v>
      </c>
      <c r="JU25">
        <v>18</v>
      </c>
      <c r="JV25">
        <v>490.247</v>
      </c>
      <c r="JW25">
        <v>509.818</v>
      </c>
      <c r="JX25">
        <v>29.9253</v>
      </c>
      <c r="JY25">
        <v>28.3072</v>
      </c>
      <c r="JZ25">
        <v>29.9997</v>
      </c>
      <c r="KA25">
        <v>28.798</v>
      </c>
      <c r="KB25">
        <v>28.8537</v>
      </c>
      <c r="KC25">
        <v>23.0962</v>
      </c>
      <c r="KD25">
        <v>18.1223</v>
      </c>
      <c r="KE25">
        <v>80.2681</v>
      </c>
      <c r="KF25">
        <v>30.1316</v>
      </c>
      <c r="KG25">
        <v>420</v>
      </c>
      <c r="KH25">
        <v>22.0437</v>
      </c>
      <c r="KI25">
        <v>101.912</v>
      </c>
      <c r="KJ25">
        <v>93.54510000000001</v>
      </c>
    </row>
    <row r="26" spans="1:296">
      <c r="A26">
        <v>8</v>
      </c>
      <c r="B26">
        <v>1701131430.1</v>
      </c>
      <c r="C26">
        <v>853.5999999046326</v>
      </c>
      <c r="D26" t="s">
        <v>463</v>
      </c>
      <c r="E26" t="s">
        <v>464</v>
      </c>
      <c r="F26">
        <v>5</v>
      </c>
      <c r="G26" t="s">
        <v>436</v>
      </c>
      <c r="H26">
        <v>1701131422.099999</v>
      </c>
      <c r="I26">
        <f>(J26)/1000</f>
        <v>0</v>
      </c>
      <c r="J26">
        <f>IF(DO26, AM26, AG26)</f>
        <v>0</v>
      </c>
      <c r="K26">
        <f>IF(DO26, AH26, AF26)</f>
        <v>0</v>
      </c>
      <c r="L26">
        <f>DQ26 - IF(AT26&gt;1, K26*DK26*100.0/(AV26*EE26), 0)</f>
        <v>0</v>
      </c>
      <c r="M26">
        <f>((S26-I26/2)*L26-K26)/(S26+I26/2)</f>
        <v>0</v>
      </c>
      <c r="N26">
        <f>M26*(DX26+DY26)/1000.0</f>
        <v>0</v>
      </c>
      <c r="O26">
        <f>(DQ26 - IF(AT26&gt;1, K26*DK26*100.0/(AV26*EE26), 0))*(DX26+DY26)/1000.0</f>
        <v>0</v>
      </c>
      <c r="P26">
        <f>2.0/((1/R26-1/Q26)+SIGN(R26)*SQRT((1/R26-1/Q26)*(1/R26-1/Q26) + 4*DL26/((DL26+1)*(DL26+1))*(2*1/R26*1/Q26-1/Q26*1/Q26)))</f>
        <v>0</v>
      </c>
      <c r="Q26">
        <f>IF(LEFT(DM26,1)&lt;&gt;"0",IF(LEFT(DM26,1)="1",3.0,DN26),$D$5+$E$5*(EE26*DX26/($K$5*1000))+$F$5*(EE26*DX26/($K$5*1000))*MAX(MIN(DK26,$J$5),$I$5)*MAX(MIN(DK26,$J$5),$I$5)+$G$5*MAX(MIN(DK26,$J$5),$I$5)*(EE26*DX26/($K$5*1000))+$H$5*(EE26*DX26/($K$5*1000))*(EE26*DX26/($K$5*1000)))</f>
        <v>0</v>
      </c>
      <c r="R26">
        <f>I26*(1000-(1000*0.61365*exp(17.502*V26/(240.97+V26))/(DX26+DY26)+DS26)/2)/(1000*0.61365*exp(17.502*V26/(240.97+V26))/(DX26+DY26)-DS26)</f>
        <v>0</v>
      </c>
      <c r="S26">
        <f>1/((DL26+1)/(P26/1.6)+1/(Q26/1.37)) + DL26/((DL26+1)/(P26/1.6) + DL26/(Q26/1.37))</f>
        <v>0</v>
      </c>
      <c r="T26">
        <f>(DG26*DJ26)</f>
        <v>0</v>
      </c>
      <c r="U26">
        <f>(DZ26+(T26+2*0.95*5.67E-8*(((DZ26+$B$9)+273)^4-(DZ26+273)^4)-44100*I26)/(1.84*29.3*Q26+8*0.95*5.67E-8*(DZ26+273)^3))</f>
        <v>0</v>
      </c>
      <c r="V26">
        <f>($C$9*EA26+$D$9*EB26+$E$9*U26)</f>
        <v>0</v>
      </c>
      <c r="W26">
        <f>0.61365*exp(17.502*V26/(240.97+V26))</f>
        <v>0</v>
      </c>
      <c r="X26">
        <f>(Y26/Z26*100)</f>
        <v>0</v>
      </c>
      <c r="Y26">
        <f>DS26*(DX26+DY26)/1000</f>
        <v>0</v>
      </c>
      <c r="Z26">
        <f>0.61365*exp(17.502*DZ26/(240.97+DZ26))</f>
        <v>0</v>
      </c>
      <c r="AA26">
        <f>(W26-DS26*(DX26+DY26)/1000)</f>
        <v>0</v>
      </c>
      <c r="AB26">
        <f>(-I26*44100)</f>
        <v>0</v>
      </c>
      <c r="AC26">
        <f>2*29.3*Q26*0.92*(DZ26-V26)</f>
        <v>0</v>
      </c>
      <c r="AD26">
        <f>2*0.95*5.67E-8*(((DZ26+$B$9)+273)^4-(V26+273)^4)</f>
        <v>0</v>
      </c>
      <c r="AE26">
        <f>T26+AD26+AB26+AC26</f>
        <v>0</v>
      </c>
      <c r="AF26">
        <f>DW26*AT26*(DR26-DQ26*(1000-AT26*DT26)/(1000-AT26*DS26))/(100*DK26)</f>
        <v>0</v>
      </c>
      <c r="AG26">
        <f>1000*DW26*AT26*(DS26-DT26)/(100*DK26*(1000-AT26*DS26))</f>
        <v>0</v>
      </c>
      <c r="AH26">
        <f>(AI26 - AJ26 - DX26*1E3/(8.314*(DZ26+273.15)) * AL26/DW26 * AK26) * DW26/(100*DK26) * (1000 - DT26)/1000</f>
        <v>0</v>
      </c>
      <c r="AI26">
        <v>429.5062431358143</v>
      </c>
      <c r="AJ26">
        <v>426.7102727272725</v>
      </c>
      <c r="AK26">
        <v>0.0004637294088504496</v>
      </c>
      <c r="AL26">
        <v>66.17829228707414</v>
      </c>
      <c r="AM26">
        <f>(AO26 - AN26 + DX26*1E3/(8.314*(DZ26+273.15)) * AQ26/DW26 * AP26) * DW26/(100*DK26) * 1000/(1000 - AO26)</f>
        <v>0</v>
      </c>
      <c r="AN26">
        <v>22.29146821504448</v>
      </c>
      <c r="AO26">
        <v>22.86371818181818</v>
      </c>
      <c r="AP26">
        <v>8.486710995459171E-05</v>
      </c>
      <c r="AQ26">
        <v>106.6805999977574</v>
      </c>
      <c r="AR26">
        <v>0</v>
      </c>
      <c r="AS26">
        <v>0</v>
      </c>
      <c r="AT26">
        <f>IF(AR26*$H$15&gt;=AV26,1.0,(AV26/(AV26-AR26*$H$15)))</f>
        <v>0</v>
      </c>
      <c r="AU26">
        <f>(AT26-1)*100</f>
        <v>0</v>
      </c>
      <c r="AV26">
        <f>MAX(0,($B$15+$C$15*EE26)/(1+$D$15*EE26)*DX26/(DZ26+273)*$E$15)</f>
        <v>0</v>
      </c>
      <c r="AW26" t="s">
        <v>437</v>
      </c>
      <c r="AX26" t="s">
        <v>437</v>
      </c>
      <c r="AY26">
        <v>0</v>
      </c>
      <c r="AZ26">
        <v>0</v>
      </c>
      <c r="BA26">
        <f>1-AY26/AZ26</f>
        <v>0</v>
      </c>
      <c r="BB26">
        <v>0</v>
      </c>
      <c r="BC26" t="s">
        <v>437</v>
      </c>
      <c r="BD26" t="s">
        <v>437</v>
      </c>
      <c r="BE26">
        <v>0</v>
      </c>
      <c r="BF26">
        <v>0</v>
      </c>
      <c r="BG26">
        <f>1-BE26/BF26</f>
        <v>0</v>
      </c>
      <c r="BH26">
        <v>0.5</v>
      </c>
      <c r="BI26">
        <f>DH26</f>
        <v>0</v>
      </c>
      <c r="BJ26">
        <f>K26</f>
        <v>0</v>
      </c>
      <c r="BK26">
        <f>BG26*BH26*BI26</f>
        <v>0</v>
      </c>
      <c r="BL26">
        <f>(BJ26-BB26)/BI26</f>
        <v>0</v>
      </c>
      <c r="BM26">
        <f>(AZ26-BF26)/BF26</f>
        <v>0</v>
      </c>
      <c r="BN26">
        <f>AY26/(BA26+AY26/BF26)</f>
        <v>0</v>
      </c>
      <c r="BO26" t="s">
        <v>437</v>
      </c>
      <c r="BP26">
        <v>0</v>
      </c>
      <c r="BQ26">
        <f>IF(BP26&lt;&gt;0, BP26, BN26)</f>
        <v>0</v>
      </c>
      <c r="BR26">
        <f>1-BQ26/BF26</f>
        <v>0</v>
      </c>
      <c r="BS26">
        <f>(BF26-BE26)/(BF26-BQ26)</f>
        <v>0</v>
      </c>
      <c r="BT26">
        <f>(AZ26-BF26)/(AZ26-BQ26)</f>
        <v>0</v>
      </c>
      <c r="BU26">
        <f>(BF26-BE26)/(BF26-AY26)</f>
        <v>0</v>
      </c>
      <c r="BV26">
        <f>(AZ26-BF26)/(AZ26-AY26)</f>
        <v>0</v>
      </c>
      <c r="BW26">
        <f>(BS26*BQ26/BE26)</f>
        <v>0</v>
      </c>
      <c r="BX26">
        <f>(1-BW26)</f>
        <v>0</v>
      </c>
      <c r="DG26">
        <f>$B$13*EF26+$C$13*EG26+$F$13*ER26*(1-EU26)</f>
        <v>0</v>
      </c>
      <c r="DH26">
        <f>DG26*DI26</f>
        <v>0</v>
      </c>
      <c r="DI26">
        <f>($B$13*$D$11+$C$13*$D$11+$F$13*((FE26+EW26)/MAX(FE26+EW26+FF26, 0.1)*$I$11+FF26/MAX(FE26+EW26+FF26, 0.1)*$J$11))/($B$13+$C$13+$F$13)</f>
        <v>0</v>
      </c>
      <c r="DJ26">
        <f>($B$13*$K$11+$C$13*$K$11+$F$13*((FE26+EW26)/MAX(FE26+EW26+FF26, 0.1)*$P$11+FF26/MAX(FE26+EW26+FF26, 0.1)*$Q$11))/($B$13+$C$13+$F$13)</f>
        <v>0</v>
      </c>
      <c r="DK26">
        <v>2</v>
      </c>
      <c r="DL26">
        <v>0.5</v>
      </c>
      <c r="DM26" t="s">
        <v>439</v>
      </c>
      <c r="DN26">
        <v>2</v>
      </c>
      <c r="DO26" t="b">
        <v>1</v>
      </c>
      <c r="DP26">
        <v>1701131422.099999</v>
      </c>
      <c r="DQ26">
        <v>416.8722903225806</v>
      </c>
      <c r="DR26">
        <v>419.9795806451613</v>
      </c>
      <c r="DS26">
        <v>22.86082258064516</v>
      </c>
      <c r="DT26">
        <v>22.29133870967742</v>
      </c>
      <c r="DU26">
        <v>415.6062258064516</v>
      </c>
      <c r="DV26">
        <v>22.67178064516129</v>
      </c>
      <c r="DW26">
        <v>499.9878387096775</v>
      </c>
      <c r="DX26">
        <v>91.13970967741935</v>
      </c>
      <c r="DY26">
        <v>0.1000210064516129</v>
      </c>
      <c r="DZ26">
        <v>29.72741290322581</v>
      </c>
      <c r="EA26">
        <v>29.93478387096775</v>
      </c>
      <c r="EB26">
        <v>999.9000000000003</v>
      </c>
      <c r="EC26">
        <v>0</v>
      </c>
      <c r="ED26">
        <v>0</v>
      </c>
      <c r="EE26">
        <v>9991.527741935484</v>
      </c>
      <c r="EF26">
        <v>0</v>
      </c>
      <c r="EG26">
        <v>10.32532258064516</v>
      </c>
      <c r="EH26">
        <v>-3.107330322580645</v>
      </c>
      <c r="EI26">
        <v>426.6252580645161</v>
      </c>
      <c r="EJ26">
        <v>429.5550000000001</v>
      </c>
      <c r="EK26">
        <v>0.5694862903225807</v>
      </c>
      <c r="EL26">
        <v>419.9795806451613</v>
      </c>
      <c r="EM26">
        <v>22.29133870967742</v>
      </c>
      <c r="EN26">
        <v>2.083529032258065</v>
      </c>
      <c r="EO26">
        <v>2.031624838709677</v>
      </c>
      <c r="EP26">
        <v>18.0938064516129</v>
      </c>
      <c r="EQ26">
        <v>17.69298064516129</v>
      </c>
      <c r="ER26">
        <v>1500.017419354839</v>
      </c>
      <c r="ES26">
        <v>0.9730029999999996</v>
      </c>
      <c r="ET26">
        <v>0.02699660000000001</v>
      </c>
      <c r="EU26">
        <v>0</v>
      </c>
      <c r="EV26">
        <v>201.5120322580646</v>
      </c>
      <c r="EW26">
        <v>4.999599999999997</v>
      </c>
      <c r="EX26">
        <v>3117.186774193549</v>
      </c>
      <c r="EY26">
        <v>14076.58709677419</v>
      </c>
      <c r="EZ26">
        <v>38.72554838709677</v>
      </c>
      <c r="FA26">
        <v>39.7598387096774</v>
      </c>
      <c r="FB26">
        <v>39.74170967741935</v>
      </c>
      <c r="FC26">
        <v>39.46551612903225</v>
      </c>
      <c r="FD26">
        <v>40.42096774193547</v>
      </c>
      <c r="FE26">
        <v>1454.657419354839</v>
      </c>
      <c r="FF26">
        <v>40.35999999999998</v>
      </c>
      <c r="FG26">
        <v>0</v>
      </c>
      <c r="FH26">
        <v>40.59999990463257</v>
      </c>
      <c r="FI26">
        <v>0</v>
      </c>
      <c r="FJ26">
        <v>201.5098846153846</v>
      </c>
      <c r="FK26">
        <v>-0.6230769155473347</v>
      </c>
      <c r="FL26">
        <v>-3.997606846960728</v>
      </c>
      <c r="FM26">
        <v>3117.145</v>
      </c>
      <c r="FN26">
        <v>15</v>
      </c>
      <c r="FO26">
        <v>0</v>
      </c>
      <c r="FP26" t="s">
        <v>440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-3.1163795</v>
      </c>
      <c r="GC26">
        <v>0.3110699437148294</v>
      </c>
      <c r="GD26">
        <v>0.04996010478121515</v>
      </c>
      <c r="GE26">
        <v>1</v>
      </c>
      <c r="GF26">
        <v>201.5038823529412</v>
      </c>
      <c r="GG26">
        <v>-0.2971734073570088</v>
      </c>
      <c r="GH26">
        <v>0.2105023074773453</v>
      </c>
      <c r="GI26">
        <v>1</v>
      </c>
      <c r="GJ26">
        <v>0.5614524999999999</v>
      </c>
      <c r="GK26">
        <v>0.2102987842401494</v>
      </c>
      <c r="GL26">
        <v>0.02852025597711213</v>
      </c>
      <c r="GM26">
        <v>0</v>
      </c>
      <c r="GN26">
        <v>2</v>
      </c>
      <c r="GO26">
        <v>3</v>
      </c>
      <c r="GP26" t="s">
        <v>441</v>
      </c>
      <c r="GQ26">
        <v>3.10253</v>
      </c>
      <c r="GR26">
        <v>2.75796</v>
      </c>
      <c r="GS26">
        <v>0.0879962</v>
      </c>
      <c r="GT26">
        <v>0.0887271</v>
      </c>
      <c r="GU26">
        <v>0.10537</v>
      </c>
      <c r="GV26">
        <v>0.104504</v>
      </c>
      <c r="GW26">
        <v>23812.7</v>
      </c>
      <c r="GX26">
        <v>22126.1</v>
      </c>
      <c r="GY26">
        <v>26671.5</v>
      </c>
      <c r="GZ26">
        <v>24504.7</v>
      </c>
      <c r="HA26">
        <v>38232.3</v>
      </c>
      <c r="HB26">
        <v>32469</v>
      </c>
      <c r="HC26">
        <v>46642.3</v>
      </c>
      <c r="HD26">
        <v>38806.9</v>
      </c>
      <c r="HE26">
        <v>1.887</v>
      </c>
      <c r="HF26">
        <v>1.89295</v>
      </c>
      <c r="HG26">
        <v>0.25779</v>
      </c>
      <c r="HH26">
        <v>0</v>
      </c>
      <c r="HI26">
        <v>25.7445</v>
      </c>
      <c r="HJ26">
        <v>999.9</v>
      </c>
      <c r="HK26">
        <v>42.9</v>
      </c>
      <c r="HL26">
        <v>33.8</v>
      </c>
      <c r="HM26">
        <v>24.8696</v>
      </c>
      <c r="HN26">
        <v>61.691</v>
      </c>
      <c r="HO26">
        <v>22.9167</v>
      </c>
      <c r="HP26">
        <v>1</v>
      </c>
      <c r="HQ26">
        <v>0.07542169999999999</v>
      </c>
      <c r="HR26">
        <v>-1.56888</v>
      </c>
      <c r="HS26">
        <v>20.2719</v>
      </c>
      <c r="HT26">
        <v>5.22148</v>
      </c>
      <c r="HU26">
        <v>11.98</v>
      </c>
      <c r="HV26">
        <v>4.9655</v>
      </c>
      <c r="HW26">
        <v>3.27553</v>
      </c>
      <c r="HX26">
        <v>9999</v>
      </c>
      <c r="HY26">
        <v>9999</v>
      </c>
      <c r="HZ26">
        <v>9999</v>
      </c>
      <c r="IA26">
        <v>506.1</v>
      </c>
      <c r="IB26">
        <v>1.8642</v>
      </c>
      <c r="IC26">
        <v>1.8604</v>
      </c>
      <c r="ID26">
        <v>1.85867</v>
      </c>
      <c r="IE26">
        <v>1.86005</v>
      </c>
      <c r="IF26">
        <v>1.86013</v>
      </c>
      <c r="IG26">
        <v>1.85868</v>
      </c>
      <c r="IH26">
        <v>1.85776</v>
      </c>
      <c r="II26">
        <v>1.85261</v>
      </c>
      <c r="IJ26">
        <v>0</v>
      </c>
      <c r="IK26">
        <v>0</v>
      </c>
      <c r="IL26">
        <v>0</v>
      </c>
      <c r="IM26">
        <v>0</v>
      </c>
      <c r="IN26" t="s">
        <v>442</v>
      </c>
      <c r="IO26" t="s">
        <v>443</v>
      </c>
      <c r="IP26" t="s">
        <v>444</v>
      </c>
      <c r="IQ26" t="s">
        <v>444</v>
      </c>
      <c r="IR26" t="s">
        <v>444</v>
      </c>
      <c r="IS26" t="s">
        <v>444</v>
      </c>
      <c r="IT26">
        <v>0</v>
      </c>
      <c r="IU26">
        <v>100</v>
      </c>
      <c r="IV26">
        <v>100</v>
      </c>
      <c r="IW26">
        <v>1.266</v>
      </c>
      <c r="IX26">
        <v>0.1891</v>
      </c>
      <c r="IY26">
        <v>0.3971615310492796</v>
      </c>
      <c r="IZ26">
        <v>0.002194383670526158</v>
      </c>
      <c r="JA26">
        <v>-2.614430836048478E-07</v>
      </c>
      <c r="JB26">
        <v>2.831566818974657E-11</v>
      </c>
      <c r="JC26">
        <v>-0.02387284111826243</v>
      </c>
      <c r="JD26">
        <v>-0.004919592197158782</v>
      </c>
      <c r="JE26">
        <v>0.0008186423644796414</v>
      </c>
      <c r="JF26">
        <v>-8.268116151049551E-06</v>
      </c>
      <c r="JG26">
        <v>6</v>
      </c>
      <c r="JH26">
        <v>2002</v>
      </c>
      <c r="JI26">
        <v>0</v>
      </c>
      <c r="JJ26">
        <v>28</v>
      </c>
      <c r="JK26">
        <v>28352190.5</v>
      </c>
      <c r="JL26">
        <v>28352190.5</v>
      </c>
      <c r="JM26">
        <v>1.14868</v>
      </c>
      <c r="JN26">
        <v>2.64648</v>
      </c>
      <c r="JO26">
        <v>1.49658</v>
      </c>
      <c r="JP26">
        <v>2.35962</v>
      </c>
      <c r="JQ26">
        <v>1.54907</v>
      </c>
      <c r="JR26">
        <v>2.48047</v>
      </c>
      <c r="JS26">
        <v>39.1428</v>
      </c>
      <c r="JT26">
        <v>23.9562</v>
      </c>
      <c r="JU26">
        <v>18</v>
      </c>
      <c r="JV26">
        <v>489.644</v>
      </c>
      <c r="JW26">
        <v>510.031</v>
      </c>
      <c r="JX26">
        <v>29.955</v>
      </c>
      <c r="JY26">
        <v>28.2455</v>
      </c>
      <c r="JZ26">
        <v>29.9993</v>
      </c>
      <c r="KA26">
        <v>28.7025</v>
      </c>
      <c r="KB26">
        <v>28.7478</v>
      </c>
      <c r="KC26">
        <v>23.1018</v>
      </c>
      <c r="KD26">
        <v>18.9586</v>
      </c>
      <c r="KE26">
        <v>82.95310000000001</v>
      </c>
      <c r="KF26">
        <v>29.96</v>
      </c>
      <c r="KG26">
        <v>420</v>
      </c>
      <c r="KH26">
        <v>22.2146</v>
      </c>
      <c r="KI26">
        <v>101.926</v>
      </c>
      <c r="KJ26">
        <v>93.55249999999999</v>
      </c>
    </row>
    <row r="27" spans="1:296">
      <c r="A27">
        <v>9</v>
      </c>
      <c r="B27">
        <v>1701131468.6</v>
      </c>
      <c r="C27">
        <v>892.0999999046326</v>
      </c>
      <c r="D27" t="s">
        <v>465</v>
      </c>
      <c r="E27" t="s">
        <v>466</v>
      </c>
      <c r="F27">
        <v>5</v>
      </c>
      <c r="G27" t="s">
        <v>436</v>
      </c>
      <c r="H27">
        <v>1701131460.849999</v>
      </c>
      <c r="I27">
        <f>(J27)/1000</f>
        <v>0</v>
      </c>
      <c r="J27">
        <f>IF(DO27, AM27, AG27)</f>
        <v>0</v>
      </c>
      <c r="K27">
        <f>IF(DO27, AH27, AF27)</f>
        <v>0</v>
      </c>
      <c r="L27">
        <f>DQ27 - IF(AT27&gt;1, K27*DK27*100.0/(AV27*EE27), 0)</f>
        <v>0</v>
      </c>
      <c r="M27">
        <f>((S27-I27/2)*L27-K27)/(S27+I27/2)</f>
        <v>0</v>
      </c>
      <c r="N27">
        <f>M27*(DX27+DY27)/1000.0</f>
        <v>0</v>
      </c>
      <c r="O27">
        <f>(DQ27 - IF(AT27&gt;1, K27*DK27*100.0/(AV27*EE27), 0))*(DX27+DY27)/1000.0</f>
        <v>0</v>
      </c>
      <c r="P27">
        <f>2.0/((1/R27-1/Q27)+SIGN(R27)*SQRT((1/R27-1/Q27)*(1/R27-1/Q27) + 4*DL27/((DL27+1)*(DL27+1))*(2*1/R27*1/Q27-1/Q27*1/Q27)))</f>
        <v>0</v>
      </c>
      <c r="Q27">
        <f>IF(LEFT(DM27,1)&lt;&gt;"0",IF(LEFT(DM27,1)="1",3.0,DN27),$D$5+$E$5*(EE27*DX27/($K$5*1000))+$F$5*(EE27*DX27/($K$5*1000))*MAX(MIN(DK27,$J$5),$I$5)*MAX(MIN(DK27,$J$5),$I$5)+$G$5*MAX(MIN(DK27,$J$5),$I$5)*(EE27*DX27/($K$5*1000))+$H$5*(EE27*DX27/($K$5*1000))*(EE27*DX27/($K$5*1000)))</f>
        <v>0</v>
      </c>
      <c r="R27">
        <f>I27*(1000-(1000*0.61365*exp(17.502*V27/(240.97+V27))/(DX27+DY27)+DS27)/2)/(1000*0.61365*exp(17.502*V27/(240.97+V27))/(DX27+DY27)-DS27)</f>
        <v>0</v>
      </c>
      <c r="S27">
        <f>1/((DL27+1)/(P27/1.6)+1/(Q27/1.37)) + DL27/((DL27+1)/(P27/1.6) + DL27/(Q27/1.37))</f>
        <v>0</v>
      </c>
      <c r="T27">
        <f>(DG27*DJ27)</f>
        <v>0</v>
      </c>
      <c r="U27">
        <f>(DZ27+(T27+2*0.95*5.67E-8*(((DZ27+$B$9)+273)^4-(DZ27+273)^4)-44100*I27)/(1.84*29.3*Q27+8*0.95*5.67E-8*(DZ27+273)^3))</f>
        <v>0</v>
      </c>
      <c r="V27">
        <f>($C$9*EA27+$D$9*EB27+$E$9*U27)</f>
        <v>0</v>
      </c>
      <c r="W27">
        <f>0.61365*exp(17.502*V27/(240.97+V27))</f>
        <v>0</v>
      </c>
      <c r="X27">
        <f>(Y27/Z27*100)</f>
        <v>0</v>
      </c>
      <c r="Y27">
        <f>DS27*(DX27+DY27)/1000</f>
        <v>0</v>
      </c>
      <c r="Z27">
        <f>0.61365*exp(17.502*DZ27/(240.97+DZ27))</f>
        <v>0</v>
      </c>
      <c r="AA27">
        <f>(W27-DS27*(DX27+DY27)/1000)</f>
        <v>0</v>
      </c>
      <c r="AB27">
        <f>(-I27*44100)</f>
        <v>0</v>
      </c>
      <c r="AC27">
        <f>2*29.3*Q27*0.92*(DZ27-V27)</f>
        <v>0</v>
      </c>
      <c r="AD27">
        <f>2*0.95*5.67E-8*(((DZ27+$B$9)+273)^4-(V27+273)^4)</f>
        <v>0</v>
      </c>
      <c r="AE27">
        <f>T27+AD27+AB27+AC27</f>
        <v>0</v>
      </c>
      <c r="AF27">
        <f>DW27*AT27*(DR27-DQ27*(1000-AT27*DT27)/(1000-AT27*DS27))/(100*DK27)</f>
        <v>0</v>
      </c>
      <c r="AG27">
        <f>1000*DW27*AT27*(DS27-DT27)/(100*DK27*(1000-AT27*DS27))</f>
        <v>0</v>
      </c>
      <c r="AH27">
        <f>(AI27 - AJ27 - DX27*1E3/(8.314*(DZ27+273.15)) * AL27/DW27 * AK27) * DW27/(100*DK27) * (1000 - DT27)/1000</f>
        <v>0</v>
      </c>
      <c r="AI27">
        <v>429.6019229708814</v>
      </c>
      <c r="AJ27">
        <v>426.7601939393938</v>
      </c>
      <c r="AK27">
        <v>0.0001576056411835639</v>
      </c>
      <c r="AL27">
        <v>66.17829228707414</v>
      </c>
      <c r="AM27">
        <f>(AO27 - AN27 + DX27*1E3/(8.314*(DZ27+273.15)) * AQ27/DW27 * AP27) * DW27/(100*DK27) * 1000/(1000 - AO27)</f>
        <v>0</v>
      </c>
      <c r="AN27">
        <v>22.44090196879545</v>
      </c>
      <c r="AO27">
        <v>22.99627151515152</v>
      </c>
      <c r="AP27">
        <v>0.0007154842282951669</v>
      </c>
      <c r="AQ27">
        <v>106.6805999977574</v>
      </c>
      <c r="AR27">
        <v>0</v>
      </c>
      <c r="AS27">
        <v>0</v>
      </c>
      <c r="AT27">
        <f>IF(AR27*$H$15&gt;=AV27,1.0,(AV27/(AV27-AR27*$H$15)))</f>
        <v>0</v>
      </c>
      <c r="AU27">
        <f>(AT27-1)*100</f>
        <v>0</v>
      </c>
      <c r="AV27">
        <f>MAX(0,($B$15+$C$15*EE27)/(1+$D$15*EE27)*DX27/(DZ27+273)*$E$15)</f>
        <v>0</v>
      </c>
      <c r="AW27" t="s">
        <v>437</v>
      </c>
      <c r="AX27" t="s">
        <v>437</v>
      </c>
      <c r="AY27">
        <v>0</v>
      </c>
      <c r="AZ27">
        <v>0</v>
      </c>
      <c r="BA27">
        <f>1-AY27/AZ27</f>
        <v>0</v>
      </c>
      <c r="BB27">
        <v>0</v>
      </c>
      <c r="BC27" t="s">
        <v>437</v>
      </c>
      <c r="BD27" t="s">
        <v>437</v>
      </c>
      <c r="BE27">
        <v>0</v>
      </c>
      <c r="BF27">
        <v>0</v>
      </c>
      <c r="BG27">
        <f>1-BE27/BF27</f>
        <v>0</v>
      </c>
      <c r="BH27">
        <v>0.5</v>
      </c>
      <c r="BI27">
        <f>DH27</f>
        <v>0</v>
      </c>
      <c r="BJ27">
        <f>K27</f>
        <v>0</v>
      </c>
      <c r="BK27">
        <f>BG27*BH27*BI27</f>
        <v>0</v>
      </c>
      <c r="BL27">
        <f>(BJ27-BB27)/BI27</f>
        <v>0</v>
      </c>
      <c r="BM27">
        <f>(AZ27-BF27)/BF27</f>
        <v>0</v>
      </c>
      <c r="BN27">
        <f>AY27/(BA27+AY27/BF27)</f>
        <v>0</v>
      </c>
      <c r="BO27" t="s">
        <v>437</v>
      </c>
      <c r="BP27">
        <v>0</v>
      </c>
      <c r="BQ27">
        <f>IF(BP27&lt;&gt;0, BP27, BN27)</f>
        <v>0</v>
      </c>
      <c r="BR27">
        <f>1-BQ27/BF27</f>
        <v>0</v>
      </c>
      <c r="BS27">
        <f>(BF27-BE27)/(BF27-BQ27)</f>
        <v>0</v>
      </c>
      <c r="BT27">
        <f>(AZ27-BF27)/(AZ27-BQ27)</f>
        <v>0</v>
      </c>
      <c r="BU27">
        <f>(BF27-BE27)/(BF27-AY27)</f>
        <v>0</v>
      </c>
      <c r="BV27">
        <f>(AZ27-BF27)/(AZ27-AY27)</f>
        <v>0</v>
      </c>
      <c r="BW27">
        <f>(BS27*BQ27/BE27)</f>
        <v>0</v>
      </c>
      <c r="BX27">
        <f>(1-BW27)</f>
        <v>0</v>
      </c>
      <c r="DG27">
        <f>$B$13*EF27+$C$13*EG27+$F$13*ER27*(1-EU27)</f>
        <v>0</v>
      </c>
      <c r="DH27">
        <f>DG27*DI27</f>
        <v>0</v>
      </c>
      <c r="DI27">
        <f>($B$13*$D$11+$C$13*$D$11+$F$13*((FE27+EW27)/MAX(FE27+EW27+FF27, 0.1)*$I$11+FF27/MAX(FE27+EW27+FF27, 0.1)*$J$11))/($B$13+$C$13+$F$13)</f>
        <v>0</v>
      </c>
      <c r="DJ27">
        <f>($B$13*$K$11+$C$13*$K$11+$F$13*((FE27+EW27)/MAX(FE27+EW27+FF27, 0.1)*$P$11+FF27/MAX(FE27+EW27+FF27, 0.1)*$Q$11))/($B$13+$C$13+$F$13)</f>
        <v>0</v>
      </c>
      <c r="DK27">
        <v>2</v>
      </c>
      <c r="DL27">
        <v>0.5</v>
      </c>
      <c r="DM27" t="s">
        <v>439</v>
      </c>
      <c r="DN27">
        <v>2</v>
      </c>
      <c r="DO27" t="b">
        <v>1</v>
      </c>
      <c r="DP27">
        <v>1701131460.849999</v>
      </c>
      <c r="DQ27">
        <v>416.9211</v>
      </c>
      <c r="DR27">
        <v>419.9731666666667</v>
      </c>
      <c r="DS27">
        <v>22.96794999999999</v>
      </c>
      <c r="DT27">
        <v>22.43724666666667</v>
      </c>
      <c r="DU27">
        <v>415.6549666666667</v>
      </c>
      <c r="DV27">
        <v>22.77686666666666</v>
      </c>
      <c r="DW27">
        <v>500.0272999999999</v>
      </c>
      <c r="DX27">
        <v>91.14000666666665</v>
      </c>
      <c r="DY27">
        <v>0.1001610633333334</v>
      </c>
      <c r="DZ27">
        <v>29.82096000000001</v>
      </c>
      <c r="EA27">
        <v>30.05352</v>
      </c>
      <c r="EB27">
        <v>999.9000000000002</v>
      </c>
      <c r="EC27">
        <v>0</v>
      </c>
      <c r="ED27">
        <v>0</v>
      </c>
      <c r="EE27">
        <v>9980.917333333335</v>
      </c>
      <c r="EF27">
        <v>0</v>
      </c>
      <c r="EG27">
        <v>10.31912</v>
      </c>
      <c r="EH27">
        <v>-3.052079333333332</v>
      </c>
      <c r="EI27">
        <v>426.7221</v>
      </c>
      <c r="EJ27">
        <v>429.6124999999999</v>
      </c>
      <c r="EK27">
        <v>0.5307027</v>
      </c>
      <c r="EL27">
        <v>419.9731666666667</v>
      </c>
      <c r="EM27">
        <v>22.43724666666667</v>
      </c>
      <c r="EN27">
        <v>2.093299</v>
      </c>
      <c r="EO27">
        <v>2.044931333333333</v>
      </c>
      <c r="EP27">
        <v>18.16827666666666</v>
      </c>
      <c r="EQ27">
        <v>17.79658333333333</v>
      </c>
      <c r="ER27">
        <v>1499.968</v>
      </c>
      <c r="ES27">
        <v>0.9730008666666667</v>
      </c>
      <c r="ET27">
        <v>0.02699906333333334</v>
      </c>
      <c r="EU27">
        <v>0</v>
      </c>
      <c r="EV27">
        <v>201.5336333333333</v>
      </c>
      <c r="EW27">
        <v>4.999599999999998</v>
      </c>
      <c r="EX27">
        <v>3113.620333333333</v>
      </c>
      <c r="EY27">
        <v>14076.12</v>
      </c>
      <c r="EZ27">
        <v>38.41646666666666</v>
      </c>
      <c r="FA27">
        <v>39.44133333333333</v>
      </c>
      <c r="FB27">
        <v>39.483</v>
      </c>
      <c r="FC27">
        <v>39.08306666666667</v>
      </c>
      <c r="FD27">
        <v>40.15806666666666</v>
      </c>
      <c r="FE27">
        <v>1454.608</v>
      </c>
      <c r="FF27">
        <v>40.35999999999999</v>
      </c>
      <c r="FG27">
        <v>0</v>
      </c>
      <c r="FH27">
        <v>79</v>
      </c>
      <c r="FI27">
        <v>0</v>
      </c>
      <c r="FJ27">
        <v>201.5348461538462</v>
      </c>
      <c r="FK27">
        <v>-0.11617093592634</v>
      </c>
      <c r="FL27">
        <v>-5.674871784384152</v>
      </c>
      <c r="FM27">
        <v>3113.617307692308</v>
      </c>
      <c r="FN27">
        <v>15</v>
      </c>
      <c r="FO27">
        <v>0</v>
      </c>
      <c r="FP27" t="s">
        <v>440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-3.049871219512195</v>
      </c>
      <c r="GC27">
        <v>0.07022362369338034</v>
      </c>
      <c r="GD27">
        <v>0.04637956584295592</v>
      </c>
      <c r="GE27">
        <v>1</v>
      </c>
      <c r="GF27">
        <v>201.537705882353</v>
      </c>
      <c r="GG27">
        <v>-0.09998471479069478</v>
      </c>
      <c r="GH27">
        <v>0.1767942522042421</v>
      </c>
      <c r="GI27">
        <v>1</v>
      </c>
      <c r="GJ27">
        <v>0.5303199512195121</v>
      </c>
      <c r="GK27">
        <v>0.03947682229965213</v>
      </c>
      <c r="GL27">
        <v>0.01234269738663751</v>
      </c>
      <c r="GM27">
        <v>1</v>
      </c>
      <c r="GN27">
        <v>3</v>
      </c>
      <c r="GO27">
        <v>3</v>
      </c>
      <c r="GP27" t="s">
        <v>456</v>
      </c>
      <c r="GQ27">
        <v>3.10254</v>
      </c>
      <c r="GR27">
        <v>2.75797</v>
      </c>
      <c r="GS27">
        <v>0.0880167</v>
      </c>
      <c r="GT27">
        <v>0.0887352</v>
      </c>
      <c r="GU27">
        <v>0.105824</v>
      </c>
      <c r="GV27">
        <v>0.105042</v>
      </c>
      <c r="GW27">
        <v>23815.7</v>
      </c>
      <c r="GX27">
        <v>22128.4</v>
      </c>
      <c r="GY27">
        <v>26675.2</v>
      </c>
      <c r="GZ27">
        <v>24507.2</v>
      </c>
      <c r="HA27">
        <v>38217.6</v>
      </c>
      <c r="HB27">
        <v>32451.9</v>
      </c>
      <c r="HC27">
        <v>46648.7</v>
      </c>
      <c r="HD27">
        <v>38810.2</v>
      </c>
      <c r="HE27">
        <v>1.8872</v>
      </c>
      <c r="HF27">
        <v>1.89473</v>
      </c>
      <c r="HG27">
        <v>0.251897</v>
      </c>
      <c r="HH27">
        <v>0</v>
      </c>
      <c r="HI27">
        <v>25.9643</v>
      </c>
      <c r="HJ27">
        <v>999.9</v>
      </c>
      <c r="HK27">
        <v>43.7</v>
      </c>
      <c r="HL27">
        <v>33.7</v>
      </c>
      <c r="HM27">
        <v>25.193</v>
      </c>
      <c r="HN27">
        <v>61.911</v>
      </c>
      <c r="HO27">
        <v>23.2011</v>
      </c>
      <c r="HP27">
        <v>1</v>
      </c>
      <c r="HQ27">
        <v>0.06866360000000001</v>
      </c>
      <c r="HR27">
        <v>-1.35058</v>
      </c>
      <c r="HS27">
        <v>20.2739</v>
      </c>
      <c r="HT27">
        <v>5.22118</v>
      </c>
      <c r="HU27">
        <v>11.98</v>
      </c>
      <c r="HV27">
        <v>4.9655</v>
      </c>
      <c r="HW27">
        <v>3.27578</v>
      </c>
      <c r="HX27">
        <v>9999</v>
      </c>
      <c r="HY27">
        <v>9999</v>
      </c>
      <c r="HZ27">
        <v>9999</v>
      </c>
      <c r="IA27">
        <v>506.1</v>
      </c>
      <c r="IB27">
        <v>1.8642</v>
      </c>
      <c r="IC27">
        <v>1.86038</v>
      </c>
      <c r="ID27">
        <v>1.85867</v>
      </c>
      <c r="IE27">
        <v>1.86005</v>
      </c>
      <c r="IF27">
        <v>1.8601</v>
      </c>
      <c r="IG27">
        <v>1.85867</v>
      </c>
      <c r="IH27">
        <v>1.85775</v>
      </c>
      <c r="II27">
        <v>1.85259</v>
      </c>
      <c r="IJ27">
        <v>0</v>
      </c>
      <c r="IK27">
        <v>0</v>
      </c>
      <c r="IL27">
        <v>0</v>
      </c>
      <c r="IM27">
        <v>0</v>
      </c>
      <c r="IN27" t="s">
        <v>442</v>
      </c>
      <c r="IO27" t="s">
        <v>443</v>
      </c>
      <c r="IP27" t="s">
        <v>444</v>
      </c>
      <c r="IQ27" t="s">
        <v>444</v>
      </c>
      <c r="IR27" t="s">
        <v>444</v>
      </c>
      <c r="IS27" t="s">
        <v>444</v>
      </c>
      <c r="IT27">
        <v>0</v>
      </c>
      <c r="IU27">
        <v>100</v>
      </c>
      <c r="IV27">
        <v>100</v>
      </c>
      <c r="IW27">
        <v>1.266</v>
      </c>
      <c r="IX27">
        <v>0.1916</v>
      </c>
      <c r="IY27">
        <v>0.3971615310492796</v>
      </c>
      <c r="IZ27">
        <v>0.002194383670526158</v>
      </c>
      <c r="JA27">
        <v>-2.614430836048478E-07</v>
      </c>
      <c r="JB27">
        <v>2.831566818974657E-11</v>
      </c>
      <c r="JC27">
        <v>-0.02387284111826243</v>
      </c>
      <c r="JD27">
        <v>-0.004919592197158782</v>
      </c>
      <c r="JE27">
        <v>0.0008186423644796414</v>
      </c>
      <c r="JF27">
        <v>-8.268116151049551E-06</v>
      </c>
      <c r="JG27">
        <v>6</v>
      </c>
      <c r="JH27">
        <v>2002</v>
      </c>
      <c r="JI27">
        <v>0</v>
      </c>
      <c r="JJ27">
        <v>28</v>
      </c>
      <c r="JK27">
        <v>28352191.1</v>
      </c>
      <c r="JL27">
        <v>28352191.1</v>
      </c>
      <c r="JM27">
        <v>1.1499</v>
      </c>
      <c r="JN27">
        <v>2.65381</v>
      </c>
      <c r="JO27">
        <v>1.49658</v>
      </c>
      <c r="JP27">
        <v>2.36084</v>
      </c>
      <c r="JQ27">
        <v>1.54907</v>
      </c>
      <c r="JR27">
        <v>2.50488</v>
      </c>
      <c r="JS27">
        <v>39.0683</v>
      </c>
      <c r="JT27">
        <v>23.9824</v>
      </c>
      <c r="JU27">
        <v>18</v>
      </c>
      <c r="JV27">
        <v>489.02</v>
      </c>
      <c r="JW27">
        <v>510.359</v>
      </c>
      <c r="JX27">
        <v>29.8622</v>
      </c>
      <c r="JY27">
        <v>28.1639</v>
      </c>
      <c r="JZ27">
        <v>29.9991</v>
      </c>
      <c r="KA27">
        <v>28.6062</v>
      </c>
      <c r="KB27">
        <v>28.6478</v>
      </c>
      <c r="KC27">
        <v>23.1116</v>
      </c>
      <c r="KD27">
        <v>19.2337</v>
      </c>
      <c r="KE27">
        <v>85.28660000000001</v>
      </c>
      <c r="KF27">
        <v>29.8257</v>
      </c>
      <c r="KG27">
        <v>420</v>
      </c>
      <c r="KH27">
        <v>22.3498</v>
      </c>
      <c r="KI27">
        <v>101.94</v>
      </c>
      <c r="KJ27">
        <v>93.5609</v>
      </c>
    </row>
    <row r="28" spans="1:296">
      <c r="A28">
        <v>10</v>
      </c>
      <c r="B28">
        <v>1701131758.1</v>
      </c>
      <c r="C28">
        <v>1181.599999904633</v>
      </c>
      <c r="D28" t="s">
        <v>467</v>
      </c>
      <c r="E28" t="s">
        <v>468</v>
      </c>
      <c r="F28">
        <v>5</v>
      </c>
      <c r="G28" t="s">
        <v>436</v>
      </c>
      <c r="H28">
        <v>1701131750.349999</v>
      </c>
      <c r="I28">
        <f>(J28)/1000</f>
        <v>0</v>
      </c>
      <c r="J28">
        <f>IF(DO28, AM28, AG28)</f>
        <v>0</v>
      </c>
      <c r="K28">
        <f>IF(DO28, AH28, AF28)</f>
        <v>0</v>
      </c>
      <c r="L28">
        <f>DQ28 - IF(AT28&gt;1, K28*DK28*100.0/(AV28*EE28), 0)</f>
        <v>0</v>
      </c>
      <c r="M28">
        <f>((S28-I28/2)*L28-K28)/(S28+I28/2)</f>
        <v>0</v>
      </c>
      <c r="N28">
        <f>M28*(DX28+DY28)/1000.0</f>
        <v>0</v>
      </c>
      <c r="O28">
        <f>(DQ28 - IF(AT28&gt;1, K28*DK28*100.0/(AV28*EE28), 0))*(DX28+DY28)/1000.0</f>
        <v>0</v>
      </c>
      <c r="P28">
        <f>2.0/((1/R28-1/Q28)+SIGN(R28)*SQRT((1/R28-1/Q28)*(1/R28-1/Q28) + 4*DL28/((DL28+1)*(DL28+1))*(2*1/R28*1/Q28-1/Q28*1/Q28)))</f>
        <v>0</v>
      </c>
      <c r="Q28">
        <f>IF(LEFT(DM28,1)&lt;&gt;"0",IF(LEFT(DM28,1)="1",3.0,DN28),$D$5+$E$5*(EE28*DX28/($K$5*1000))+$F$5*(EE28*DX28/($K$5*1000))*MAX(MIN(DK28,$J$5),$I$5)*MAX(MIN(DK28,$J$5),$I$5)+$G$5*MAX(MIN(DK28,$J$5),$I$5)*(EE28*DX28/($K$5*1000))+$H$5*(EE28*DX28/($K$5*1000))*(EE28*DX28/($K$5*1000)))</f>
        <v>0</v>
      </c>
      <c r="R28">
        <f>I28*(1000-(1000*0.61365*exp(17.502*V28/(240.97+V28))/(DX28+DY28)+DS28)/2)/(1000*0.61365*exp(17.502*V28/(240.97+V28))/(DX28+DY28)-DS28)</f>
        <v>0</v>
      </c>
      <c r="S28">
        <f>1/((DL28+1)/(P28/1.6)+1/(Q28/1.37)) + DL28/((DL28+1)/(P28/1.6) + DL28/(Q28/1.37))</f>
        <v>0</v>
      </c>
      <c r="T28">
        <f>(DG28*DJ28)</f>
        <v>0</v>
      </c>
      <c r="U28">
        <f>(DZ28+(T28+2*0.95*5.67E-8*(((DZ28+$B$9)+273)^4-(DZ28+273)^4)-44100*I28)/(1.84*29.3*Q28+8*0.95*5.67E-8*(DZ28+273)^3))</f>
        <v>0</v>
      </c>
      <c r="V28">
        <f>($C$9*EA28+$D$9*EB28+$E$9*U28)</f>
        <v>0</v>
      </c>
      <c r="W28">
        <f>0.61365*exp(17.502*V28/(240.97+V28))</f>
        <v>0</v>
      </c>
      <c r="X28">
        <f>(Y28/Z28*100)</f>
        <v>0</v>
      </c>
      <c r="Y28">
        <f>DS28*(DX28+DY28)/1000</f>
        <v>0</v>
      </c>
      <c r="Z28">
        <f>0.61365*exp(17.502*DZ28/(240.97+DZ28))</f>
        <v>0</v>
      </c>
      <c r="AA28">
        <f>(W28-DS28*(DX28+DY28)/1000)</f>
        <v>0</v>
      </c>
      <c r="AB28">
        <f>(-I28*44100)</f>
        <v>0</v>
      </c>
      <c r="AC28">
        <f>2*29.3*Q28*0.92*(DZ28-V28)</f>
        <v>0</v>
      </c>
      <c r="AD28">
        <f>2*0.95*5.67E-8*(((DZ28+$B$9)+273)^4-(V28+273)^4)</f>
        <v>0</v>
      </c>
      <c r="AE28">
        <f>T28+AD28+AB28+AC28</f>
        <v>0</v>
      </c>
      <c r="AF28">
        <f>DW28*AT28*(DR28-DQ28*(1000-AT28*DT28)/(1000-AT28*DS28))/(100*DK28)</f>
        <v>0</v>
      </c>
      <c r="AG28">
        <f>1000*DW28*AT28*(DS28-DT28)/(100*DK28*(1000-AT28*DS28))</f>
        <v>0</v>
      </c>
      <c r="AH28">
        <f>(AI28 - AJ28 - DX28*1E3/(8.314*(DZ28+273.15)) * AL28/DW28 * AK28) * DW28/(100*DK28) * (1000 - DT28)/1000</f>
        <v>0</v>
      </c>
      <c r="AI28">
        <v>431.3383459084132</v>
      </c>
      <c r="AJ28">
        <v>428.8184666666666</v>
      </c>
      <c r="AK28">
        <v>-0.002636523511691459</v>
      </c>
      <c r="AL28">
        <v>66.17829228707414</v>
      </c>
      <c r="AM28">
        <f>(AO28 - AN28 + DX28*1E3/(8.314*(DZ28+273.15)) * AQ28/DW28 * AP28) * DW28/(100*DK28) * 1000/(1000 - AO28)</f>
        <v>0</v>
      </c>
      <c r="AN28">
        <v>26.23134938917269</v>
      </c>
      <c r="AO28">
        <v>27.57231272727271</v>
      </c>
      <c r="AP28">
        <v>0.01150369439596677</v>
      </c>
      <c r="AQ28">
        <v>106.6805999977574</v>
      </c>
      <c r="AR28">
        <v>0</v>
      </c>
      <c r="AS28">
        <v>0</v>
      </c>
      <c r="AT28">
        <f>IF(AR28*$H$15&gt;=AV28,1.0,(AV28/(AV28-AR28*$H$15)))</f>
        <v>0</v>
      </c>
      <c r="AU28">
        <f>(AT28-1)*100</f>
        <v>0</v>
      </c>
      <c r="AV28">
        <f>MAX(0,($B$15+$C$15*EE28)/(1+$D$15*EE28)*DX28/(DZ28+273)*$E$15)</f>
        <v>0</v>
      </c>
      <c r="AW28" t="s">
        <v>437</v>
      </c>
      <c r="AX28">
        <v>0</v>
      </c>
      <c r="AY28">
        <v>0.7</v>
      </c>
      <c r="AZ28">
        <v>0.7</v>
      </c>
      <c r="BA28">
        <f>1-AY28/AZ28</f>
        <v>0</v>
      </c>
      <c r="BB28">
        <v>-1</v>
      </c>
      <c r="BC28" t="s">
        <v>469</v>
      </c>
      <c r="BD28">
        <v>8163.03</v>
      </c>
      <c r="BE28">
        <v>196.3900384615384</v>
      </c>
      <c r="BF28">
        <v>229.76</v>
      </c>
      <c r="BG28">
        <f>1-BE28/BF28</f>
        <v>0</v>
      </c>
      <c r="BH28">
        <v>0.5</v>
      </c>
      <c r="BI28">
        <f>DH28</f>
        <v>0</v>
      </c>
      <c r="BJ28">
        <f>K28</f>
        <v>0</v>
      </c>
      <c r="BK28">
        <f>BG28*BH28*BI28</f>
        <v>0</v>
      </c>
      <c r="BL28">
        <f>(BJ28-BB28)/BI28</f>
        <v>0</v>
      </c>
      <c r="BM28">
        <f>(AZ28-BF28)/BF28</f>
        <v>0</v>
      </c>
      <c r="BN28">
        <f>AY28/(BA28+AY28/BF28)</f>
        <v>0</v>
      </c>
      <c r="BO28" t="s">
        <v>437</v>
      </c>
      <c r="BP28">
        <v>0</v>
      </c>
      <c r="BQ28">
        <f>IF(BP28&lt;&gt;0, BP28, BN28)</f>
        <v>0</v>
      </c>
      <c r="BR28">
        <f>1-BQ28/BF28</f>
        <v>0</v>
      </c>
      <c r="BS28">
        <f>(BF28-BE28)/(BF28-BQ28)</f>
        <v>0</v>
      </c>
      <c r="BT28">
        <f>(AZ28-BF28)/(AZ28-BQ28)</f>
        <v>0</v>
      </c>
      <c r="BU28">
        <f>(BF28-BE28)/(BF28-AY28)</f>
        <v>0</v>
      </c>
      <c r="BV28">
        <f>(AZ28-BF28)/(AZ28-AY28)</f>
        <v>0</v>
      </c>
      <c r="BW28">
        <f>(BS28*BQ28/BE28)</f>
        <v>0</v>
      </c>
      <c r="BX28">
        <f>(1-BW28)</f>
        <v>0</v>
      </c>
      <c r="DG28">
        <f>$B$13*EF28+$C$13*EG28+$F$13*ER28*(1-EU28)</f>
        <v>0</v>
      </c>
      <c r="DH28">
        <f>DG28*DI28</f>
        <v>0</v>
      </c>
      <c r="DI28">
        <f>($B$13*$D$11+$C$13*$D$11+$F$13*((FE28+EW28)/MAX(FE28+EW28+FF28, 0.1)*$I$11+FF28/MAX(FE28+EW28+FF28, 0.1)*$J$11))/($B$13+$C$13+$F$13)</f>
        <v>0</v>
      </c>
      <c r="DJ28">
        <f>($B$13*$K$11+$C$13*$K$11+$F$13*((FE28+EW28)/MAX(FE28+EW28+FF28, 0.1)*$P$11+FF28/MAX(FE28+EW28+FF28, 0.1)*$Q$11))/($B$13+$C$13+$F$13)</f>
        <v>0</v>
      </c>
      <c r="DK28">
        <v>2</v>
      </c>
      <c r="DL28">
        <v>0.5</v>
      </c>
      <c r="DM28" t="s">
        <v>439</v>
      </c>
      <c r="DN28">
        <v>2</v>
      </c>
      <c r="DO28" t="b">
        <v>1</v>
      </c>
      <c r="DP28">
        <v>1701131750.349999</v>
      </c>
      <c r="DQ28">
        <v>417.0455333333334</v>
      </c>
      <c r="DR28">
        <v>420.0218</v>
      </c>
      <c r="DS28">
        <v>27.53642666666667</v>
      </c>
      <c r="DT28">
        <v>26.26363</v>
      </c>
      <c r="DU28">
        <v>415.7790000000001</v>
      </c>
      <c r="DV28">
        <v>27.25368333333333</v>
      </c>
      <c r="DW28">
        <v>500.0127</v>
      </c>
      <c r="DX28">
        <v>91.1293</v>
      </c>
      <c r="DY28">
        <v>0.1000492866666667</v>
      </c>
      <c r="DZ28">
        <v>36.3987</v>
      </c>
      <c r="EA28">
        <v>36.15070333333334</v>
      </c>
      <c r="EB28">
        <v>999.9000000000002</v>
      </c>
      <c r="EC28">
        <v>0</v>
      </c>
      <c r="ED28">
        <v>0</v>
      </c>
      <c r="EE28">
        <v>9976.563</v>
      </c>
      <c r="EF28">
        <v>0</v>
      </c>
      <c r="EG28">
        <v>10.37674</v>
      </c>
      <c r="EH28">
        <v>-2.976469666666666</v>
      </c>
      <c r="EI28">
        <v>428.8545333333333</v>
      </c>
      <c r="EJ28">
        <v>431.3506333333333</v>
      </c>
      <c r="EK28">
        <v>1.272798</v>
      </c>
      <c r="EL28">
        <v>420.0218</v>
      </c>
      <c r="EM28">
        <v>26.26363</v>
      </c>
      <c r="EN28">
        <v>2.509376666666666</v>
      </c>
      <c r="EO28">
        <v>2.393386</v>
      </c>
      <c r="EP28">
        <v>21.08742666666666</v>
      </c>
      <c r="EQ28">
        <v>20.31909333333333</v>
      </c>
      <c r="ER28">
        <v>1500.020333333334</v>
      </c>
      <c r="ES28">
        <v>0.9729968333333335</v>
      </c>
      <c r="ET28">
        <v>0.02700329666666667</v>
      </c>
      <c r="EU28">
        <v>0</v>
      </c>
      <c r="EV28">
        <v>196.4119333333333</v>
      </c>
      <c r="EW28">
        <v>4.999599999999998</v>
      </c>
      <c r="EX28">
        <v>3018.565000000001</v>
      </c>
      <c r="EY28">
        <v>14076.58666666667</v>
      </c>
      <c r="EZ28">
        <v>37.17903333333334</v>
      </c>
      <c r="FA28">
        <v>38.30786666666666</v>
      </c>
      <c r="FB28">
        <v>37.71849999999998</v>
      </c>
      <c r="FC28">
        <v>37.8997</v>
      </c>
      <c r="FD28">
        <v>39.5415</v>
      </c>
      <c r="FE28">
        <v>1454.650333333333</v>
      </c>
      <c r="FF28">
        <v>40.36999999999998</v>
      </c>
      <c r="FG28">
        <v>0</v>
      </c>
      <c r="FH28">
        <v>368.2000000476837</v>
      </c>
      <c r="FI28">
        <v>0</v>
      </c>
      <c r="FJ28">
        <v>196.3900384615384</v>
      </c>
      <c r="FK28">
        <v>1.013230781442186</v>
      </c>
      <c r="FL28">
        <v>6.870769226214273</v>
      </c>
      <c r="FM28">
        <v>3018.556538461538</v>
      </c>
      <c r="FN28">
        <v>15</v>
      </c>
      <c r="FO28">
        <v>0</v>
      </c>
      <c r="FP28" t="s">
        <v>440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-2.983576829268292</v>
      </c>
      <c r="GC28">
        <v>0.1155643902438966</v>
      </c>
      <c r="GD28">
        <v>0.03102381684928015</v>
      </c>
      <c r="GE28">
        <v>1</v>
      </c>
      <c r="GF28">
        <v>196.3813823529411</v>
      </c>
      <c r="GG28">
        <v>0.5257601286896894</v>
      </c>
      <c r="GH28">
        <v>0.2092538585920021</v>
      </c>
      <c r="GI28">
        <v>1</v>
      </c>
      <c r="GJ28">
        <v>1.262894146341464</v>
      </c>
      <c r="GK28">
        <v>0.265371010452961</v>
      </c>
      <c r="GL28">
        <v>0.03016926484593945</v>
      </c>
      <c r="GM28">
        <v>0</v>
      </c>
      <c r="GN28">
        <v>2</v>
      </c>
      <c r="GO28">
        <v>3</v>
      </c>
      <c r="GP28" t="s">
        <v>441</v>
      </c>
      <c r="GQ28">
        <v>3.10328</v>
      </c>
      <c r="GR28">
        <v>2.75791</v>
      </c>
      <c r="GS28">
        <v>0.0882098</v>
      </c>
      <c r="GT28">
        <v>0.0889216</v>
      </c>
      <c r="GU28">
        <v>0.120127</v>
      </c>
      <c r="GV28">
        <v>0.117215</v>
      </c>
      <c r="GW28">
        <v>23833.7</v>
      </c>
      <c r="GX28">
        <v>22130.7</v>
      </c>
      <c r="GY28">
        <v>26698.3</v>
      </c>
      <c r="GZ28">
        <v>24511.9</v>
      </c>
      <c r="HA28">
        <v>37626.9</v>
      </c>
      <c r="HB28">
        <v>32008.4</v>
      </c>
      <c r="HC28">
        <v>46688.2</v>
      </c>
      <c r="HD28">
        <v>38813.4</v>
      </c>
      <c r="HE28">
        <v>1.89463</v>
      </c>
      <c r="HF28">
        <v>1.91437</v>
      </c>
      <c r="HG28">
        <v>0.38211</v>
      </c>
      <c r="HH28">
        <v>0</v>
      </c>
      <c r="HI28">
        <v>29.7746</v>
      </c>
      <c r="HJ28">
        <v>999.9</v>
      </c>
      <c r="HK28">
        <v>46.6</v>
      </c>
      <c r="HL28">
        <v>33.5</v>
      </c>
      <c r="HM28">
        <v>26.5686</v>
      </c>
      <c r="HN28">
        <v>61.711</v>
      </c>
      <c r="HO28">
        <v>23.0369</v>
      </c>
      <c r="HP28">
        <v>1</v>
      </c>
      <c r="HQ28">
        <v>0.0389837</v>
      </c>
      <c r="HR28">
        <v>2.64539</v>
      </c>
      <c r="HS28">
        <v>20.2407</v>
      </c>
      <c r="HT28">
        <v>5.21579</v>
      </c>
      <c r="HU28">
        <v>11.98</v>
      </c>
      <c r="HV28">
        <v>4.96505</v>
      </c>
      <c r="HW28">
        <v>3.27508</v>
      </c>
      <c r="HX28">
        <v>9999</v>
      </c>
      <c r="HY28">
        <v>9999</v>
      </c>
      <c r="HZ28">
        <v>9999</v>
      </c>
      <c r="IA28">
        <v>506.1</v>
      </c>
      <c r="IB28">
        <v>1.86417</v>
      </c>
      <c r="IC28">
        <v>1.86035</v>
      </c>
      <c r="ID28">
        <v>1.85866</v>
      </c>
      <c r="IE28">
        <v>1.86004</v>
      </c>
      <c r="IF28">
        <v>1.86005</v>
      </c>
      <c r="IG28">
        <v>1.85864</v>
      </c>
      <c r="IH28">
        <v>1.85766</v>
      </c>
      <c r="II28">
        <v>1.85257</v>
      </c>
      <c r="IJ28">
        <v>0</v>
      </c>
      <c r="IK28">
        <v>0</v>
      </c>
      <c r="IL28">
        <v>0</v>
      </c>
      <c r="IM28">
        <v>0</v>
      </c>
      <c r="IN28" t="s">
        <v>442</v>
      </c>
      <c r="IO28" t="s">
        <v>443</v>
      </c>
      <c r="IP28" t="s">
        <v>444</v>
      </c>
      <c r="IQ28" t="s">
        <v>444</v>
      </c>
      <c r="IR28" t="s">
        <v>444</v>
      </c>
      <c r="IS28" t="s">
        <v>444</v>
      </c>
      <c r="IT28">
        <v>0</v>
      </c>
      <c r="IU28">
        <v>100</v>
      </c>
      <c r="IV28">
        <v>100</v>
      </c>
      <c r="IW28">
        <v>1.266</v>
      </c>
      <c r="IX28">
        <v>0.2836</v>
      </c>
      <c r="IY28">
        <v>0.3971615310492796</v>
      </c>
      <c r="IZ28">
        <v>0.002194383670526158</v>
      </c>
      <c r="JA28">
        <v>-2.614430836048478E-07</v>
      </c>
      <c r="JB28">
        <v>2.831566818974657E-11</v>
      </c>
      <c r="JC28">
        <v>-0.02387284111826243</v>
      </c>
      <c r="JD28">
        <v>-0.004919592197158782</v>
      </c>
      <c r="JE28">
        <v>0.0008186423644796414</v>
      </c>
      <c r="JF28">
        <v>-8.268116151049551E-06</v>
      </c>
      <c r="JG28">
        <v>6</v>
      </c>
      <c r="JH28">
        <v>2002</v>
      </c>
      <c r="JI28">
        <v>0</v>
      </c>
      <c r="JJ28">
        <v>28</v>
      </c>
      <c r="JK28">
        <v>28352196</v>
      </c>
      <c r="JL28">
        <v>28352196</v>
      </c>
      <c r="JM28">
        <v>1.15479</v>
      </c>
      <c r="JN28">
        <v>2.65015</v>
      </c>
      <c r="JO28">
        <v>1.49658</v>
      </c>
      <c r="JP28">
        <v>2.36206</v>
      </c>
      <c r="JQ28">
        <v>1.54907</v>
      </c>
      <c r="JR28">
        <v>2.51587</v>
      </c>
      <c r="JS28">
        <v>38.5504</v>
      </c>
      <c r="JT28">
        <v>24.0175</v>
      </c>
      <c r="JU28">
        <v>18</v>
      </c>
      <c r="JV28">
        <v>488.015</v>
      </c>
      <c r="JW28">
        <v>517.498</v>
      </c>
      <c r="JX28">
        <v>35.0642</v>
      </c>
      <c r="JY28">
        <v>27.5021</v>
      </c>
      <c r="JZ28">
        <v>29.9897</v>
      </c>
      <c r="KA28">
        <v>27.9151</v>
      </c>
      <c r="KB28">
        <v>27.9472</v>
      </c>
      <c r="KC28">
        <v>23.205</v>
      </c>
      <c r="KD28">
        <v>0</v>
      </c>
      <c r="KE28">
        <v>100</v>
      </c>
      <c r="KF28">
        <v>35.5447</v>
      </c>
      <c r="KG28">
        <v>420</v>
      </c>
      <c r="KH28">
        <v>26.8482</v>
      </c>
      <c r="KI28">
        <v>102.027</v>
      </c>
      <c r="KJ28">
        <v>93.57259999999999</v>
      </c>
    </row>
    <row r="29" spans="1:296">
      <c r="A29">
        <v>11</v>
      </c>
      <c r="B29">
        <v>1701131859.1</v>
      </c>
      <c r="C29">
        <v>1282.599999904633</v>
      </c>
      <c r="D29" t="s">
        <v>470</v>
      </c>
      <c r="E29" t="s">
        <v>471</v>
      </c>
      <c r="F29">
        <v>5</v>
      </c>
      <c r="G29" t="s">
        <v>436</v>
      </c>
      <c r="H29">
        <v>1701131851.099999</v>
      </c>
      <c r="I29">
        <f>(J29)/1000</f>
        <v>0</v>
      </c>
      <c r="J29">
        <f>IF(DO29, AM29, AG29)</f>
        <v>0</v>
      </c>
      <c r="K29">
        <f>IF(DO29, AH29, AF29)</f>
        <v>0</v>
      </c>
      <c r="L29">
        <f>DQ29 - IF(AT29&gt;1, K29*DK29*100.0/(AV29*EE29), 0)</f>
        <v>0</v>
      </c>
      <c r="M29">
        <f>((S29-I29/2)*L29-K29)/(S29+I29/2)</f>
        <v>0</v>
      </c>
      <c r="N29">
        <f>M29*(DX29+DY29)/1000.0</f>
        <v>0</v>
      </c>
      <c r="O29">
        <f>(DQ29 - IF(AT29&gt;1, K29*DK29*100.0/(AV29*EE29), 0))*(DX29+DY29)/1000.0</f>
        <v>0</v>
      </c>
      <c r="P29">
        <f>2.0/((1/R29-1/Q29)+SIGN(R29)*SQRT((1/R29-1/Q29)*(1/R29-1/Q29) + 4*DL29/((DL29+1)*(DL29+1))*(2*1/R29*1/Q29-1/Q29*1/Q29)))</f>
        <v>0</v>
      </c>
      <c r="Q29">
        <f>IF(LEFT(DM29,1)&lt;&gt;"0",IF(LEFT(DM29,1)="1",3.0,DN29),$D$5+$E$5*(EE29*DX29/($K$5*1000))+$F$5*(EE29*DX29/($K$5*1000))*MAX(MIN(DK29,$J$5),$I$5)*MAX(MIN(DK29,$J$5),$I$5)+$G$5*MAX(MIN(DK29,$J$5),$I$5)*(EE29*DX29/($K$5*1000))+$H$5*(EE29*DX29/($K$5*1000))*(EE29*DX29/($K$5*1000)))</f>
        <v>0</v>
      </c>
      <c r="R29">
        <f>I29*(1000-(1000*0.61365*exp(17.502*V29/(240.97+V29))/(DX29+DY29)+DS29)/2)/(1000*0.61365*exp(17.502*V29/(240.97+V29))/(DX29+DY29)-DS29)</f>
        <v>0</v>
      </c>
      <c r="S29">
        <f>1/((DL29+1)/(P29/1.6)+1/(Q29/1.37)) + DL29/((DL29+1)/(P29/1.6) + DL29/(Q29/1.37))</f>
        <v>0</v>
      </c>
      <c r="T29">
        <f>(DG29*DJ29)</f>
        <v>0</v>
      </c>
      <c r="U29">
        <f>(DZ29+(T29+2*0.95*5.67E-8*(((DZ29+$B$9)+273)^4-(DZ29+273)^4)-44100*I29)/(1.84*29.3*Q29+8*0.95*5.67E-8*(DZ29+273)^3))</f>
        <v>0</v>
      </c>
      <c r="V29">
        <f>($C$9*EA29+$D$9*EB29+$E$9*U29)</f>
        <v>0</v>
      </c>
      <c r="W29">
        <f>0.61365*exp(17.502*V29/(240.97+V29))</f>
        <v>0</v>
      </c>
      <c r="X29">
        <f>(Y29/Z29*100)</f>
        <v>0</v>
      </c>
      <c r="Y29">
        <f>DS29*(DX29+DY29)/1000</f>
        <v>0</v>
      </c>
      <c r="Z29">
        <f>0.61365*exp(17.502*DZ29/(240.97+DZ29))</f>
        <v>0</v>
      </c>
      <c r="AA29">
        <f>(W29-DS29*(DX29+DY29)/1000)</f>
        <v>0</v>
      </c>
      <c r="AB29">
        <f>(-I29*44100)</f>
        <v>0</v>
      </c>
      <c r="AC29">
        <f>2*29.3*Q29*0.92*(DZ29-V29)</f>
        <v>0</v>
      </c>
      <c r="AD29">
        <f>2*0.95*5.67E-8*(((DZ29+$B$9)+273)^4-(V29+273)^4)</f>
        <v>0</v>
      </c>
      <c r="AE29">
        <f>T29+AD29+AB29+AC29</f>
        <v>0</v>
      </c>
      <c r="AF29">
        <f>DW29*AT29*(DR29-DQ29*(1000-AT29*DT29)/(1000-AT29*DS29))/(100*DK29)</f>
        <v>0</v>
      </c>
      <c r="AG29">
        <f>1000*DW29*AT29*(DS29-DT29)/(100*DK29*(1000-AT29*DS29))</f>
        <v>0</v>
      </c>
      <c r="AH29">
        <f>(AI29 - AJ29 - DX29*1E3/(8.314*(DZ29+273.15)) * AL29/DW29 * AK29) * DW29/(100*DK29) * (1000 - DT29)/1000</f>
        <v>0</v>
      </c>
      <c r="AI29">
        <v>431.1585913249021</v>
      </c>
      <c r="AJ29">
        <v>428.8138666666667</v>
      </c>
      <c r="AK29">
        <v>-0.000296467249281317</v>
      </c>
      <c r="AL29">
        <v>66.17829228707414</v>
      </c>
      <c r="AM29">
        <f>(AO29 - AN29 + DX29*1E3/(8.314*(DZ29+273.15)) * AQ29/DW29 * AP29) * DW29/(100*DK29) * 1000/(1000 - AO29)</f>
        <v>0</v>
      </c>
      <c r="AN29">
        <v>25.97629120190099</v>
      </c>
      <c r="AO29">
        <v>27.14486424242424</v>
      </c>
      <c r="AP29">
        <v>3.087141741708271E-05</v>
      </c>
      <c r="AQ29">
        <v>106.6805999977574</v>
      </c>
      <c r="AR29">
        <v>0</v>
      </c>
      <c r="AS29">
        <v>0</v>
      </c>
      <c r="AT29">
        <f>IF(AR29*$H$15&gt;=AV29,1.0,(AV29/(AV29-AR29*$H$15)))</f>
        <v>0</v>
      </c>
      <c r="AU29">
        <f>(AT29-1)*100</f>
        <v>0</v>
      </c>
      <c r="AV29">
        <f>MAX(0,($B$15+$C$15*EE29)/(1+$D$15*EE29)*DX29/(DZ29+273)*$E$15)</f>
        <v>0</v>
      </c>
      <c r="AW29" t="s">
        <v>437</v>
      </c>
      <c r="AX29">
        <v>0</v>
      </c>
      <c r="AY29">
        <v>0.7</v>
      </c>
      <c r="AZ29">
        <v>0.7</v>
      </c>
      <c r="BA29">
        <f>1-AY29/AZ29</f>
        <v>0</v>
      </c>
      <c r="BB29">
        <v>-1</v>
      </c>
      <c r="BC29" t="s">
        <v>472</v>
      </c>
      <c r="BD29">
        <v>8168.34</v>
      </c>
      <c r="BE29">
        <v>197.3673076923077</v>
      </c>
      <c r="BF29">
        <v>229.21</v>
      </c>
      <c r="BG29">
        <f>1-BE29/BF29</f>
        <v>0</v>
      </c>
      <c r="BH29">
        <v>0.5</v>
      </c>
      <c r="BI29">
        <f>DH29</f>
        <v>0</v>
      </c>
      <c r="BJ29">
        <f>K29</f>
        <v>0</v>
      </c>
      <c r="BK29">
        <f>BG29*BH29*BI29</f>
        <v>0</v>
      </c>
      <c r="BL29">
        <f>(BJ29-BB29)/BI29</f>
        <v>0</v>
      </c>
      <c r="BM29">
        <f>(AZ29-BF29)/BF29</f>
        <v>0</v>
      </c>
      <c r="BN29">
        <f>AY29/(BA29+AY29/BF29)</f>
        <v>0</v>
      </c>
      <c r="BO29" t="s">
        <v>437</v>
      </c>
      <c r="BP29">
        <v>0</v>
      </c>
      <c r="BQ29">
        <f>IF(BP29&lt;&gt;0, BP29, BN29)</f>
        <v>0</v>
      </c>
      <c r="BR29">
        <f>1-BQ29/BF29</f>
        <v>0</v>
      </c>
      <c r="BS29">
        <f>(BF29-BE29)/(BF29-BQ29)</f>
        <v>0</v>
      </c>
      <c r="BT29">
        <f>(AZ29-BF29)/(AZ29-BQ29)</f>
        <v>0</v>
      </c>
      <c r="BU29">
        <f>(BF29-BE29)/(BF29-AY29)</f>
        <v>0</v>
      </c>
      <c r="BV29">
        <f>(AZ29-BF29)/(AZ29-AY29)</f>
        <v>0</v>
      </c>
      <c r="BW29">
        <f>(BS29*BQ29/BE29)</f>
        <v>0</v>
      </c>
      <c r="BX29">
        <f>(1-BW29)</f>
        <v>0</v>
      </c>
      <c r="DG29">
        <f>$B$13*EF29+$C$13*EG29+$F$13*ER29*(1-EU29)</f>
        <v>0</v>
      </c>
      <c r="DH29">
        <f>DG29*DI29</f>
        <v>0</v>
      </c>
      <c r="DI29">
        <f>($B$13*$D$11+$C$13*$D$11+$F$13*((FE29+EW29)/MAX(FE29+EW29+FF29, 0.1)*$I$11+FF29/MAX(FE29+EW29+FF29, 0.1)*$J$11))/($B$13+$C$13+$F$13)</f>
        <v>0</v>
      </c>
      <c r="DJ29">
        <f>($B$13*$K$11+$C$13*$K$11+$F$13*((FE29+EW29)/MAX(FE29+EW29+FF29, 0.1)*$P$11+FF29/MAX(FE29+EW29+FF29, 0.1)*$Q$11))/($B$13+$C$13+$F$13)</f>
        <v>0</v>
      </c>
      <c r="DK29">
        <v>2</v>
      </c>
      <c r="DL29">
        <v>0.5</v>
      </c>
      <c r="DM29" t="s">
        <v>439</v>
      </c>
      <c r="DN29">
        <v>2</v>
      </c>
      <c r="DO29" t="b">
        <v>1</v>
      </c>
      <c r="DP29">
        <v>1701131851.099999</v>
      </c>
      <c r="DQ29">
        <v>417.1957419354839</v>
      </c>
      <c r="DR29">
        <v>419.9828064516129</v>
      </c>
      <c r="DS29">
        <v>27.13889677419355</v>
      </c>
      <c r="DT29">
        <v>25.98304516129032</v>
      </c>
      <c r="DU29">
        <v>415.9289677419355</v>
      </c>
      <c r="DV29">
        <v>26.86442580645161</v>
      </c>
      <c r="DW29">
        <v>500.0026774193549</v>
      </c>
      <c r="DX29">
        <v>91.14271935483872</v>
      </c>
      <c r="DY29">
        <v>0.1000020612903226</v>
      </c>
      <c r="DZ29">
        <v>35.97495483870968</v>
      </c>
      <c r="EA29">
        <v>35.81705806451613</v>
      </c>
      <c r="EB29">
        <v>999.9000000000003</v>
      </c>
      <c r="EC29">
        <v>0</v>
      </c>
      <c r="ED29">
        <v>0</v>
      </c>
      <c r="EE29">
        <v>9994.775161290321</v>
      </c>
      <c r="EF29">
        <v>0</v>
      </c>
      <c r="EG29">
        <v>10.32762258064516</v>
      </c>
      <c r="EH29">
        <v>-2.787049677419354</v>
      </c>
      <c r="EI29">
        <v>428.8337741935484</v>
      </c>
      <c r="EJ29">
        <v>431.1861935483871</v>
      </c>
      <c r="EK29">
        <v>1.155854193548387</v>
      </c>
      <c r="EL29">
        <v>419.9828064516129</v>
      </c>
      <c r="EM29">
        <v>25.98304516129032</v>
      </c>
      <c r="EN29">
        <v>2.473512580645161</v>
      </c>
      <c r="EO29">
        <v>2.368164838709677</v>
      </c>
      <c r="EP29">
        <v>20.85325161290322</v>
      </c>
      <c r="EQ29">
        <v>20.14770322580646</v>
      </c>
      <c r="ER29">
        <v>1499.996129032258</v>
      </c>
      <c r="ES29">
        <v>0.9729967419354842</v>
      </c>
      <c r="ET29">
        <v>0.02700337096774193</v>
      </c>
      <c r="EU29">
        <v>0</v>
      </c>
      <c r="EV29">
        <v>197.3347419354839</v>
      </c>
      <c r="EW29">
        <v>4.999599999999997</v>
      </c>
      <c r="EX29">
        <v>3030.245483870967</v>
      </c>
      <c r="EY29">
        <v>14076.34838709677</v>
      </c>
      <c r="EZ29">
        <v>37.20338709677418</v>
      </c>
      <c r="FA29">
        <v>38.18699999999998</v>
      </c>
      <c r="FB29">
        <v>37.64900000000001</v>
      </c>
      <c r="FC29">
        <v>37.87887096774193</v>
      </c>
      <c r="FD29">
        <v>39.61045161290321</v>
      </c>
      <c r="FE29">
        <v>1454.626129032258</v>
      </c>
      <c r="FF29">
        <v>40.36999999999998</v>
      </c>
      <c r="FG29">
        <v>0</v>
      </c>
      <c r="FH29">
        <v>100.3000001907349</v>
      </c>
      <c r="FI29">
        <v>0</v>
      </c>
      <c r="FJ29">
        <v>197.3673076923077</v>
      </c>
      <c r="FK29">
        <v>-0.4486153782174259</v>
      </c>
      <c r="FL29">
        <v>-4.967863259802834</v>
      </c>
      <c r="FM29">
        <v>3030.178846153846</v>
      </c>
      <c r="FN29">
        <v>15</v>
      </c>
      <c r="FO29">
        <v>0</v>
      </c>
      <c r="FP29" t="s">
        <v>440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-2.793404390243902</v>
      </c>
      <c r="GC29">
        <v>0.1823496167247368</v>
      </c>
      <c r="GD29">
        <v>0.03885656362602486</v>
      </c>
      <c r="GE29">
        <v>1</v>
      </c>
      <c r="GF29">
        <v>197.3486176470588</v>
      </c>
      <c r="GG29">
        <v>-0.1975706643522353</v>
      </c>
      <c r="GH29">
        <v>0.2240014462539818</v>
      </c>
      <c r="GI29">
        <v>1</v>
      </c>
      <c r="GJ29">
        <v>1.152239512195122</v>
      </c>
      <c r="GK29">
        <v>0.09382285714285736</v>
      </c>
      <c r="GL29">
        <v>0.009389196685350267</v>
      </c>
      <c r="GM29">
        <v>1</v>
      </c>
      <c r="GN29">
        <v>3</v>
      </c>
      <c r="GO29">
        <v>3</v>
      </c>
      <c r="GP29" t="s">
        <v>456</v>
      </c>
      <c r="GQ29">
        <v>3.1034</v>
      </c>
      <c r="GR29">
        <v>2.75815</v>
      </c>
      <c r="GS29">
        <v>0.08827649999999999</v>
      </c>
      <c r="GT29">
        <v>0.088959</v>
      </c>
      <c r="GU29">
        <v>0.118888</v>
      </c>
      <c r="GV29">
        <v>0.11651</v>
      </c>
      <c r="GW29">
        <v>23838.2</v>
      </c>
      <c r="GX29">
        <v>22133.9</v>
      </c>
      <c r="GY29">
        <v>26705.3</v>
      </c>
      <c r="GZ29">
        <v>24516.3</v>
      </c>
      <c r="HA29">
        <v>37690.2</v>
      </c>
      <c r="HB29">
        <v>32036.9</v>
      </c>
      <c r="HC29">
        <v>46699.8</v>
      </c>
      <c r="HD29">
        <v>38816.7</v>
      </c>
      <c r="HE29">
        <v>1.89615</v>
      </c>
      <c r="HF29">
        <v>1.91515</v>
      </c>
      <c r="HG29">
        <v>0.345871</v>
      </c>
      <c r="HH29">
        <v>0</v>
      </c>
      <c r="HI29">
        <v>30.3385</v>
      </c>
      <c r="HJ29">
        <v>999.9</v>
      </c>
      <c r="HK29">
        <v>46.7</v>
      </c>
      <c r="HL29">
        <v>33.4</v>
      </c>
      <c r="HM29">
        <v>26.4719</v>
      </c>
      <c r="HN29">
        <v>60.821</v>
      </c>
      <c r="HO29">
        <v>23.0649</v>
      </c>
      <c r="HP29">
        <v>1</v>
      </c>
      <c r="HQ29">
        <v>0.022218</v>
      </c>
      <c r="HR29">
        <v>-5.77667</v>
      </c>
      <c r="HS29">
        <v>20.1857</v>
      </c>
      <c r="HT29">
        <v>5.21669</v>
      </c>
      <c r="HU29">
        <v>11.98</v>
      </c>
      <c r="HV29">
        <v>4.965</v>
      </c>
      <c r="HW29">
        <v>3.275</v>
      </c>
      <c r="HX29">
        <v>9999</v>
      </c>
      <c r="HY29">
        <v>9999</v>
      </c>
      <c r="HZ29">
        <v>9999</v>
      </c>
      <c r="IA29">
        <v>506.2</v>
      </c>
      <c r="IB29">
        <v>1.86416</v>
      </c>
      <c r="IC29">
        <v>1.86034</v>
      </c>
      <c r="ID29">
        <v>1.85862</v>
      </c>
      <c r="IE29">
        <v>1.85997</v>
      </c>
      <c r="IF29">
        <v>1.86002</v>
      </c>
      <c r="IG29">
        <v>1.85857</v>
      </c>
      <c r="IH29">
        <v>1.8576</v>
      </c>
      <c r="II29">
        <v>1.85257</v>
      </c>
      <c r="IJ29">
        <v>0</v>
      </c>
      <c r="IK29">
        <v>0</v>
      </c>
      <c r="IL29">
        <v>0</v>
      </c>
      <c r="IM29">
        <v>0</v>
      </c>
      <c r="IN29" t="s">
        <v>442</v>
      </c>
      <c r="IO29" t="s">
        <v>443</v>
      </c>
      <c r="IP29" t="s">
        <v>444</v>
      </c>
      <c r="IQ29" t="s">
        <v>444</v>
      </c>
      <c r="IR29" t="s">
        <v>444</v>
      </c>
      <c r="IS29" t="s">
        <v>444</v>
      </c>
      <c r="IT29">
        <v>0</v>
      </c>
      <c r="IU29">
        <v>100</v>
      </c>
      <c r="IV29">
        <v>100</v>
      </c>
      <c r="IW29">
        <v>1.267</v>
      </c>
      <c r="IX29">
        <v>0.2746</v>
      </c>
      <c r="IY29">
        <v>0.3971615310492796</v>
      </c>
      <c r="IZ29">
        <v>0.002194383670526158</v>
      </c>
      <c r="JA29">
        <v>-2.614430836048478E-07</v>
      </c>
      <c r="JB29">
        <v>2.831566818974657E-11</v>
      </c>
      <c r="JC29">
        <v>-0.02387284111826243</v>
      </c>
      <c r="JD29">
        <v>-0.004919592197158782</v>
      </c>
      <c r="JE29">
        <v>0.0008186423644796414</v>
      </c>
      <c r="JF29">
        <v>-8.268116151049551E-06</v>
      </c>
      <c r="JG29">
        <v>6</v>
      </c>
      <c r="JH29">
        <v>2002</v>
      </c>
      <c r="JI29">
        <v>0</v>
      </c>
      <c r="JJ29">
        <v>28</v>
      </c>
      <c r="JK29">
        <v>28352197.7</v>
      </c>
      <c r="JL29">
        <v>28352197.7</v>
      </c>
      <c r="JM29">
        <v>1.15479</v>
      </c>
      <c r="JN29">
        <v>2.64771</v>
      </c>
      <c r="JO29">
        <v>1.49658</v>
      </c>
      <c r="JP29">
        <v>2.36206</v>
      </c>
      <c r="JQ29">
        <v>1.54785</v>
      </c>
      <c r="JR29">
        <v>2.51099</v>
      </c>
      <c r="JS29">
        <v>38.3301</v>
      </c>
      <c r="JT29">
        <v>23.9912</v>
      </c>
      <c r="JU29">
        <v>18</v>
      </c>
      <c r="JV29">
        <v>487.814</v>
      </c>
      <c r="JW29">
        <v>516.545</v>
      </c>
      <c r="JX29">
        <v>40.7197</v>
      </c>
      <c r="JY29">
        <v>27.4886</v>
      </c>
      <c r="JZ29">
        <v>29.9993</v>
      </c>
      <c r="KA29">
        <v>27.7752</v>
      </c>
      <c r="KB29">
        <v>27.7825</v>
      </c>
      <c r="KC29">
        <v>23.2267</v>
      </c>
      <c r="KD29">
        <v>0</v>
      </c>
      <c r="KE29">
        <v>100</v>
      </c>
      <c r="KF29">
        <v>40.7365</v>
      </c>
      <c r="KG29">
        <v>420</v>
      </c>
      <c r="KH29">
        <v>26.8482</v>
      </c>
      <c r="KI29">
        <v>102.052</v>
      </c>
      <c r="KJ29">
        <v>93.58410000000001</v>
      </c>
    </row>
    <row r="30" spans="1:296">
      <c r="A30">
        <v>12</v>
      </c>
      <c r="B30">
        <v>1701131947.1</v>
      </c>
      <c r="C30">
        <v>1370.599999904633</v>
      </c>
      <c r="D30" t="s">
        <v>473</v>
      </c>
      <c r="E30" t="s">
        <v>474</v>
      </c>
      <c r="F30">
        <v>5</v>
      </c>
      <c r="G30" t="s">
        <v>436</v>
      </c>
      <c r="H30">
        <v>1701131939.099999</v>
      </c>
      <c r="I30">
        <f>(J30)/1000</f>
        <v>0</v>
      </c>
      <c r="J30">
        <f>IF(DO30, AM30, AG30)</f>
        <v>0</v>
      </c>
      <c r="K30">
        <f>IF(DO30, AH30, AF30)</f>
        <v>0</v>
      </c>
      <c r="L30">
        <f>DQ30 - IF(AT30&gt;1, K30*DK30*100.0/(AV30*EE30), 0)</f>
        <v>0</v>
      </c>
      <c r="M30">
        <f>((S30-I30/2)*L30-K30)/(S30+I30/2)</f>
        <v>0</v>
      </c>
      <c r="N30">
        <f>M30*(DX30+DY30)/1000.0</f>
        <v>0</v>
      </c>
      <c r="O30">
        <f>(DQ30 - IF(AT30&gt;1, K30*DK30*100.0/(AV30*EE30), 0))*(DX30+DY30)/1000.0</f>
        <v>0</v>
      </c>
      <c r="P30">
        <f>2.0/((1/R30-1/Q30)+SIGN(R30)*SQRT((1/R30-1/Q30)*(1/R30-1/Q30) + 4*DL30/((DL30+1)*(DL30+1))*(2*1/R30*1/Q30-1/Q30*1/Q30)))</f>
        <v>0</v>
      </c>
      <c r="Q30">
        <f>IF(LEFT(DM30,1)&lt;&gt;"0",IF(LEFT(DM30,1)="1",3.0,DN30),$D$5+$E$5*(EE30*DX30/($K$5*1000))+$F$5*(EE30*DX30/($K$5*1000))*MAX(MIN(DK30,$J$5),$I$5)*MAX(MIN(DK30,$J$5),$I$5)+$G$5*MAX(MIN(DK30,$J$5),$I$5)*(EE30*DX30/($K$5*1000))+$H$5*(EE30*DX30/($K$5*1000))*(EE30*DX30/($K$5*1000)))</f>
        <v>0</v>
      </c>
      <c r="R30">
        <f>I30*(1000-(1000*0.61365*exp(17.502*V30/(240.97+V30))/(DX30+DY30)+DS30)/2)/(1000*0.61365*exp(17.502*V30/(240.97+V30))/(DX30+DY30)-DS30)</f>
        <v>0</v>
      </c>
      <c r="S30">
        <f>1/((DL30+1)/(P30/1.6)+1/(Q30/1.37)) + DL30/((DL30+1)/(P30/1.6) + DL30/(Q30/1.37))</f>
        <v>0</v>
      </c>
      <c r="T30">
        <f>(DG30*DJ30)</f>
        <v>0</v>
      </c>
      <c r="U30">
        <f>(DZ30+(T30+2*0.95*5.67E-8*(((DZ30+$B$9)+273)^4-(DZ30+273)^4)-44100*I30)/(1.84*29.3*Q30+8*0.95*5.67E-8*(DZ30+273)^3))</f>
        <v>0</v>
      </c>
      <c r="V30">
        <f>($C$9*EA30+$D$9*EB30+$E$9*U30)</f>
        <v>0</v>
      </c>
      <c r="W30">
        <f>0.61365*exp(17.502*V30/(240.97+V30))</f>
        <v>0</v>
      </c>
      <c r="X30">
        <f>(Y30/Z30*100)</f>
        <v>0</v>
      </c>
      <c r="Y30">
        <f>DS30*(DX30+DY30)/1000</f>
        <v>0</v>
      </c>
      <c r="Z30">
        <f>0.61365*exp(17.502*DZ30/(240.97+DZ30))</f>
        <v>0</v>
      </c>
      <c r="AA30">
        <f>(W30-DS30*(DX30+DY30)/1000)</f>
        <v>0</v>
      </c>
      <c r="AB30">
        <f>(-I30*44100)</f>
        <v>0</v>
      </c>
      <c r="AC30">
        <f>2*29.3*Q30*0.92*(DZ30-V30)</f>
        <v>0</v>
      </c>
      <c r="AD30">
        <f>2*0.95*5.67E-8*(((DZ30+$B$9)+273)^4-(V30+273)^4)</f>
        <v>0</v>
      </c>
      <c r="AE30">
        <f>T30+AD30+AB30+AC30</f>
        <v>0</v>
      </c>
      <c r="AF30">
        <f>DW30*AT30*(DR30-DQ30*(1000-AT30*DT30)/(1000-AT30*DS30))/(100*DK30)</f>
        <v>0</v>
      </c>
      <c r="AG30">
        <f>1000*DW30*AT30*(DS30-DT30)/(100*DK30*(1000-AT30*DS30))</f>
        <v>0</v>
      </c>
      <c r="AH30">
        <f>(AI30 - AJ30 - DX30*1E3/(8.314*(DZ30+273.15)) * AL30/DW30 * AK30) * DW30/(100*DK30) * (1000 - DT30)/1000</f>
        <v>0</v>
      </c>
      <c r="AI30">
        <v>431.0962784230884</v>
      </c>
      <c r="AJ30">
        <v>428.7805515151517</v>
      </c>
      <c r="AK30">
        <v>-0.003687938260019432</v>
      </c>
      <c r="AL30">
        <v>66.17829228707414</v>
      </c>
      <c r="AM30">
        <f>(AO30 - AN30 + DX30*1E3/(8.314*(DZ30+273.15)) * AQ30/DW30 * AP30) * DW30/(100*DK30) * 1000/(1000 - AO30)</f>
        <v>0</v>
      </c>
      <c r="AN30">
        <v>25.75942973927998</v>
      </c>
      <c r="AO30">
        <v>27.02512909090909</v>
      </c>
      <c r="AP30">
        <v>-0.000126665140343525</v>
      </c>
      <c r="AQ30">
        <v>106.6805999977574</v>
      </c>
      <c r="AR30">
        <v>0</v>
      </c>
      <c r="AS30">
        <v>0</v>
      </c>
      <c r="AT30">
        <f>IF(AR30*$H$15&gt;=AV30,1.0,(AV30/(AV30-AR30*$H$15)))</f>
        <v>0</v>
      </c>
      <c r="AU30">
        <f>(AT30-1)*100</f>
        <v>0</v>
      </c>
      <c r="AV30">
        <f>MAX(0,($B$15+$C$15*EE30)/(1+$D$15*EE30)*DX30/(DZ30+273)*$E$15)</f>
        <v>0</v>
      </c>
      <c r="AW30" t="s">
        <v>437</v>
      </c>
      <c r="AX30" t="s">
        <v>437</v>
      </c>
      <c r="AY30">
        <v>0</v>
      </c>
      <c r="AZ30">
        <v>0</v>
      </c>
      <c r="BA30">
        <f>1-AY30/AZ30</f>
        <v>0</v>
      </c>
      <c r="BB30">
        <v>0</v>
      </c>
      <c r="BC30" t="s">
        <v>437</v>
      </c>
      <c r="BD30" t="s">
        <v>437</v>
      </c>
      <c r="BE30">
        <v>0</v>
      </c>
      <c r="BF30">
        <v>0</v>
      </c>
      <c r="BG30">
        <f>1-BE30/BF30</f>
        <v>0</v>
      </c>
      <c r="BH30">
        <v>0.5</v>
      </c>
      <c r="BI30">
        <f>DH30</f>
        <v>0</v>
      </c>
      <c r="BJ30">
        <f>K30</f>
        <v>0</v>
      </c>
      <c r="BK30">
        <f>BG30*BH30*BI30</f>
        <v>0</v>
      </c>
      <c r="BL30">
        <f>(BJ30-BB30)/BI30</f>
        <v>0</v>
      </c>
      <c r="BM30">
        <f>(AZ30-BF30)/BF30</f>
        <v>0</v>
      </c>
      <c r="BN30">
        <f>AY30/(BA30+AY30/BF30)</f>
        <v>0</v>
      </c>
      <c r="BO30" t="s">
        <v>437</v>
      </c>
      <c r="BP30">
        <v>0</v>
      </c>
      <c r="BQ30">
        <f>IF(BP30&lt;&gt;0, BP30, BN30)</f>
        <v>0</v>
      </c>
      <c r="BR30">
        <f>1-BQ30/BF30</f>
        <v>0</v>
      </c>
      <c r="BS30">
        <f>(BF30-BE30)/(BF30-BQ30)</f>
        <v>0</v>
      </c>
      <c r="BT30">
        <f>(AZ30-BF30)/(AZ30-BQ30)</f>
        <v>0</v>
      </c>
      <c r="BU30">
        <f>(BF30-BE30)/(BF30-AY30)</f>
        <v>0</v>
      </c>
      <c r="BV30">
        <f>(AZ30-BF30)/(AZ30-AY30)</f>
        <v>0</v>
      </c>
      <c r="BW30">
        <f>(BS30*BQ30/BE30)</f>
        <v>0</v>
      </c>
      <c r="BX30">
        <f>(1-BW30)</f>
        <v>0</v>
      </c>
      <c r="DG30">
        <f>$B$13*EF30+$C$13*EG30+$F$13*ER30*(1-EU30)</f>
        <v>0</v>
      </c>
      <c r="DH30">
        <f>DG30*DI30</f>
        <v>0</v>
      </c>
      <c r="DI30">
        <f>($B$13*$D$11+$C$13*$D$11+$F$13*((FE30+EW30)/MAX(FE30+EW30+FF30, 0.1)*$I$11+FF30/MAX(FE30+EW30+FF30, 0.1)*$J$11))/($B$13+$C$13+$F$13)</f>
        <v>0</v>
      </c>
      <c r="DJ30">
        <f>($B$13*$K$11+$C$13*$K$11+$F$13*((FE30+EW30)/MAX(FE30+EW30+FF30, 0.1)*$P$11+FF30/MAX(FE30+EW30+FF30, 0.1)*$Q$11))/($B$13+$C$13+$F$13)</f>
        <v>0</v>
      </c>
      <c r="DK30">
        <v>2</v>
      </c>
      <c r="DL30">
        <v>0.5</v>
      </c>
      <c r="DM30" t="s">
        <v>439</v>
      </c>
      <c r="DN30">
        <v>2</v>
      </c>
      <c r="DO30" t="b">
        <v>1</v>
      </c>
      <c r="DP30">
        <v>1701131939.099999</v>
      </c>
      <c r="DQ30">
        <v>417.2474838709678</v>
      </c>
      <c r="DR30">
        <v>419.9897741935483</v>
      </c>
      <c r="DS30">
        <v>27.05166451612904</v>
      </c>
      <c r="DT30">
        <v>25.76220645161291</v>
      </c>
      <c r="DU30">
        <v>415.9807741935484</v>
      </c>
      <c r="DV30">
        <v>26.779</v>
      </c>
      <c r="DW30">
        <v>500.0215483870967</v>
      </c>
      <c r="DX30">
        <v>91.15655806451612</v>
      </c>
      <c r="DY30">
        <v>0.1000872</v>
      </c>
      <c r="DZ30">
        <v>36.88447419354839</v>
      </c>
      <c r="EA30">
        <v>36.63245806451613</v>
      </c>
      <c r="EB30">
        <v>999.9000000000003</v>
      </c>
      <c r="EC30">
        <v>0</v>
      </c>
      <c r="ED30">
        <v>0</v>
      </c>
      <c r="EE30">
        <v>9985.561290322581</v>
      </c>
      <c r="EF30">
        <v>0</v>
      </c>
      <c r="EG30">
        <v>10.33154516129032</v>
      </c>
      <c r="EH30">
        <v>-2.742380967741936</v>
      </c>
      <c r="EI30">
        <v>428.8484193548387</v>
      </c>
      <c r="EJ30">
        <v>431.0958387096774</v>
      </c>
      <c r="EK30">
        <v>1.289449677419355</v>
      </c>
      <c r="EL30">
        <v>419.9897741935483</v>
      </c>
      <c r="EM30">
        <v>25.76220645161291</v>
      </c>
      <c r="EN30">
        <v>2.465937096774194</v>
      </c>
      <c r="EO30">
        <v>2.348394838709677</v>
      </c>
      <c r="EP30">
        <v>20.80340967741936</v>
      </c>
      <c r="EQ30">
        <v>20.01225806451613</v>
      </c>
      <c r="ER30">
        <v>1499.992903225806</v>
      </c>
      <c r="ES30">
        <v>0.9729964193548389</v>
      </c>
      <c r="ET30">
        <v>0.02700367419354839</v>
      </c>
      <c r="EU30">
        <v>0</v>
      </c>
      <c r="EV30">
        <v>196.9737419354839</v>
      </c>
      <c r="EW30">
        <v>4.999599999999997</v>
      </c>
      <c r="EX30">
        <v>3025.322903225806</v>
      </c>
      <c r="EY30">
        <v>14076.32903225807</v>
      </c>
      <c r="EZ30">
        <v>37.24167741935482</v>
      </c>
      <c r="FA30">
        <v>38.1128064516129</v>
      </c>
      <c r="FB30">
        <v>37.7234193548387</v>
      </c>
      <c r="FC30">
        <v>37.85467741935483</v>
      </c>
      <c r="FD30">
        <v>39.81029032258064</v>
      </c>
      <c r="FE30">
        <v>1454.622903225807</v>
      </c>
      <c r="FF30">
        <v>40.36999999999998</v>
      </c>
      <c r="FG30">
        <v>0</v>
      </c>
      <c r="FH30">
        <v>87.40000009536743</v>
      </c>
      <c r="FI30">
        <v>0</v>
      </c>
      <c r="FJ30">
        <v>196.9809615384615</v>
      </c>
      <c r="FK30">
        <v>0.4048888972853099</v>
      </c>
      <c r="FL30">
        <v>5.979145316351926</v>
      </c>
      <c r="FM30">
        <v>3025.331153846154</v>
      </c>
      <c r="FN30">
        <v>15</v>
      </c>
      <c r="FO30">
        <v>0</v>
      </c>
      <c r="FP30" t="s">
        <v>440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-2.736730243902439</v>
      </c>
      <c r="GC30">
        <v>-0.01051233449477886</v>
      </c>
      <c r="GD30">
        <v>0.02781785332039742</v>
      </c>
      <c r="GE30">
        <v>1</v>
      </c>
      <c r="GF30">
        <v>196.9537352941176</v>
      </c>
      <c r="GG30">
        <v>0.3757524869862566</v>
      </c>
      <c r="GH30">
        <v>0.180215934012432</v>
      </c>
      <c r="GI30">
        <v>1</v>
      </c>
      <c r="GJ30">
        <v>1.295629756097561</v>
      </c>
      <c r="GK30">
        <v>-0.1093511498257854</v>
      </c>
      <c r="GL30">
        <v>0.01155037503093063</v>
      </c>
      <c r="GM30">
        <v>0</v>
      </c>
      <c r="GN30">
        <v>2</v>
      </c>
      <c r="GO30">
        <v>3</v>
      </c>
      <c r="GP30" t="s">
        <v>441</v>
      </c>
      <c r="GQ30">
        <v>3.10343</v>
      </c>
      <c r="GR30">
        <v>2.75798</v>
      </c>
      <c r="GS30">
        <v>0.088324</v>
      </c>
      <c r="GT30">
        <v>0.089001</v>
      </c>
      <c r="GU30">
        <v>0.118575</v>
      </c>
      <c r="GV30">
        <v>0.115908</v>
      </c>
      <c r="GW30">
        <v>23841.1</v>
      </c>
      <c r="GX30">
        <v>22135.4</v>
      </c>
      <c r="GY30">
        <v>26709.7</v>
      </c>
      <c r="GZ30">
        <v>24518.8</v>
      </c>
      <c r="HA30">
        <v>37709.7</v>
      </c>
      <c r="HB30">
        <v>32060.5</v>
      </c>
      <c r="HC30">
        <v>46707.6</v>
      </c>
      <c r="HD30">
        <v>38818.7</v>
      </c>
      <c r="HE30">
        <v>1.89638</v>
      </c>
      <c r="HF30">
        <v>1.9164</v>
      </c>
      <c r="HG30">
        <v>0.339985</v>
      </c>
      <c r="HH30">
        <v>0</v>
      </c>
      <c r="HI30">
        <v>31.087</v>
      </c>
      <c r="HJ30">
        <v>999.9</v>
      </c>
      <c r="HK30">
        <v>46.8</v>
      </c>
      <c r="HL30">
        <v>33.3</v>
      </c>
      <c r="HM30">
        <v>26.3742</v>
      </c>
      <c r="HN30">
        <v>61.291</v>
      </c>
      <c r="HO30">
        <v>23.2973</v>
      </c>
      <c r="HP30">
        <v>1</v>
      </c>
      <c r="HQ30">
        <v>0.00635163</v>
      </c>
      <c r="HR30">
        <v>-0.959948</v>
      </c>
      <c r="HS30">
        <v>20.2745</v>
      </c>
      <c r="HT30">
        <v>5.22163</v>
      </c>
      <c r="HU30">
        <v>11.98</v>
      </c>
      <c r="HV30">
        <v>4.9657</v>
      </c>
      <c r="HW30">
        <v>3.27553</v>
      </c>
      <c r="HX30">
        <v>9999</v>
      </c>
      <c r="HY30">
        <v>9999</v>
      </c>
      <c r="HZ30">
        <v>9999</v>
      </c>
      <c r="IA30">
        <v>506.2</v>
      </c>
      <c r="IB30">
        <v>1.86407</v>
      </c>
      <c r="IC30">
        <v>1.86031</v>
      </c>
      <c r="ID30">
        <v>1.85856</v>
      </c>
      <c r="IE30">
        <v>1.85991</v>
      </c>
      <c r="IF30">
        <v>1.86</v>
      </c>
      <c r="IG30">
        <v>1.85857</v>
      </c>
      <c r="IH30">
        <v>1.8576</v>
      </c>
      <c r="II30">
        <v>1.85257</v>
      </c>
      <c r="IJ30">
        <v>0</v>
      </c>
      <c r="IK30">
        <v>0</v>
      </c>
      <c r="IL30">
        <v>0</v>
      </c>
      <c r="IM30">
        <v>0</v>
      </c>
      <c r="IN30" t="s">
        <v>442</v>
      </c>
      <c r="IO30" t="s">
        <v>443</v>
      </c>
      <c r="IP30" t="s">
        <v>444</v>
      </c>
      <c r="IQ30" t="s">
        <v>444</v>
      </c>
      <c r="IR30" t="s">
        <v>444</v>
      </c>
      <c r="IS30" t="s">
        <v>444</v>
      </c>
      <c r="IT30">
        <v>0</v>
      </c>
      <c r="IU30">
        <v>100</v>
      </c>
      <c r="IV30">
        <v>100</v>
      </c>
      <c r="IW30">
        <v>1.267</v>
      </c>
      <c r="IX30">
        <v>0.2721</v>
      </c>
      <c r="IY30">
        <v>0.3971615310492796</v>
      </c>
      <c r="IZ30">
        <v>0.002194383670526158</v>
      </c>
      <c r="JA30">
        <v>-2.614430836048478E-07</v>
      </c>
      <c r="JB30">
        <v>2.831566818974657E-11</v>
      </c>
      <c r="JC30">
        <v>-0.02387284111826243</v>
      </c>
      <c r="JD30">
        <v>-0.004919592197158782</v>
      </c>
      <c r="JE30">
        <v>0.0008186423644796414</v>
      </c>
      <c r="JF30">
        <v>-8.268116151049551E-06</v>
      </c>
      <c r="JG30">
        <v>6</v>
      </c>
      <c r="JH30">
        <v>2002</v>
      </c>
      <c r="JI30">
        <v>0</v>
      </c>
      <c r="JJ30">
        <v>28</v>
      </c>
      <c r="JK30">
        <v>28352199.1</v>
      </c>
      <c r="JL30">
        <v>28352199.1</v>
      </c>
      <c r="JM30">
        <v>1.15601</v>
      </c>
      <c r="JN30">
        <v>2.66357</v>
      </c>
      <c r="JO30">
        <v>1.49658</v>
      </c>
      <c r="JP30">
        <v>2.36206</v>
      </c>
      <c r="JQ30">
        <v>1.54907</v>
      </c>
      <c r="JR30">
        <v>2.45239</v>
      </c>
      <c r="JS30">
        <v>38.1837</v>
      </c>
      <c r="JT30">
        <v>24.035</v>
      </c>
      <c r="JU30">
        <v>18</v>
      </c>
      <c r="JV30">
        <v>487.095</v>
      </c>
      <c r="JW30">
        <v>516.296</v>
      </c>
      <c r="JX30">
        <v>38.074</v>
      </c>
      <c r="JY30">
        <v>27.4118</v>
      </c>
      <c r="JZ30">
        <v>29.9991</v>
      </c>
      <c r="KA30">
        <v>27.6662</v>
      </c>
      <c r="KB30">
        <v>27.6606</v>
      </c>
      <c r="KC30">
        <v>23.2366</v>
      </c>
      <c r="KD30">
        <v>0</v>
      </c>
      <c r="KE30">
        <v>100</v>
      </c>
      <c r="KF30">
        <v>37.6316</v>
      </c>
      <c r="KG30">
        <v>420</v>
      </c>
      <c r="KH30">
        <v>26.8482</v>
      </c>
      <c r="KI30">
        <v>102.069</v>
      </c>
      <c r="KJ30">
        <v>93.5908</v>
      </c>
    </row>
    <row r="31" spans="1:296">
      <c r="A31">
        <v>13</v>
      </c>
      <c r="B31">
        <v>1701132610</v>
      </c>
      <c r="C31">
        <v>2033.5</v>
      </c>
      <c r="D31" t="s">
        <v>475</v>
      </c>
      <c r="E31" t="s">
        <v>476</v>
      </c>
      <c r="F31">
        <v>5</v>
      </c>
      <c r="G31" t="s">
        <v>436</v>
      </c>
      <c r="H31">
        <v>1701132602.25</v>
      </c>
      <c r="I31">
        <f>(J31)/1000</f>
        <v>0</v>
      </c>
      <c r="J31">
        <f>IF(DO31, AM31, AG31)</f>
        <v>0</v>
      </c>
      <c r="K31">
        <f>IF(DO31, AH31, AF31)</f>
        <v>0</v>
      </c>
      <c r="L31">
        <f>DQ31 - IF(AT31&gt;1, K31*DK31*100.0/(AV31*EE31), 0)</f>
        <v>0</v>
      </c>
      <c r="M31">
        <f>((S31-I31/2)*L31-K31)/(S31+I31/2)</f>
        <v>0</v>
      </c>
      <c r="N31">
        <f>M31*(DX31+DY31)/1000.0</f>
        <v>0</v>
      </c>
      <c r="O31">
        <f>(DQ31 - IF(AT31&gt;1, K31*DK31*100.0/(AV31*EE31), 0))*(DX31+DY31)/1000.0</f>
        <v>0</v>
      </c>
      <c r="P31">
        <f>2.0/((1/R31-1/Q31)+SIGN(R31)*SQRT((1/R31-1/Q31)*(1/R31-1/Q31) + 4*DL31/((DL31+1)*(DL31+1))*(2*1/R31*1/Q31-1/Q31*1/Q31)))</f>
        <v>0</v>
      </c>
      <c r="Q31">
        <f>IF(LEFT(DM31,1)&lt;&gt;"0",IF(LEFT(DM31,1)="1",3.0,DN31),$D$5+$E$5*(EE31*DX31/($K$5*1000))+$F$5*(EE31*DX31/($K$5*1000))*MAX(MIN(DK31,$J$5),$I$5)*MAX(MIN(DK31,$J$5),$I$5)+$G$5*MAX(MIN(DK31,$J$5),$I$5)*(EE31*DX31/($K$5*1000))+$H$5*(EE31*DX31/($K$5*1000))*(EE31*DX31/($K$5*1000)))</f>
        <v>0</v>
      </c>
      <c r="R31">
        <f>I31*(1000-(1000*0.61365*exp(17.502*V31/(240.97+V31))/(DX31+DY31)+DS31)/2)/(1000*0.61365*exp(17.502*V31/(240.97+V31))/(DX31+DY31)-DS31)</f>
        <v>0</v>
      </c>
      <c r="S31">
        <f>1/((DL31+1)/(P31/1.6)+1/(Q31/1.37)) + DL31/((DL31+1)/(P31/1.6) + DL31/(Q31/1.37))</f>
        <v>0</v>
      </c>
      <c r="T31">
        <f>(DG31*DJ31)</f>
        <v>0</v>
      </c>
      <c r="U31">
        <f>(DZ31+(T31+2*0.95*5.67E-8*(((DZ31+$B$9)+273)^4-(DZ31+273)^4)-44100*I31)/(1.84*29.3*Q31+8*0.95*5.67E-8*(DZ31+273)^3))</f>
        <v>0</v>
      </c>
      <c r="V31">
        <f>($C$9*EA31+$D$9*EB31+$E$9*U31)</f>
        <v>0</v>
      </c>
      <c r="W31">
        <f>0.61365*exp(17.502*V31/(240.97+V31))</f>
        <v>0</v>
      </c>
      <c r="X31">
        <f>(Y31/Z31*100)</f>
        <v>0</v>
      </c>
      <c r="Y31">
        <f>DS31*(DX31+DY31)/1000</f>
        <v>0</v>
      </c>
      <c r="Z31">
        <f>0.61365*exp(17.502*DZ31/(240.97+DZ31))</f>
        <v>0</v>
      </c>
      <c r="AA31">
        <f>(W31-DS31*(DX31+DY31)/1000)</f>
        <v>0</v>
      </c>
      <c r="AB31">
        <f>(-I31*44100)</f>
        <v>0</v>
      </c>
      <c r="AC31">
        <f>2*29.3*Q31*0.92*(DZ31-V31)</f>
        <v>0</v>
      </c>
      <c r="AD31">
        <f>2*0.95*5.67E-8*(((DZ31+$B$9)+273)^4-(V31+273)^4)</f>
        <v>0</v>
      </c>
      <c r="AE31">
        <f>T31+AD31+AB31+AC31</f>
        <v>0</v>
      </c>
      <c r="AF31">
        <f>DW31*AT31*(DR31-DQ31*(1000-AT31*DT31)/(1000-AT31*DS31))/(100*DK31)</f>
        <v>0</v>
      </c>
      <c r="AG31">
        <f>1000*DW31*AT31*(DS31-DT31)/(100*DK31*(1000-AT31*DS31))</f>
        <v>0</v>
      </c>
      <c r="AH31">
        <f>(AI31 - AJ31 - DX31*1E3/(8.314*(DZ31+273.15)) * AL31/DW31 * AK31) * DW31/(100*DK31) * (1000 - DT31)/1000</f>
        <v>0</v>
      </c>
      <c r="AI31">
        <v>430.631923553929</v>
      </c>
      <c r="AJ31">
        <v>429.5424848484849</v>
      </c>
      <c r="AK31">
        <v>0.004046763665477157</v>
      </c>
      <c r="AL31">
        <v>66.17829228707414</v>
      </c>
      <c r="AM31">
        <f>(AO31 - AN31 + DX31*1E3/(8.314*(DZ31+273.15)) * AQ31/DW31 * AP31) * DW31/(100*DK31) * 1000/(1000 - AO31)</f>
        <v>0</v>
      </c>
      <c r="AN31">
        <v>24.83955610990275</v>
      </c>
      <c r="AO31">
        <v>27.38940787878788</v>
      </c>
      <c r="AP31">
        <v>6.777600166606236E-06</v>
      </c>
      <c r="AQ31">
        <v>106.6805999977574</v>
      </c>
      <c r="AR31">
        <v>0</v>
      </c>
      <c r="AS31">
        <v>0</v>
      </c>
      <c r="AT31">
        <f>IF(AR31*$H$15&gt;=AV31,1.0,(AV31/(AV31-AR31*$H$15)))</f>
        <v>0</v>
      </c>
      <c r="AU31">
        <f>(AT31-1)*100</f>
        <v>0</v>
      </c>
      <c r="AV31">
        <f>MAX(0,($B$15+$C$15*EE31)/(1+$D$15*EE31)*DX31/(DZ31+273)*$E$15)</f>
        <v>0</v>
      </c>
      <c r="AW31" t="s">
        <v>437</v>
      </c>
      <c r="AX31">
        <v>0</v>
      </c>
      <c r="AY31">
        <v>0.7</v>
      </c>
      <c r="AZ31">
        <v>0.7</v>
      </c>
      <c r="BA31">
        <f>1-AY31/AZ31</f>
        <v>0</v>
      </c>
      <c r="BB31">
        <v>-1</v>
      </c>
      <c r="BC31" t="s">
        <v>477</v>
      </c>
      <c r="BD31">
        <v>8164.85</v>
      </c>
      <c r="BE31">
        <v>196.81936</v>
      </c>
      <c r="BF31">
        <v>219.56</v>
      </c>
      <c r="BG31">
        <f>1-BE31/BF31</f>
        <v>0</v>
      </c>
      <c r="BH31">
        <v>0.5</v>
      </c>
      <c r="BI31">
        <f>DH31</f>
        <v>0</v>
      </c>
      <c r="BJ31">
        <f>K31</f>
        <v>0</v>
      </c>
      <c r="BK31">
        <f>BG31*BH31*BI31</f>
        <v>0</v>
      </c>
      <c r="BL31">
        <f>(BJ31-BB31)/BI31</f>
        <v>0</v>
      </c>
      <c r="BM31">
        <f>(AZ31-BF31)/BF31</f>
        <v>0</v>
      </c>
      <c r="BN31">
        <f>AY31/(BA31+AY31/BF31)</f>
        <v>0</v>
      </c>
      <c r="BO31" t="s">
        <v>437</v>
      </c>
      <c r="BP31">
        <v>0</v>
      </c>
      <c r="BQ31">
        <f>IF(BP31&lt;&gt;0, BP31, BN31)</f>
        <v>0</v>
      </c>
      <c r="BR31">
        <f>1-BQ31/BF31</f>
        <v>0</v>
      </c>
      <c r="BS31">
        <f>(BF31-BE31)/(BF31-BQ31)</f>
        <v>0</v>
      </c>
      <c r="BT31">
        <f>(AZ31-BF31)/(AZ31-BQ31)</f>
        <v>0</v>
      </c>
      <c r="BU31">
        <f>(BF31-BE31)/(BF31-AY31)</f>
        <v>0</v>
      </c>
      <c r="BV31">
        <f>(AZ31-BF31)/(AZ31-AY31)</f>
        <v>0</v>
      </c>
      <c r="BW31">
        <f>(BS31*BQ31/BE31)</f>
        <v>0</v>
      </c>
      <c r="BX31">
        <f>(1-BW31)</f>
        <v>0</v>
      </c>
      <c r="DG31">
        <f>$B$13*EF31+$C$13*EG31+$F$13*ER31*(1-EU31)</f>
        <v>0</v>
      </c>
      <c r="DH31">
        <f>DG31*DI31</f>
        <v>0</v>
      </c>
      <c r="DI31">
        <f>($B$13*$D$11+$C$13*$D$11+$F$13*((FE31+EW31)/MAX(FE31+EW31+FF31, 0.1)*$I$11+FF31/MAX(FE31+EW31+FF31, 0.1)*$J$11))/($B$13+$C$13+$F$13)</f>
        <v>0</v>
      </c>
      <c r="DJ31">
        <f>($B$13*$K$11+$C$13*$K$11+$F$13*((FE31+EW31)/MAX(FE31+EW31+FF31, 0.1)*$P$11+FF31/MAX(FE31+EW31+FF31, 0.1)*$Q$11))/($B$13+$C$13+$F$13)</f>
        <v>0</v>
      </c>
      <c r="DK31">
        <v>2</v>
      </c>
      <c r="DL31">
        <v>0.5</v>
      </c>
      <c r="DM31" t="s">
        <v>439</v>
      </c>
      <c r="DN31">
        <v>2</v>
      </c>
      <c r="DO31" t="b">
        <v>1</v>
      </c>
      <c r="DP31">
        <v>1701132602.25</v>
      </c>
      <c r="DQ31">
        <v>417.7692333333334</v>
      </c>
      <c r="DR31">
        <v>419.9836999999999</v>
      </c>
      <c r="DS31">
        <v>27.37192666666667</v>
      </c>
      <c r="DT31">
        <v>24.83987666666667</v>
      </c>
      <c r="DU31">
        <v>416.5014666666667</v>
      </c>
      <c r="DV31">
        <v>27.09261666666666</v>
      </c>
      <c r="DW31">
        <v>499.9981666666666</v>
      </c>
      <c r="DX31">
        <v>91.16658333333335</v>
      </c>
      <c r="DY31">
        <v>0.1000174566666667</v>
      </c>
      <c r="DZ31">
        <v>43.07731999999999</v>
      </c>
      <c r="EA31">
        <v>41.76569333333332</v>
      </c>
      <c r="EB31">
        <v>999.9000000000002</v>
      </c>
      <c r="EC31">
        <v>0</v>
      </c>
      <c r="ED31">
        <v>0</v>
      </c>
      <c r="EE31">
        <v>9990.352333333334</v>
      </c>
      <c r="EF31">
        <v>0</v>
      </c>
      <c r="EG31">
        <v>10.3821</v>
      </c>
      <c r="EH31">
        <v>-2.214480999999999</v>
      </c>
      <c r="EI31">
        <v>429.5262</v>
      </c>
      <c r="EJ31">
        <v>430.6818</v>
      </c>
      <c r="EK31">
        <v>2.532048666666667</v>
      </c>
      <c r="EL31">
        <v>419.9836999999999</v>
      </c>
      <c r="EM31">
        <v>24.83987666666667</v>
      </c>
      <c r="EN31">
        <v>2.495406333333333</v>
      </c>
      <c r="EO31">
        <v>2.264567</v>
      </c>
      <c r="EP31">
        <v>20.99656333333333</v>
      </c>
      <c r="EQ31">
        <v>19.42655</v>
      </c>
      <c r="ER31">
        <v>1500.000666666667</v>
      </c>
      <c r="ES31">
        <v>0.9730054999999997</v>
      </c>
      <c r="ET31">
        <v>0.02699425333333333</v>
      </c>
      <c r="EU31">
        <v>0</v>
      </c>
      <c r="EV31">
        <v>196.8114333333334</v>
      </c>
      <c r="EW31">
        <v>4.999599999999998</v>
      </c>
      <c r="EX31">
        <v>3029.338333333333</v>
      </c>
      <c r="EY31">
        <v>14076.43333333333</v>
      </c>
      <c r="EZ31">
        <v>38.10799999999999</v>
      </c>
      <c r="FA31">
        <v>38.57879999999999</v>
      </c>
      <c r="FB31">
        <v>38.6248</v>
      </c>
      <c r="FC31">
        <v>38.64553333333333</v>
      </c>
      <c r="FD31">
        <v>41.1956</v>
      </c>
      <c r="FE31">
        <v>1454.640666666667</v>
      </c>
      <c r="FF31">
        <v>40.35999999999999</v>
      </c>
      <c r="FG31">
        <v>0</v>
      </c>
      <c r="FH31">
        <v>750.4000000953674</v>
      </c>
      <c r="FI31">
        <v>0</v>
      </c>
      <c r="FJ31">
        <v>196.81936</v>
      </c>
      <c r="FK31">
        <v>1.256692305624374</v>
      </c>
      <c r="FL31">
        <v>4.020769242265115</v>
      </c>
      <c r="FM31">
        <v>3029.3932</v>
      </c>
      <c r="FN31">
        <v>15</v>
      </c>
      <c r="FO31">
        <v>0</v>
      </c>
      <c r="FP31" t="s">
        <v>440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-2.22572425</v>
      </c>
      <c r="GC31">
        <v>0.2827237148217695</v>
      </c>
      <c r="GD31">
        <v>0.03536118945167849</v>
      </c>
      <c r="GE31">
        <v>1</v>
      </c>
      <c r="GF31">
        <v>196.7542058823529</v>
      </c>
      <c r="GG31">
        <v>1.237815124518609</v>
      </c>
      <c r="GH31">
        <v>0.2417331756310951</v>
      </c>
      <c r="GI31">
        <v>0</v>
      </c>
      <c r="GJ31">
        <v>2.526245</v>
      </c>
      <c r="GK31">
        <v>0.1400030769230707</v>
      </c>
      <c r="GL31">
        <v>0.01348614770792607</v>
      </c>
      <c r="GM31">
        <v>0</v>
      </c>
      <c r="GN31">
        <v>1</v>
      </c>
      <c r="GO31">
        <v>3</v>
      </c>
      <c r="GP31" t="s">
        <v>453</v>
      </c>
      <c r="GQ31">
        <v>3.10323</v>
      </c>
      <c r="GR31">
        <v>2.75816</v>
      </c>
      <c r="GS31">
        <v>0.0884827</v>
      </c>
      <c r="GT31">
        <v>0.0890857</v>
      </c>
      <c r="GU31">
        <v>0.119756</v>
      </c>
      <c r="GV31">
        <v>0.11314</v>
      </c>
      <c r="GW31">
        <v>23835.5</v>
      </c>
      <c r="GX31">
        <v>22134.7</v>
      </c>
      <c r="GY31">
        <v>26708.1</v>
      </c>
      <c r="GZ31">
        <v>24520.6</v>
      </c>
      <c r="HA31">
        <v>37657</v>
      </c>
      <c r="HB31">
        <v>32159</v>
      </c>
      <c r="HC31">
        <v>46705.6</v>
      </c>
      <c r="HD31">
        <v>38815.3</v>
      </c>
      <c r="HE31">
        <v>1.8988</v>
      </c>
      <c r="HF31">
        <v>1.92045</v>
      </c>
      <c r="HG31">
        <v>0.354066</v>
      </c>
      <c r="HH31">
        <v>0</v>
      </c>
      <c r="HI31">
        <v>36.1549</v>
      </c>
      <c r="HJ31">
        <v>999.9</v>
      </c>
      <c r="HK31">
        <v>47.5</v>
      </c>
      <c r="HL31">
        <v>32.5</v>
      </c>
      <c r="HM31">
        <v>25.5932</v>
      </c>
      <c r="HN31">
        <v>61.111</v>
      </c>
      <c r="HO31">
        <v>23.2692</v>
      </c>
      <c r="HP31">
        <v>1</v>
      </c>
      <c r="HQ31">
        <v>0.0144893</v>
      </c>
      <c r="HR31">
        <v>-6.66667</v>
      </c>
      <c r="HS31">
        <v>20.1628</v>
      </c>
      <c r="HT31">
        <v>5.22193</v>
      </c>
      <c r="HU31">
        <v>11.98</v>
      </c>
      <c r="HV31">
        <v>4.96565</v>
      </c>
      <c r="HW31">
        <v>3.2755</v>
      </c>
      <c r="HX31">
        <v>9999</v>
      </c>
      <c r="HY31">
        <v>9999</v>
      </c>
      <c r="HZ31">
        <v>9999</v>
      </c>
      <c r="IA31">
        <v>506.4</v>
      </c>
      <c r="IB31">
        <v>1.86401</v>
      </c>
      <c r="IC31">
        <v>1.8602</v>
      </c>
      <c r="ID31">
        <v>1.85852</v>
      </c>
      <c r="IE31">
        <v>1.85989</v>
      </c>
      <c r="IF31">
        <v>1.85992</v>
      </c>
      <c r="IG31">
        <v>1.85849</v>
      </c>
      <c r="IH31">
        <v>1.85755</v>
      </c>
      <c r="II31">
        <v>1.85243</v>
      </c>
      <c r="IJ31">
        <v>0</v>
      </c>
      <c r="IK31">
        <v>0</v>
      </c>
      <c r="IL31">
        <v>0</v>
      </c>
      <c r="IM31">
        <v>0</v>
      </c>
      <c r="IN31" t="s">
        <v>442</v>
      </c>
      <c r="IO31" t="s">
        <v>443</v>
      </c>
      <c r="IP31" t="s">
        <v>444</v>
      </c>
      <c r="IQ31" t="s">
        <v>444</v>
      </c>
      <c r="IR31" t="s">
        <v>444</v>
      </c>
      <c r="IS31" t="s">
        <v>444</v>
      </c>
      <c r="IT31">
        <v>0</v>
      </c>
      <c r="IU31">
        <v>100</v>
      </c>
      <c r="IV31">
        <v>100</v>
      </c>
      <c r="IW31">
        <v>1.268</v>
      </c>
      <c r="IX31">
        <v>0.2797</v>
      </c>
      <c r="IY31">
        <v>0.3971615310492796</v>
      </c>
      <c r="IZ31">
        <v>0.002194383670526158</v>
      </c>
      <c r="JA31">
        <v>-2.614430836048478E-07</v>
      </c>
      <c r="JB31">
        <v>2.831566818974657E-11</v>
      </c>
      <c r="JC31">
        <v>-0.02387284111826243</v>
      </c>
      <c r="JD31">
        <v>-0.004919592197158782</v>
      </c>
      <c r="JE31">
        <v>0.0008186423644796414</v>
      </c>
      <c r="JF31">
        <v>-8.268116151049551E-06</v>
      </c>
      <c r="JG31">
        <v>6</v>
      </c>
      <c r="JH31">
        <v>2002</v>
      </c>
      <c r="JI31">
        <v>0</v>
      </c>
      <c r="JJ31">
        <v>28</v>
      </c>
      <c r="JK31">
        <v>28352210.2</v>
      </c>
      <c r="JL31">
        <v>28352210.2</v>
      </c>
      <c r="JM31">
        <v>1.15845</v>
      </c>
      <c r="JN31">
        <v>2.65625</v>
      </c>
      <c r="JO31">
        <v>1.49658</v>
      </c>
      <c r="JP31">
        <v>2.36206</v>
      </c>
      <c r="JQ31">
        <v>1.54907</v>
      </c>
      <c r="JR31">
        <v>2.43896</v>
      </c>
      <c r="JS31">
        <v>37.3138</v>
      </c>
      <c r="JT31">
        <v>24.035</v>
      </c>
      <c r="JU31">
        <v>18</v>
      </c>
      <c r="JV31">
        <v>486.203</v>
      </c>
      <c r="JW31">
        <v>515.716</v>
      </c>
      <c r="JX31">
        <v>48.5423</v>
      </c>
      <c r="JY31">
        <v>27.4525</v>
      </c>
      <c r="JZ31">
        <v>30.0009</v>
      </c>
      <c r="KA31">
        <v>27.3722</v>
      </c>
      <c r="KB31">
        <v>27.2925</v>
      </c>
      <c r="KC31">
        <v>23.2771</v>
      </c>
      <c r="KD31">
        <v>0</v>
      </c>
      <c r="KE31">
        <v>100</v>
      </c>
      <c r="KF31">
        <v>266.237</v>
      </c>
      <c r="KG31">
        <v>420</v>
      </c>
      <c r="KH31">
        <v>26.8482</v>
      </c>
      <c r="KI31">
        <v>102.064</v>
      </c>
      <c r="KJ31">
        <v>93.5883</v>
      </c>
    </row>
    <row r="32" spans="1:296">
      <c r="A32">
        <v>14</v>
      </c>
      <c r="B32">
        <v>1701132640.5</v>
      </c>
      <c r="C32">
        <v>2064</v>
      </c>
      <c r="D32" t="s">
        <v>478</v>
      </c>
      <c r="E32" t="s">
        <v>479</v>
      </c>
      <c r="F32">
        <v>5</v>
      </c>
      <c r="G32" t="s">
        <v>436</v>
      </c>
      <c r="H32">
        <v>1701132632.75</v>
      </c>
      <c r="I32">
        <f>(J32)/1000</f>
        <v>0</v>
      </c>
      <c r="J32">
        <f>IF(DO32, AM32, AG32)</f>
        <v>0</v>
      </c>
      <c r="K32">
        <f>IF(DO32, AH32, AF32)</f>
        <v>0</v>
      </c>
      <c r="L32">
        <f>DQ32 - IF(AT32&gt;1, K32*DK32*100.0/(AV32*EE32), 0)</f>
        <v>0</v>
      </c>
      <c r="M32">
        <f>((S32-I32/2)*L32-K32)/(S32+I32/2)</f>
        <v>0</v>
      </c>
      <c r="N32">
        <f>M32*(DX32+DY32)/1000.0</f>
        <v>0</v>
      </c>
      <c r="O32">
        <f>(DQ32 - IF(AT32&gt;1, K32*DK32*100.0/(AV32*EE32), 0))*(DX32+DY32)/1000.0</f>
        <v>0</v>
      </c>
      <c r="P32">
        <f>2.0/((1/R32-1/Q32)+SIGN(R32)*SQRT((1/R32-1/Q32)*(1/R32-1/Q32) + 4*DL32/((DL32+1)*(DL32+1))*(2*1/R32*1/Q32-1/Q32*1/Q32)))</f>
        <v>0</v>
      </c>
      <c r="Q32">
        <f>IF(LEFT(DM32,1)&lt;&gt;"0",IF(LEFT(DM32,1)="1",3.0,DN32),$D$5+$E$5*(EE32*DX32/($K$5*1000))+$F$5*(EE32*DX32/($K$5*1000))*MAX(MIN(DK32,$J$5),$I$5)*MAX(MIN(DK32,$J$5),$I$5)+$G$5*MAX(MIN(DK32,$J$5),$I$5)*(EE32*DX32/($K$5*1000))+$H$5*(EE32*DX32/($K$5*1000))*(EE32*DX32/($K$5*1000)))</f>
        <v>0</v>
      </c>
      <c r="R32">
        <f>I32*(1000-(1000*0.61365*exp(17.502*V32/(240.97+V32))/(DX32+DY32)+DS32)/2)/(1000*0.61365*exp(17.502*V32/(240.97+V32))/(DX32+DY32)-DS32)</f>
        <v>0</v>
      </c>
      <c r="S32">
        <f>1/((DL32+1)/(P32/1.6)+1/(Q32/1.37)) + DL32/((DL32+1)/(P32/1.6) + DL32/(Q32/1.37))</f>
        <v>0</v>
      </c>
      <c r="T32">
        <f>(DG32*DJ32)</f>
        <v>0</v>
      </c>
      <c r="U32">
        <f>(DZ32+(T32+2*0.95*5.67E-8*(((DZ32+$B$9)+273)^4-(DZ32+273)^4)-44100*I32)/(1.84*29.3*Q32+8*0.95*5.67E-8*(DZ32+273)^3))</f>
        <v>0</v>
      </c>
      <c r="V32">
        <f>($C$9*EA32+$D$9*EB32+$E$9*U32)</f>
        <v>0</v>
      </c>
      <c r="W32">
        <f>0.61365*exp(17.502*V32/(240.97+V32))</f>
        <v>0</v>
      </c>
      <c r="X32">
        <f>(Y32/Z32*100)</f>
        <v>0</v>
      </c>
      <c r="Y32">
        <f>DS32*(DX32+DY32)/1000</f>
        <v>0</v>
      </c>
      <c r="Z32">
        <f>0.61365*exp(17.502*DZ32/(240.97+DZ32))</f>
        <v>0</v>
      </c>
      <c r="AA32">
        <f>(W32-DS32*(DX32+DY32)/1000)</f>
        <v>0</v>
      </c>
      <c r="AB32">
        <f>(-I32*44100)</f>
        <v>0</v>
      </c>
      <c r="AC32">
        <f>2*29.3*Q32*0.92*(DZ32-V32)</f>
        <v>0</v>
      </c>
      <c r="AD32">
        <f>2*0.95*5.67E-8*(((DZ32+$B$9)+273)^4-(V32+273)^4)</f>
        <v>0</v>
      </c>
      <c r="AE32">
        <f>T32+AD32+AB32+AC32</f>
        <v>0</v>
      </c>
      <c r="AF32">
        <f>DW32*AT32*(DR32-DQ32*(1000-AT32*DT32)/(1000-AT32*DS32))/(100*DK32)</f>
        <v>0</v>
      </c>
      <c r="AG32">
        <f>1000*DW32*AT32*(DS32-DT32)/(100*DK32*(1000-AT32*DS32))</f>
        <v>0</v>
      </c>
      <c r="AH32">
        <f>(AI32 - AJ32 - DX32*1E3/(8.314*(DZ32+273.15)) * AL32/DW32 * AK32) * DW32/(100*DK32) * (1000 - DT32)/1000</f>
        <v>0</v>
      </c>
      <c r="AI32">
        <v>430.6711528202794</v>
      </c>
      <c r="AJ32">
        <v>429.6185818181819</v>
      </c>
      <c r="AK32">
        <v>-0.0007185899821616953</v>
      </c>
      <c r="AL32">
        <v>66.17829228707414</v>
      </c>
      <c r="AM32">
        <f>(AO32 - AN32 + DX32*1E3/(8.314*(DZ32+273.15)) * AQ32/DW32 * AP32) * DW32/(100*DK32) * 1000/(1000 - AO32)</f>
        <v>0</v>
      </c>
      <c r="AN32">
        <v>24.83278745695998</v>
      </c>
      <c r="AO32">
        <v>27.47070727272726</v>
      </c>
      <c r="AP32">
        <v>2.484968053407934E-05</v>
      </c>
      <c r="AQ32">
        <v>106.6805999977574</v>
      </c>
      <c r="AR32">
        <v>0</v>
      </c>
      <c r="AS32">
        <v>0</v>
      </c>
      <c r="AT32">
        <f>IF(AR32*$H$15&gt;=AV32,1.0,(AV32/(AV32-AR32*$H$15)))</f>
        <v>0</v>
      </c>
      <c r="AU32">
        <f>(AT32-1)*100</f>
        <v>0</v>
      </c>
      <c r="AV32">
        <f>MAX(0,($B$15+$C$15*EE32)/(1+$D$15*EE32)*DX32/(DZ32+273)*$E$15)</f>
        <v>0</v>
      </c>
      <c r="AW32" t="s">
        <v>437</v>
      </c>
      <c r="AX32" t="s">
        <v>437</v>
      </c>
      <c r="AY32">
        <v>0</v>
      </c>
      <c r="AZ32">
        <v>0</v>
      </c>
      <c r="BA32">
        <f>1-AY32/AZ32</f>
        <v>0</v>
      </c>
      <c r="BB32">
        <v>0</v>
      </c>
      <c r="BC32" t="s">
        <v>437</v>
      </c>
      <c r="BD32" t="s">
        <v>437</v>
      </c>
      <c r="BE32">
        <v>0</v>
      </c>
      <c r="BF32">
        <v>0</v>
      </c>
      <c r="BG32">
        <f>1-BE32/BF32</f>
        <v>0</v>
      </c>
      <c r="BH32">
        <v>0.5</v>
      </c>
      <c r="BI32">
        <f>DH32</f>
        <v>0</v>
      </c>
      <c r="BJ32">
        <f>K32</f>
        <v>0</v>
      </c>
      <c r="BK32">
        <f>BG32*BH32*BI32</f>
        <v>0</v>
      </c>
      <c r="BL32">
        <f>(BJ32-BB32)/BI32</f>
        <v>0</v>
      </c>
      <c r="BM32">
        <f>(AZ32-BF32)/BF32</f>
        <v>0</v>
      </c>
      <c r="BN32">
        <f>AY32/(BA32+AY32/BF32)</f>
        <v>0</v>
      </c>
      <c r="BO32" t="s">
        <v>437</v>
      </c>
      <c r="BP32">
        <v>0</v>
      </c>
      <c r="BQ32">
        <f>IF(BP32&lt;&gt;0, BP32, BN32)</f>
        <v>0</v>
      </c>
      <c r="BR32">
        <f>1-BQ32/BF32</f>
        <v>0</v>
      </c>
      <c r="BS32">
        <f>(BF32-BE32)/(BF32-BQ32)</f>
        <v>0</v>
      </c>
      <c r="BT32">
        <f>(AZ32-BF32)/(AZ32-BQ32)</f>
        <v>0</v>
      </c>
      <c r="BU32">
        <f>(BF32-BE32)/(BF32-AY32)</f>
        <v>0</v>
      </c>
      <c r="BV32">
        <f>(AZ32-BF32)/(AZ32-AY32)</f>
        <v>0</v>
      </c>
      <c r="BW32">
        <f>(BS32*BQ32/BE32)</f>
        <v>0</v>
      </c>
      <c r="BX32">
        <f>(1-BW32)</f>
        <v>0</v>
      </c>
      <c r="DG32">
        <f>$B$13*EF32+$C$13*EG32+$F$13*ER32*(1-EU32)</f>
        <v>0</v>
      </c>
      <c r="DH32">
        <f>DG32*DI32</f>
        <v>0</v>
      </c>
      <c r="DI32">
        <f>($B$13*$D$11+$C$13*$D$11+$F$13*((FE32+EW32)/MAX(FE32+EW32+FF32, 0.1)*$I$11+FF32/MAX(FE32+EW32+FF32, 0.1)*$J$11))/($B$13+$C$13+$F$13)</f>
        <v>0</v>
      </c>
      <c r="DJ32">
        <f>($B$13*$K$11+$C$13*$K$11+$F$13*((FE32+EW32)/MAX(FE32+EW32+FF32, 0.1)*$P$11+FF32/MAX(FE32+EW32+FF32, 0.1)*$Q$11))/($B$13+$C$13+$F$13)</f>
        <v>0</v>
      </c>
      <c r="DK32">
        <v>2</v>
      </c>
      <c r="DL32">
        <v>0.5</v>
      </c>
      <c r="DM32" t="s">
        <v>439</v>
      </c>
      <c r="DN32">
        <v>2</v>
      </c>
      <c r="DO32" t="b">
        <v>1</v>
      </c>
      <c r="DP32">
        <v>1701132632.75</v>
      </c>
      <c r="DQ32">
        <v>417.8318666666667</v>
      </c>
      <c r="DR32">
        <v>420.0067333333333</v>
      </c>
      <c r="DS32">
        <v>27.46962</v>
      </c>
      <c r="DT32">
        <v>24.83535333333333</v>
      </c>
      <c r="DU32">
        <v>416.5639</v>
      </c>
      <c r="DV32">
        <v>27.18827333333333</v>
      </c>
      <c r="DW32">
        <v>500.0231000000001</v>
      </c>
      <c r="DX32">
        <v>91.16911999999999</v>
      </c>
      <c r="DY32">
        <v>0.1000618466666667</v>
      </c>
      <c r="DZ32">
        <v>43.38497666666665</v>
      </c>
      <c r="EA32">
        <v>42.03379666666667</v>
      </c>
      <c r="EB32">
        <v>999.9000000000002</v>
      </c>
      <c r="EC32">
        <v>0</v>
      </c>
      <c r="ED32">
        <v>0</v>
      </c>
      <c r="EE32">
        <v>9991.292666666666</v>
      </c>
      <c r="EF32">
        <v>0</v>
      </c>
      <c r="EG32">
        <v>10.3821</v>
      </c>
      <c r="EH32">
        <v>-2.17485</v>
      </c>
      <c r="EI32">
        <v>429.6337</v>
      </c>
      <c r="EJ32">
        <v>430.7033000000001</v>
      </c>
      <c r="EK32">
        <v>2.634257333333333</v>
      </c>
      <c r="EL32">
        <v>420.0067333333333</v>
      </c>
      <c r="EM32">
        <v>24.83535333333333</v>
      </c>
      <c r="EN32">
        <v>2.504381</v>
      </c>
      <c r="EO32">
        <v>2.264218</v>
      </c>
      <c r="EP32">
        <v>21.05500666666667</v>
      </c>
      <c r="EQ32">
        <v>19.42407</v>
      </c>
      <c r="ER32">
        <v>1500.008333333334</v>
      </c>
      <c r="ES32">
        <v>0.973008</v>
      </c>
      <c r="ET32">
        <v>0.02699189999999999</v>
      </c>
      <c r="EU32">
        <v>0</v>
      </c>
      <c r="EV32">
        <v>196.5973</v>
      </c>
      <c r="EW32">
        <v>4.999599999999998</v>
      </c>
      <c r="EX32">
        <v>3029.507000000001</v>
      </c>
      <c r="EY32">
        <v>14076.51666666666</v>
      </c>
      <c r="EZ32">
        <v>38.33729999999999</v>
      </c>
      <c r="FA32">
        <v>38.7101</v>
      </c>
      <c r="FB32">
        <v>38.91446666666666</v>
      </c>
      <c r="FC32">
        <v>38.802</v>
      </c>
      <c r="FD32">
        <v>41.37059999999998</v>
      </c>
      <c r="FE32">
        <v>1454.658333333334</v>
      </c>
      <c r="FF32">
        <v>40.34999999999999</v>
      </c>
      <c r="FG32">
        <v>0</v>
      </c>
      <c r="FH32">
        <v>29.79999995231628</v>
      </c>
      <c r="FI32">
        <v>0</v>
      </c>
      <c r="FJ32">
        <v>196.5894230769231</v>
      </c>
      <c r="FK32">
        <v>0.3428717978388845</v>
      </c>
      <c r="FL32">
        <v>11.13059829944808</v>
      </c>
      <c r="FM32">
        <v>3029.547307692308</v>
      </c>
      <c r="FN32">
        <v>15</v>
      </c>
      <c r="FO32">
        <v>0</v>
      </c>
      <c r="FP32" t="s">
        <v>440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-2.168474</v>
      </c>
      <c r="GC32">
        <v>0.1143964727954994</v>
      </c>
      <c r="GD32">
        <v>0.04570260226726702</v>
      </c>
      <c r="GE32">
        <v>1</v>
      </c>
      <c r="GF32">
        <v>196.565</v>
      </c>
      <c r="GG32">
        <v>0.5456684501132567</v>
      </c>
      <c r="GH32">
        <v>0.2154527380957157</v>
      </c>
      <c r="GI32">
        <v>1</v>
      </c>
      <c r="GJ32">
        <v>2.6360955</v>
      </c>
      <c r="GK32">
        <v>-0.01868983114447222</v>
      </c>
      <c r="GL32">
        <v>0.004331787708325523</v>
      </c>
      <c r="GM32">
        <v>1</v>
      </c>
      <c r="GN32">
        <v>3</v>
      </c>
      <c r="GO32">
        <v>3</v>
      </c>
      <c r="GP32" t="s">
        <v>456</v>
      </c>
      <c r="GQ32">
        <v>3.10311</v>
      </c>
      <c r="GR32">
        <v>2.75815</v>
      </c>
      <c r="GS32">
        <v>0.0884832</v>
      </c>
      <c r="GT32">
        <v>0.08908919999999999</v>
      </c>
      <c r="GU32">
        <v>0.119986</v>
      </c>
      <c r="GV32">
        <v>0.113106</v>
      </c>
      <c r="GW32">
        <v>23831.7</v>
      </c>
      <c r="GX32">
        <v>22132.4</v>
      </c>
      <c r="GY32">
        <v>26704.2</v>
      </c>
      <c r="GZ32">
        <v>24518.4</v>
      </c>
      <c r="HA32">
        <v>37641.9</v>
      </c>
      <c r="HB32">
        <v>32157.6</v>
      </c>
      <c r="HC32">
        <v>46698.9</v>
      </c>
      <c r="HD32">
        <v>38812</v>
      </c>
      <c r="HE32">
        <v>1.89785</v>
      </c>
      <c r="HF32">
        <v>1.91968</v>
      </c>
      <c r="HG32">
        <v>0.347614</v>
      </c>
      <c r="HH32">
        <v>0</v>
      </c>
      <c r="HI32">
        <v>36.5078</v>
      </c>
      <c r="HJ32">
        <v>999.9</v>
      </c>
      <c r="HK32">
        <v>47.6</v>
      </c>
      <c r="HL32">
        <v>32.5</v>
      </c>
      <c r="HM32">
        <v>25.6439</v>
      </c>
      <c r="HN32">
        <v>60.331</v>
      </c>
      <c r="HO32">
        <v>23.2131</v>
      </c>
      <c r="HP32">
        <v>1</v>
      </c>
      <c r="HQ32">
        <v>0.0202922</v>
      </c>
      <c r="HR32">
        <v>-6.66667</v>
      </c>
      <c r="HS32">
        <v>20.163</v>
      </c>
      <c r="HT32">
        <v>5.22223</v>
      </c>
      <c r="HU32">
        <v>11.98</v>
      </c>
      <c r="HV32">
        <v>4.96575</v>
      </c>
      <c r="HW32">
        <v>3.2753</v>
      </c>
      <c r="HX32">
        <v>9999</v>
      </c>
      <c r="HY32">
        <v>9999</v>
      </c>
      <c r="HZ32">
        <v>9999</v>
      </c>
      <c r="IA32">
        <v>506.4</v>
      </c>
      <c r="IB32">
        <v>1.86401</v>
      </c>
      <c r="IC32">
        <v>1.8602</v>
      </c>
      <c r="ID32">
        <v>1.85851</v>
      </c>
      <c r="IE32">
        <v>1.85988</v>
      </c>
      <c r="IF32">
        <v>1.85991</v>
      </c>
      <c r="IG32">
        <v>1.85849</v>
      </c>
      <c r="IH32">
        <v>1.85755</v>
      </c>
      <c r="II32">
        <v>1.85243</v>
      </c>
      <c r="IJ32">
        <v>0</v>
      </c>
      <c r="IK32">
        <v>0</v>
      </c>
      <c r="IL32">
        <v>0</v>
      </c>
      <c r="IM32">
        <v>0</v>
      </c>
      <c r="IN32" t="s">
        <v>442</v>
      </c>
      <c r="IO32" t="s">
        <v>443</v>
      </c>
      <c r="IP32" t="s">
        <v>444</v>
      </c>
      <c r="IQ32" t="s">
        <v>444</v>
      </c>
      <c r="IR32" t="s">
        <v>444</v>
      </c>
      <c r="IS32" t="s">
        <v>444</v>
      </c>
      <c r="IT32">
        <v>0</v>
      </c>
      <c r="IU32">
        <v>100</v>
      </c>
      <c r="IV32">
        <v>100</v>
      </c>
      <c r="IW32">
        <v>1.268</v>
      </c>
      <c r="IX32">
        <v>0.2814</v>
      </c>
      <c r="IY32">
        <v>0.3971615310492796</v>
      </c>
      <c r="IZ32">
        <v>0.002194383670526158</v>
      </c>
      <c r="JA32">
        <v>-2.614430836048478E-07</v>
      </c>
      <c r="JB32">
        <v>2.831566818974657E-11</v>
      </c>
      <c r="JC32">
        <v>-0.02387284111826243</v>
      </c>
      <c r="JD32">
        <v>-0.004919592197158782</v>
      </c>
      <c r="JE32">
        <v>0.0008186423644796414</v>
      </c>
      <c r="JF32">
        <v>-8.268116151049551E-06</v>
      </c>
      <c r="JG32">
        <v>6</v>
      </c>
      <c r="JH32">
        <v>2002</v>
      </c>
      <c r="JI32">
        <v>0</v>
      </c>
      <c r="JJ32">
        <v>28</v>
      </c>
      <c r="JK32">
        <v>28352210.7</v>
      </c>
      <c r="JL32">
        <v>28352210.7</v>
      </c>
      <c r="JM32">
        <v>1.15845</v>
      </c>
      <c r="JN32">
        <v>2.64893</v>
      </c>
      <c r="JO32">
        <v>1.49658</v>
      </c>
      <c r="JP32">
        <v>2.36084</v>
      </c>
      <c r="JQ32">
        <v>1.54907</v>
      </c>
      <c r="JR32">
        <v>2.50977</v>
      </c>
      <c r="JS32">
        <v>37.2899</v>
      </c>
      <c r="JT32">
        <v>24.0437</v>
      </c>
      <c r="JU32">
        <v>18</v>
      </c>
      <c r="JV32">
        <v>486.03</v>
      </c>
      <c r="JW32">
        <v>515.564</v>
      </c>
      <c r="JX32">
        <v>48.8136</v>
      </c>
      <c r="JY32">
        <v>27.5301</v>
      </c>
      <c r="JZ32">
        <v>30.0011</v>
      </c>
      <c r="KA32">
        <v>27.4205</v>
      </c>
      <c r="KB32">
        <v>27.3338</v>
      </c>
      <c r="KC32">
        <v>23.2765</v>
      </c>
      <c r="KD32">
        <v>0</v>
      </c>
      <c r="KE32">
        <v>100</v>
      </c>
      <c r="KF32">
        <v>48.55</v>
      </c>
      <c r="KG32">
        <v>420</v>
      </c>
      <c r="KH32">
        <v>26.8482</v>
      </c>
      <c r="KI32">
        <v>102.05</v>
      </c>
      <c r="KJ32">
        <v>93.5802</v>
      </c>
    </row>
    <row r="33" spans="1:296">
      <c r="A33">
        <v>15</v>
      </c>
      <c r="B33">
        <v>1701132701.5</v>
      </c>
      <c r="C33">
        <v>2125</v>
      </c>
      <c r="D33" t="s">
        <v>480</v>
      </c>
      <c r="E33" t="s">
        <v>481</v>
      </c>
      <c r="F33">
        <v>5</v>
      </c>
      <c r="G33" t="s">
        <v>436</v>
      </c>
      <c r="H33">
        <v>1701132693.5</v>
      </c>
      <c r="I33">
        <f>(J33)/1000</f>
        <v>0</v>
      </c>
      <c r="J33">
        <f>IF(DO33, AM33, AG33)</f>
        <v>0</v>
      </c>
      <c r="K33">
        <f>IF(DO33, AH33, AF33)</f>
        <v>0</v>
      </c>
      <c r="L33">
        <f>DQ33 - IF(AT33&gt;1, K33*DK33*100.0/(AV33*EE33), 0)</f>
        <v>0</v>
      </c>
      <c r="M33">
        <f>((S33-I33/2)*L33-K33)/(S33+I33/2)</f>
        <v>0</v>
      </c>
      <c r="N33">
        <f>M33*(DX33+DY33)/1000.0</f>
        <v>0</v>
      </c>
      <c r="O33">
        <f>(DQ33 - IF(AT33&gt;1, K33*DK33*100.0/(AV33*EE33), 0))*(DX33+DY33)/1000.0</f>
        <v>0</v>
      </c>
      <c r="P33">
        <f>2.0/((1/R33-1/Q33)+SIGN(R33)*SQRT((1/R33-1/Q33)*(1/R33-1/Q33) + 4*DL33/((DL33+1)*(DL33+1))*(2*1/R33*1/Q33-1/Q33*1/Q33)))</f>
        <v>0</v>
      </c>
      <c r="Q33">
        <f>IF(LEFT(DM33,1)&lt;&gt;"0",IF(LEFT(DM33,1)="1",3.0,DN33),$D$5+$E$5*(EE33*DX33/($K$5*1000))+$F$5*(EE33*DX33/($K$5*1000))*MAX(MIN(DK33,$J$5),$I$5)*MAX(MIN(DK33,$J$5),$I$5)+$G$5*MAX(MIN(DK33,$J$5),$I$5)*(EE33*DX33/($K$5*1000))+$H$5*(EE33*DX33/($K$5*1000))*(EE33*DX33/($K$5*1000)))</f>
        <v>0</v>
      </c>
      <c r="R33">
        <f>I33*(1000-(1000*0.61365*exp(17.502*V33/(240.97+V33))/(DX33+DY33)+DS33)/2)/(1000*0.61365*exp(17.502*V33/(240.97+V33))/(DX33+DY33)-DS33)</f>
        <v>0</v>
      </c>
      <c r="S33">
        <f>1/((DL33+1)/(P33/1.6)+1/(Q33/1.37)) + DL33/((DL33+1)/(P33/1.6) + DL33/(Q33/1.37))</f>
        <v>0</v>
      </c>
      <c r="T33">
        <f>(DG33*DJ33)</f>
        <v>0</v>
      </c>
      <c r="U33">
        <f>(DZ33+(T33+2*0.95*5.67E-8*(((DZ33+$B$9)+273)^4-(DZ33+273)^4)-44100*I33)/(1.84*29.3*Q33+8*0.95*5.67E-8*(DZ33+273)^3))</f>
        <v>0</v>
      </c>
      <c r="V33">
        <f>($C$9*EA33+$D$9*EB33+$E$9*U33)</f>
        <v>0</v>
      </c>
      <c r="W33">
        <f>0.61365*exp(17.502*V33/(240.97+V33))</f>
        <v>0</v>
      </c>
      <c r="X33">
        <f>(Y33/Z33*100)</f>
        <v>0</v>
      </c>
      <c r="Y33">
        <f>DS33*(DX33+DY33)/1000</f>
        <v>0</v>
      </c>
      <c r="Z33">
        <f>0.61365*exp(17.502*DZ33/(240.97+DZ33))</f>
        <v>0</v>
      </c>
      <c r="AA33">
        <f>(W33-DS33*(DX33+DY33)/1000)</f>
        <v>0</v>
      </c>
      <c r="AB33">
        <f>(-I33*44100)</f>
        <v>0</v>
      </c>
      <c r="AC33">
        <f>2*29.3*Q33*0.92*(DZ33-V33)</f>
        <v>0</v>
      </c>
      <c r="AD33">
        <f>2*0.95*5.67E-8*(((DZ33+$B$9)+273)^4-(V33+273)^4)</f>
        <v>0</v>
      </c>
      <c r="AE33">
        <f>T33+AD33+AB33+AC33</f>
        <v>0</v>
      </c>
      <c r="AF33">
        <f>DW33*AT33*(DR33-DQ33*(1000-AT33*DT33)/(1000-AT33*DS33))/(100*DK33)</f>
        <v>0</v>
      </c>
      <c r="AG33">
        <f>1000*DW33*AT33*(DS33-DT33)/(100*DK33*(1000-AT33*DS33))</f>
        <v>0</v>
      </c>
      <c r="AH33">
        <f>(AI33 - AJ33 - DX33*1E3/(8.314*(DZ33+273.15)) * AL33/DW33 * AK33) * DW33/(100*DK33) * (1000 - DT33)/1000</f>
        <v>0</v>
      </c>
      <c r="AI33">
        <v>430.6611595730706</v>
      </c>
      <c r="AJ33">
        <v>429.7474787878787</v>
      </c>
      <c r="AK33">
        <v>0.0002015898512665802</v>
      </c>
      <c r="AL33">
        <v>66.17829228707414</v>
      </c>
      <c r="AM33">
        <f>(AO33 - AN33 + DX33*1E3/(8.314*(DZ33+273.15)) * AQ33/DW33 * AP33) * DW33/(100*DK33) * 1000/(1000 - AO33)</f>
        <v>0</v>
      </c>
      <c r="AN33">
        <v>24.82001670882456</v>
      </c>
      <c r="AO33">
        <v>27.5551509090909</v>
      </c>
      <c r="AP33">
        <v>1.076084589675245E-05</v>
      </c>
      <c r="AQ33">
        <v>106.6805999977574</v>
      </c>
      <c r="AR33">
        <v>0</v>
      </c>
      <c r="AS33">
        <v>0</v>
      </c>
      <c r="AT33">
        <f>IF(AR33*$H$15&gt;=AV33,1.0,(AV33/(AV33-AR33*$H$15)))</f>
        <v>0</v>
      </c>
      <c r="AU33">
        <f>(AT33-1)*100</f>
        <v>0</v>
      </c>
      <c r="AV33">
        <f>MAX(0,($B$15+$C$15*EE33)/(1+$D$15*EE33)*DX33/(DZ33+273)*$E$15)</f>
        <v>0</v>
      </c>
      <c r="AW33" t="s">
        <v>437</v>
      </c>
      <c r="AX33">
        <v>0</v>
      </c>
      <c r="AY33">
        <v>0.7</v>
      </c>
      <c r="AZ33">
        <v>0.7</v>
      </c>
      <c r="BA33">
        <f>1-AY33/AZ33</f>
        <v>0</v>
      </c>
      <c r="BB33">
        <v>-1</v>
      </c>
      <c r="BC33" t="s">
        <v>482</v>
      </c>
      <c r="BD33">
        <v>8154.82</v>
      </c>
      <c r="BE33">
        <v>196.8821538461539</v>
      </c>
      <c r="BF33">
        <v>217.26</v>
      </c>
      <c r="BG33">
        <f>1-BE33/BF33</f>
        <v>0</v>
      </c>
      <c r="BH33">
        <v>0.5</v>
      </c>
      <c r="BI33">
        <f>DH33</f>
        <v>0</v>
      </c>
      <c r="BJ33">
        <f>K33</f>
        <v>0</v>
      </c>
      <c r="BK33">
        <f>BG33*BH33*BI33</f>
        <v>0</v>
      </c>
      <c r="BL33">
        <f>(BJ33-BB33)/BI33</f>
        <v>0</v>
      </c>
      <c r="BM33">
        <f>(AZ33-BF33)/BF33</f>
        <v>0</v>
      </c>
      <c r="BN33">
        <f>AY33/(BA33+AY33/BF33)</f>
        <v>0</v>
      </c>
      <c r="BO33" t="s">
        <v>437</v>
      </c>
      <c r="BP33">
        <v>0</v>
      </c>
      <c r="BQ33">
        <f>IF(BP33&lt;&gt;0, BP33, BN33)</f>
        <v>0</v>
      </c>
      <c r="BR33">
        <f>1-BQ33/BF33</f>
        <v>0</v>
      </c>
      <c r="BS33">
        <f>(BF33-BE33)/(BF33-BQ33)</f>
        <v>0</v>
      </c>
      <c r="BT33">
        <f>(AZ33-BF33)/(AZ33-BQ33)</f>
        <v>0</v>
      </c>
      <c r="BU33">
        <f>(BF33-BE33)/(BF33-AY33)</f>
        <v>0</v>
      </c>
      <c r="BV33">
        <f>(AZ33-BF33)/(AZ33-AY33)</f>
        <v>0</v>
      </c>
      <c r="BW33">
        <f>(BS33*BQ33/BE33)</f>
        <v>0</v>
      </c>
      <c r="BX33">
        <f>(1-BW33)</f>
        <v>0</v>
      </c>
      <c r="DG33">
        <f>$B$13*EF33+$C$13*EG33+$F$13*ER33*(1-EU33)</f>
        <v>0</v>
      </c>
      <c r="DH33">
        <f>DG33*DI33</f>
        <v>0</v>
      </c>
      <c r="DI33">
        <f>($B$13*$D$11+$C$13*$D$11+$F$13*((FE33+EW33)/MAX(FE33+EW33+FF33, 0.1)*$I$11+FF33/MAX(FE33+EW33+FF33, 0.1)*$J$11))/($B$13+$C$13+$F$13)</f>
        <v>0</v>
      </c>
      <c r="DJ33">
        <f>($B$13*$K$11+$C$13*$K$11+$F$13*((FE33+EW33)/MAX(FE33+EW33+FF33, 0.1)*$P$11+FF33/MAX(FE33+EW33+FF33, 0.1)*$Q$11))/($B$13+$C$13+$F$13)</f>
        <v>0</v>
      </c>
      <c r="DK33">
        <v>2</v>
      </c>
      <c r="DL33">
        <v>0.5</v>
      </c>
      <c r="DM33" t="s">
        <v>439</v>
      </c>
      <c r="DN33">
        <v>2</v>
      </c>
      <c r="DO33" t="b">
        <v>1</v>
      </c>
      <c r="DP33">
        <v>1701132693.5</v>
      </c>
      <c r="DQ33">
        <v>417.9174516129032</v>
      </c>
      <c r="DR33">
        <v>420.0020645161291</v>
      </c>
      <c r="DS33">
        <v>27.5551064516129</v>
      </c>
      <c r="DT33">
        <v>24.81918387096774</v>
      </c>
      <c r="DU33">
        <v>416.6492903225807</v>
      </c>
      <c r="DV33">
        <v>27.27196774193548</v>
      </c>
      <c r="DW33">
        <v>499.9987741935483</v>
      </c>
      <c r="DX33">
        <v>91.15727096774198</v>
      </c>
      <c r="DY33">
        <v>0.1000064483870968</v>
      </c>
      <c r="DZ33">
        <v>43.83121612903227</v>
      </c>
      <c r="EA33">
        <v>42.40657096774194</v>
      </c>
      <c r="EB33">
        <v>999.9000000000003</v>
      </c>
      <c r="EC33">
        <v>0</v>
      </c>
      <c r="ED33">
        <v>0</v>
      </c>
      <c r="EE33">
        <v>9995.036451612903</v>
      </c>
      <c r="EF33">
        <v>0</v>
      </c>
      <c r="EG33">
        <v>10.37945483870967</v>
      </c>
      <c r="EH33">
        <v>-2.084628709677419</v>
      </c>
      <c r="EI33">
        <v>429.7594838709678</v>
      </c>
      <c r="EJ33">
        <v>430.6914516129033</v>
      </c>
      <c r="EK33">
        <v>2.735922258064516</v>
      </c>
      <c r="EL33">
        <v>420.0020645161291</v>
      </c>
      <c r="EM33">
        <v>24.81918387096774</v>
      </c>
      <c r="EN33">
        <v>2.511848387096774</v>
      </c>
      <c r="EO33">
        <v>2.26244935483871</v>
      </c>
      <c r="EP33">
        <v>21.10347741935484</v>
      </c>
      <c r="EQ33">
        <v>19.4115064516129</v>
      </c>
      <c r="ER33">
        <v>1500.008387096774</v>
      </c>
      <c r="ES33">
        <v>0.9729933870967741</v>
      </c>
      <c r="ET33">
        <v>0.02700646129032257</v>
      </c>
      <c r="EU33">
        <v>0</v>
      </c>
      <c r="EV33">
        <v>196.8925806451613</v>
      </c>
      <c r="EW33">
        <v>4.999599999999997</v>
      </c>
      <c r="EX33">
        <v>3036.935483870967</v>
      </c>
      <c r="EY33">
        <v>14076.45161290323</v>
      </c>
      <c r="EZ33">
        <v>38.56635483870967</v>
      </c>
      <c r="FA33">
        <v>38.9816129032258</v>
      </c>
      <c r="FB33">
        <v>39.19335483870967</v>
      </c>
      <c r="FC33">
        <v>39.04216129032257</v>
      </c>
      <c r="FD33">
        <v>41.64087096774193</v>
      </c>
      <c r="FE33">
        <v>1454.633225806452</v>
      </c>
      <c r="FF33">
        <v>40.3751612903226</v>
      </c>
      <c r="FG33">
        <v>0</v>
      </c>
      <c r="FH33">
        <v>91</v>
      </c>
      <c r="FI33">
        <v>0</v>
      </c>
      <c r="FJ33">
        <v>196.8821538461539</v>
      </c>
      <c r="FK33">
        <v>-0.09709401392264068</v>
      </c>
      <c r="FL33">
        <v>8.586666664757004</v>
      </c>
      <c r="FM33">
        <v>3037.023846153847</v>
      </c>
      <c r="FN33">
        <v>15</v>
      </c>
      <c r="FO33">
        <v>0</v>
      </c>
      <c r="FP33" t="s">
        <v>440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-2.086769756097561</v>
      </c>
      <c r="GC33">
        <v>-0.06083038327526544</v>
      </c>
      <c r="GD33">
        <v>0.03583837107631883</v>
      </c>
      <c r="GE33">
        <v>1</v>
      </c>
      <c r="GF33">
        <v>196.8617941176471</v>
      </c>
      <c r="GG33">
        <v>0.1093812099655963</v>
      </c>
      <c r="GH33">
        <v>0.2150256864836162</v>
      </c>
      <c r="GI33">
        <v>1</v>
      </c>
      <c r="GJ33">
        <v>2.734495365853659</v>
      </c>
      <c r="GK33">
        <v>0.01887888501742623</v>
      </c>
      <c r="GL33">
        <v>0.003422315645633256</v>
      </c>
      <c r="GM33">
        <v>1</v>
      </c>
      <c r="GN33">
        <v>3</v>
      </c>
      <c r="GO33">
        <v>3</v>
      </c>
      <c r="GP33" t="s">
        <v>456</v>
      </c>
      <c r="GQ33">
        <v>3.10322</v>
      </c>
      <c r="GR33">
        <v>2.75814</v>
      </c>
      <c r="GS33">
        <v>0.0884655</v>
      </c>
      <c r="GT33">
        <v>0.0890522</v>
      </c>
      <c r="GU33">
        <v>0.120185</v>
      </c>
      <c r="GV33">
        <v>0.113026</v>
      </c>
      <c r="GW33">
        <v>23825.7</v>
      </c>
      <c r="GX33">
        <v>22129</v>
      </c>
      <c r="GY33">
        <v>26697.5</v>
      </c>
      <c r="GZ33">
        <v>24514.4</v>
      </c>
      <c r="HA33">
        <v>37624.8</v>
      </c>
      <c r="HB33">
        <v>32155.8</v>
      </c>
      <c r="HC33">
        <v>46687.4</v>
      </c>
      <c r="HD33">
        <v>38805.8</v>
      </c>
      <c r="HE33">
        <v>1.8957</v>
      </c>
      <c r="HF33">
        <v>1.91723</v>
      </c>
      <c r="HG33">
        <v>0.323709</v>
      </c>
      <c r="HH33">
        <v>0</v>
      </c>
      <c r="HI33">
        <v>37.1991</v>
      </c>
      <c r="HJ33">
        <v>999.9</v>
      </c>
      <c r="HK33">
        <v>47.7</v>
      </c>
      <c r="HL33">
        <v>32.4</v>
      </c>
      <c r="HM33">
        <v>25.5583</v>
      </c>
      <c r="HN33">
        <v>60.831</v>
      </c>
      <c r="HO33">
        <v>22.9768</v>
      </c>
      <c r="HP33">
        <v>1</v>
      </c>
      <c r="HQ33">
        <v>0.0243852</v>
      </c>
      <c r="HR33">
        <v>-3.90181</v>
      </c>
      <c r="HS33">
        <v>20.2425</v>
      </c>
      <c r="HT33">
        <v>5.22238</v>
      </c>
      <c r="HU33">
        <v>11.98</v>
      </c>
      <c r="HV33">
        <v>4.96575</v>
      </c>
      <c r="HW33">
        <v>3.2755</v>
      </c>
      <c r="HX33">
        <v>9999</v>
      </c>
      <c r="HY33">
        <v>9999</v>
      </c>
      <c r="HZ33">
        <v>9999</v>
      </c>
      <c r="IA33">
        <v>506.4</v>
      </c>
      <c r="IB33">
        <v>1.86403</v>
      </c>
      <c r="IC33">
        <v>1.8602</v>
      </c>
      <c r="ID33">
        <v>1.85851</v>
      </c>
      <c r="IE33">
        <v>1.85989</v>
      </c>
      <c r="IF33">
        <v>1.85991</v>
      </c>
      <c r="IG33">
        <v>1.8585</v>
      </c>
      <c r="IH33">
        <v>1.85753</v>
      </c>
      <c r="II33">
        <v>1.85244</v>
      </c>
      <c r="IJ33">
        <v>0</v>
      </c>
      <c r="IK33">
        <v>0</v>
      </c>
      <c r="IL33">
        <v>0</v>
      </c>
      <c r="IM33">
        <v>0</v>
      </c>
      <c r="IN33" t="s">
        <v>442</v>
      </c>
      <c r="IO33" t="s">
        <v>443</v>
      </c>
      <c r="IP33" t="s">
        <v>444</v>
      </c>
      <c r="IQ33" t="s">
        <v>444</v>
      </c>
      <c r="IR33" t="s">
        <v>444</v>
      </c>
      <c r="IS33" t="s">
        <v>444</v>
      </c>
      <c r="IT33">
        <v>0</v>
      </c>
      <c r="IU33">
        <v>100</v>
      </c>
      <c r="IV33">
        <v>100</v>
      </c>
      <c r="IW33">
        <v>1.269</v>
      </c>
      <c r="IX33">
        <v>0.2831</v>
      </c>
      <c r="IY33">
        <v>0.3971615310492796</v>
      </c>
      <c r="IZ33">
        <v>0.002194383670526158</v>
      </c>
      <c r="JA33">
        <v>-2.614430836048478E-07</v>
      </c>
      <c r="JB33">
        <v>2.831566818974657E-11</v>
      </c>
      <c r="JC33">
        <v>-0.02387284111826243</v>
      </c>
      <c r="JD33">
        <v>-0.004919592197158782</v>
      </c>
      <c r="JE33">
        <v>0.0008186423644796414</v>
      </c>
      <c r="JF33">
        <v>-8.268116151049551E-06</v>
      </c>
      <c r="JG33">
        <v>6</v>
      </c>
      <c r="JH33">
        <v>2002</v>
      </c>
      <c r="JI33">
        <v>0</v>
      </c>
      <c r="JJ33">
        <v>28</v>
      </c>
      <c r="JK33">
        <v>28352211.7</v>
      </c>
      <c r="JL33">
        <v>28352211.7</v>
      </c>
      <c r="JM33">
        <v>1.15723</v>
      </c>
      <c r="JN33">
        <v>2.64648</v>
      </c>
      <c r="JO33">
        <v>1.49658</v>
      </c>
      <c r="JP33">
        <v>2.36084</v>
      </c>
      <c r="JQ33">
        <v>1.54907</v>
      </c>
      <c r="JR33">
        <v>2.4939</v>
      </c>
      <c r="JS33">
        <v>37.3138</v>
      </c>
      <c r="JT33">
        <v>24.0963</v>
      </c>
      <c r="JU33">
        <v>18</v>
      </c>
      <c r="JV33">
        <v>485.689</v>
      </c>
      <c r="JW33">
        <v>514.8339999999999</v>
      </c>
      <c r="JX33">
        <v>47.2165</v>
      </c>
      <c r="JY33">
        <v>27.7054</v>
      </c>
      <c r="JZ33">
        <v>30.0002</v>
      </c>
      <c r="KA33">
        <v>27.5366</v>
      </c>
      <c r="KB33">
        <v>27.4367</v>
      </c>
      <c r="KC33">
        <v>23.2761</v>
      </c>
      <c r="KD33">
        <v>0</v>
      </c>
      <c r="KE33">
        <v>100</v>
      </c>
      <c r="KF33">
        <v>46.8187</v>
      </c>
      <c r="KG33">
        <v>420</v>
      </c>
      <c r="KH33">
        <v>26.8482</v>
      </c>
      <c r="KI33">
        <v>102.024</v>
      </c>
      <c r="KJ33">
        <v>93.5651</v>
      </c>
    </row>
    <row r="34" spans="1:296">
      <c r="A34">
        <v>16</v>
      </c>
      <c r="B34">
        <v>1701133436.5</v>
      </c>
      <c r="C34">
        <v>2860</v>
      </c>
      <c r="D34" t="s">
        <v>483</v>
      </c>
      <c r="E34" t="s">
        <v>484</v>
      </c>
      <c r="F34">
        <v>5</v>
      </c>
      <c r="G34" t="s">
        <v>436</v>
      </c>
      <c r="H34">
        <v>1701133428.5</v>
      </c>
      <c r="I34">
        <f>(J34)/1000</f>
        <v>0</v>
      </c>
      <c r="J34">
        <f>IF(DO34, AM34, AG34)</f>
        <v>0</v>
      </c>
      <c r="K34">
        <f>IF(DO34, AH34, AF34)</f>
        <v>0</v>
      </c>
      <c r="L34">
        <f>DQ34 - IF(AT34&gt;1, K34*DK34*100.0/(AV34*EE34), 0)</f>
        <v>0</v>
      </c>
      <c r="M34">
        <f>((S34-I34/2)*L34-K34)/(S34+I34/2)</f>
        <v>0</v>
      </c>
      <c r="N34">
        <f>M34*(DX34+DY34)/1000.0</f>
        <v>0</v>
      </c>
      <c r="O34">
        <f>(DQ34 - IF(AT34&gt;1, K34*DK34*100.0/(AV34*EE34), 0))*(DX34+DY34)/1000.0</f>
        <v>0</v>
      </c>
      <c r="P34">
        <f>2.0/((1/R34-1/Q34)+SIGN(R34)*SQRT((1/R34-1/Q34)*(1/R34-1/Q34) + 4*DL34/((DL34+1)*(DL34+1))*(2*1/R34*1/Q34-1/Q34*1/Q34)))</f>
        <v>0</v>
      </c>
      <c r="Q34">
        <f>IF(LEFT(DM34,1)&lt;&gt;"0",IF(LEFT(DM34,1)="1",3.0,DN34),$D$5+$E$5*(EE34*DX34/($K$5*1000))+$F$5*(EE34*DX34/($K$5*1000))*MAX(MIN(DK34,$J$5),$I$5)*MAX(MIN(DK34,$J$5),$I$5)+$G$5*MAX(MIN(DK34,$J$5),$I$5)*(EE34*DX34/($K$5*1000))+$H$5*(EE34*DX34/($K$5*1000))*(EE34*DX34/($K$5*1000)))</f>
        <v>0</v>
      </c>
      <c r="R34">
        <f>I34*(1000-(1000*0.61365*exp(17.502*V34/(240.97+V34))/(DX34+DY34)+DS34)/2)/(1000*0.61365*exp(17.502*V34/(240.97+V34))/(DX34+DY34)-DS34)</f>
        <v>0</v>
      </c>
      <c r="S34">
        <f>1/((DL34+1)/(P34/1.6)+1/(Q34/1.37)) + DL34/((DL34+1)/(P34/1.6) + DL34/(Q34/1.37))</f>
        <v>0</v>
      </c>
      <c r="T34">
        <f>(DG34*DJ34)</f>
        <v>0</v>
      </c>
      <c r="U34">
        <f>(DZ34+(T34+2*0.95*5.67E-8*(((DZ34+$B$9)+273)^4-(DZ34+273)^4)-44100*I34)/(1.84*29.3*Q34+8*0.95*5.67E-8*(DZ34+273)^3))</f>
        <v>0</v>
      </c>
      <c r="V34">
        <f>($C$9*EA34+$D$9*EB34+$E$9*U34)</f>
        <v>0</v>
      </c>
      <c r="W34">
        <f>0.61365*exp(17.502*V34/(240.97+V34))</f>
        <v>0</v>
      </c>
      <c r="X34">
        <f>(Y34/Z34*100)</f>
        <v>0</v>
      </c>
      <c r="Y34">
        <f>DS34*(DX34+DY34)/1000</f>
        <v>0</v>
      </c>
      <c r="Z34">
        <f>0.61365*exp(17.502*DZ34/(240.97+DZ34))</f>
        <v>0</v>
      </c>
      <c r="AA34">
        <f>(W34-DS34*(DX34+DY34)/1000)</f>
        <v>0</v>
      </c>
      <c r="AB34">
        <f>(-I34*44100)</f>
        <v>0</v>
      </c>
      <c r="AC34">
        <f>2*29.3*Q34*0.92*(DZ34-V34)</f>
        <v>0</v>
      </c>
      <c r="AD34">
        <f>2*0.95*5.67E-8*(((DZ34+$B$9)+273)^4-(V34+273)^4)</f>
        <v>0</v>
      </c>
      <c r="AE34">
        <f>T34+AD34+AB34+AC34</f>
        <v>0</v>
      </c>
      <c r="AF34">
        <f>DW34*AT34*(DR34-DQ34*(1000-AT34*DT34)/(1000-AT34*DS34))/(100*DK34)</f>
        <v>0</v>
      </c>
      <c r="AG34">
        <f>1000*DW34*AT34*(DS34-DT34)/(100*DK34*(1000-AT34*DS34))</f>
        <v>0</v>
      </c>
      <c r="AH34">
        <f>(AI34 - AJ34 - DX34*1E3/(8.314*(DZ34+273.15)) * AL34/DW34 * AK34) * DW34/(100*DK34) * (1000 - DT34)/1000</f>
        <v>0</v>
      </c>
      <c r="AI34">
        <v>430.6681988397317</v>
      </c>
      <c r="AJ34">
        <v>431.1043999999999</v>
      </c>
      <c r="AK34">
        <v>7.098556823470796E-05</v>
      </c>
      <c r="AL34">
        <v>66.17829228707414</v>
      </c>
      <c r="AM34">
        <f>(AO34 - AN34 + DX34*1E3/(8.314*(DZ34+273.15)) * AQ34/DW34 * AP34) * DW34/(100*DK34) * 1000/(1000 - AO34)</f>
        <v>0</v>
      </c>
      <c r="AN34">
        <v>24.76388402768413</v>
      </c>
      <c r="AO34">
        <v>28.64473696969695</v>
      </c>
      <c r="AP34">
        <v>5.435460807799024E-05</v>
      </c>
      <c r="AQ34">
        <v>106.6805999977574</v>
      </c>
      <c r="AR34">
        <v>0</v>
      </c>
      <c r="AS34">
        <v>0</v>
      </c>
      <c r="AT34">
        <f>IF(AR34*$H$15&gt;=AV34,1.0,(AV34/(AV34-AR34*$H$15)))</f>
        <v>0</v>
      </c>
      <c r="AU34">
        <f>(AT34-1)*100</f>
        <v>0</v>
      </c>
      <c r="AV34">
        <f>MAX(0,($B$15+$C$15*EE34)/(1+$D$15*EE34)*DX34/(DZ34+273)*$E$15)</f>
        <v>0</v>
      </c>
      <c r="AW34" t="s">
        <v>437</v>
      </c>
      <c r="AX34">
        <v>0</v>
      </c>
      <c r="AY34">
        <v>0.7</v>
      </c>
      <c r="AZ34">
        <v>0.7</v>
      </c>
      <c r="BA34">
        <f>1-AY34/AZ34</f>
        <v>0</v>
      </c>
      <c r="BB34">
        <v>-1</v>
      </c>
      <c r="BC34" t="s">
        <v>485</v>
      </c>
      <c r="BD34">
        <v>8145.32</v>
      </c>
      <c r="BE34">
        <v>192.6902692307692</v>
      </c>
      <c r="BF34">
        <v>203.85</v>
      </c>
      <c r="BG34">
        <f>1-BE34/BF34</f>
        <v>0</v>
      </c>
      <c r="BH34">
        <v>0.5</v>
      </c>
      <c r="BI34">
        <f>DH34</f>
        <v>0</v>
      </c>
      <c r="BJ34">
        <f>K34</f>
        <v>0</v>
      </c>
      <c r="BK34">
        <f>BG34*BH34*BI34</f>
        <v>0</v>
      </c>
      <c r="BL34">
        <f>(BJ34-BB34)/BI34</f>
        <v>0</v>
      </c>
      <c r="BM34">
        <f>(AZ34-BF34)/BF34</f>
        <v>0</v>
      </c>
      <c r="BN34">
        <f>AY34/(BA34+AY34/BF34)</f>
        <v>0</v>
      </c>
      <c r="BO34" t="s">
        <v>437</v>
      </c>
      <c r="BP34">
        <v>0</v>
      </c>
      <c r="BQ34">
        <f>IF(BP34&lt;&gt;0, BP34, BN34)</f>
        <v>0</v>
      </c>
      <c r="BR34">
        <f>1-BQ34/BF34</f>
        <v>0</v>
      </c>
      <c r="BS34">
        <f>(BF34-BE34)/(BF34-BQ34)</f>
        <v>0</v>
      </c>
      <c r="BT34">
        <f>(AZ34-BF34)/(AZ34-BQ34)</f>
        <v>0</v>
      </c>
      <c r="BU34">
        <f>(BF34-BE34)/(BF34-AY34)</f>
        <v>0</v>
      </c>
      <c r="BV34">
        <f>(AZ34-BF34)/(AZ34-AY34)</f>
        <v>0</v>
      </c>
      <c r="BW34">
        <f>(BS34*BQ34/BE34)</f>
        <v>0</v>
      </c>
      <c r="BX34">
        <f>(1-BW34)</f>
        <v>0</v>
      </c>
      <c r="DG34">
        <f>$B$13*EF34+$C$13*EG34+$F$13*ER34*(1-EU34)</f>
        <v>0</v>
      </c>
      <c r="DH34">
        <f>DG34*DI34</f>
        <v>0</v>
      </c>
      <c r="DI34">
        <f>($B$13*$D$11+$C$13*$D$11+$F$13*((FE34+EW34)/MAX(FE34+EW34+FF34, 0.1)*$I$11+FF34/MAX(FE34+EW34+FF34, 0.1)*$J$11))/($B$13+$C$13+$F$13)</f>
        <v>0</v>
      </c>
      <c r="DJ34">
        <f>($B$13*$K$11+$C$13*$K$11+$F$13*((FE34+EW34)/MAX(FE34+EW34+FF34, 0.1)*$P$11+FF34/MAX(FE34+EW34+FF34, 0.1)*$Q$11))/($B$13+$C$13+$F$13)</f>
        <v>0</v>
      </c>
      <c r="DK34">
        <v>2</v>
      </c>
      <c r="DL34">
        <v>0.5</v>
      </c>
      <c r="DM34" t="s">
        <v>439</v>
      </c>
      <c r="DN34">
        <v>2</v>
      </c>
      <c r="DO34" t="b">
        <v>1</v>
      </c>
      <c r="DP34">
        <v>1701133428.5</v>
      </c>
      <c r="DQ34">
        <v>418.7365161290322</v>
      </c>
      <c r="DR34">
        <v>420.004129032258</v>
      </c>
      <c r="DS34">
        <v>28.63354516129032</v>
      </c>
      <c r="DT34">
        <v>24.76343870967742</v>
      </c>
      <c r="DU34">
        <v>417.4668387096775</v>
      </c>
      <c r="DV34">
        <v>28.3278064516129</v>
      </c>
      <c r="DW34">
        <v>500.0100322580645</v>
      </c>
      <c r="DX34">
        <v>91.17846774193549</v>
      </c>
      <c r="DY34">
        <v>0.09995770000000001</v>
      </c>
      <c r="DZ34">
        <v>47.60681935483871</v>
      </c>
      <c r="EA34">
        <v>45.21644838709677</v>
      </c>
      <c r="EB34">
        <v>999.9000000000003</v>
      </c>
      <c r="EC34">
        <v>0</v>
      </c>
      <c r="ED34">
        <v>0</v>
      </c>
      <c r="EE34">
        <v>10000.54064516129</v>
      </c>
      <c r="EF34">
        <v>0</v>
      </c>
      <c r="EG34">
        <v>10.38209999999999</v>
      </c>
      <c r="EH34">
        <v>-1.267538709677419</v>
      </c>
      <c r="EI34">
        <v>431.0798387096775</v>
      </c>
      <c r="EJ34">
        <v>430.669</v>
      </c>
      <c r="EK34">
        <v>3.87012</v>
      </c>
      <c r="EL34">
        <v>420.004129032258</v>
      </c>
      <c r="EM34">
        <v>24.76343870967742</v>
      </c>
      <c r="EN34">
        <v>2.610763225806451</v>
      </c>
      <c r="EO34">
        <v>2.257891290322581</v>
      </c>
      <c r="EP34">
        <v>21.73398064516129</v>
      </c>
      <c r="EQ34">
        <v>19.37909032258064</v>
      </c>
      <c r="ER34">
        <v>1500.010322580645</v>
      </c>
      <c r="ES34">
        <v>0.9729973548387099</v>
      </c>
      <c r="ET34">
        <v>0.02700224193548387</v>
      </c>
      <c r="EU34">
        <v>0</v>
      </c>
      <c r="EV34">
        <v>192.6983225806451</v>
      </c>
      <c r="EW34">
        <v>4.999599999999997</v>
      </c>
      <c r="EX34">
        <v>3019.879677419356</v>
      </c>
      <c r="EY34">
        <v>14076.4935483871</v>
      </c>
      <c r="EZ34">
        <v>41.72754838709675</v>
      </c>
      <c r="FA34">
        <v>42.14299999999999</v>
      </c>
      <c r="FB34">
        <v>41.91919354838709</v>
      </c>
      <c r="FC34">
        <v>42.09041935483869</v>
      </c>
      <c r="FD34">
        <v>44.90293548387096</v>
      </c>
      <c r="FE34">
        <v>1454.640322580645</v>
      </c>
      <c r="FF34">
        <v>40.36999999999998</v>
      </c>
      <c r="FG34">
        <v>0</v>
      </c>
      <c r="FH34">
        <v>734.2000000476837</v>
      </c>
      <c r="FI34">
        <v>0</v>
      </c>
      <c r="FJ34">
        <v>192.6902692307692</v>
      </c>
      <c r="FK34">
        <v>-1.887965801300249</v>
      </c>
      <c r="FL34">
        <v>-13.0950427428757</v>
      </c>
      <c r="FM34">
        <v>3019.818076923078</v>
      </c>
      <c r="FN34">
        <v>15</v>
      </c>
      <c r="FO34">
        <v>0</v>
      </c>
      <c r="FP34" t="s">
        <v>440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-1.275727804878049</v>
      </c>
      <c r="GC34">
        <v>0.1183287804878061</v>
      </c>
      <c r="GD34">
        <v>0.03262128532349776</v>
      </c>
      <c r="GE34">
        <v>1</v>
      </c>
      <c r="GF34">
        <v>192.7435</v>
      </c>
      <c r="GG34">
        <v>-1.61239113095329</v>
      </c>
      <c r="GH34">
        <v>0.2457884372429967</v>
      </c>
      <c r="GI34">
        <v>0</v>
      </c>
      <c r="GJ34">
        <v>3.867869756097561</v>
      </c>
      <c r="GK34">
        <v>0.06096292682927927</v>
      </c>
      <c r="GL34">
        <v>0.006162627523166749</v>
      </c>
      <c r="GM34">
        <v>1</v>
      </c>
      <c r="GN34">
        <v>2</v>
      </c>
      <c r="GO34">
        <v>3</v>
      </c>
      <c r="GP34" t="s">
        <v>441</v>
      </c>
      <c r="GQ34">
        <v>3.1033</v>
      </c>
      <c r="GR34">
        <v>2.75824</v>
      </c>
      <c r="GS34">
        <v>0.0881842</v>
      </c>
      <c r="GT34">
        <v>0.0886357</v>
      </c>
      <c r="GU34">
        <v>0.122875</v>
      </c>
      <c r="GV34">
        <v>0.112374</v>
      </c>
      <c r="GW34">
        <v>23738.6</v>
      </c>
      <c r="GX34">
        <v>22074.5</v>
      </c>
      <c r="GY34">
        <v>26599.3</v>
      </c>
      <c r="GZ34">
        <v>24451.6</v>
      </c>
      <c r="HA34">
        <v>37383</v>
      </c>
      <c r="HB34">
        <v>32109.8</v>
      </c>
      <c r="HC34">
        <v>46518.8</v>
      </c>
      <c r="HD34">
        <v>38716.6</v>
      </c>
      <c r="HE34">
        <v>1.87515</v>
      </c>
      <c r="HF34">
        <v>1.8849</v>
      </c>
      <c r="HG34">
        <v>0.259291</v>
      </c>
      <c r="HH34">
        <v>0</v>
      </c>
      <c r="HI34">
        <v>41.1125</v>
      </c>
      <c r="HJ34">
        <v>999.9</v>
      </c>
      <c r="HK34">
        <v>48.4</v>
      </c>
      <c r="HL34">
        <v>32.3</v>
      </c>
      <c r="HM34">
        <v>25.7822</v>
      </c>
      <c r="HN34">
        <v>60.6511</v>
      </c>
      <c r="HO34">
        <v>22.2476</v>
      </c>
      <c r="HP34">
        <v>1</v>
      </c>
      <c r="HQ34">
        <v>0.205653</v>
      </c>
      <c r="HR34">
        <v>-6.6619</v>
      </c>
      <c r="HS34">
        <v>20.1648</v>
      </c>
      <c r="HT34">
        <v>5.21864</v>
      </c>
      <c r="HU34">
        <v>11.98</v>
      </c>
      <c r="HV34">
        <v>4.9647</v>
      </c>
      <c r="HW34">
        <v>3.27508</v>
      </c>
      <c r="HX34">
        <v>9999</v>
      </c>
      <c r="HY34">
        <v>9999</v>
      </c>
      <c r="HZ34">
        <v>9999</v>
      </c>
      <c r="IA34">
        <v>506.6</v>
      </c>
      <c r="IB34">
        <v>1.864</v>
      </c>
      <c r="IC34">
        <v>1.86011</v>
      </c>
      <c r="ID34">
        <v>1.85837</v>
      </c>
      <c r="IE34">
        <v>1.85975</v>
      </c>
      <c r="IF34">
        <v>1.85989</v>
      </c>
      <c r="IG34">
        <v>1.85839</v>
      </c>
      <c r="IH34">
        <v>1.85745</v>
      </c>
      <c r="II34">
        <v>1.85241</v>
      </c>
      <c r="IJ34">
        <v>0</v>
      </c>
      <c r="IK34">
        <v>0</v>
      </c>
      <c r="IL34">
        <v>0</v>
      </c>
      <c r="IM34">
        <v>0</v>
      </c>
      <c r="IN34" t="s">
        <v>442</v>
      </c>
      <c r="IO34" t="s">
        <v>443</v>
      </c>
      <c r="IP34" t="s">
        <v>444</v>
      </c>
      <c r="IQ34" t="s">
        <v>444</v>
      </c>
      <c r="IR34" t="s">
        <v>444</v>
      </c>
      <c r="IS34" t="s">
        <v>444</v>
      </c>
      <c r="IT34">
        <v>0</v>
      </c>
      <c r="IU34">
        <v>100</v>
      </c>
      <c r="IV34">
        <v>100</v>
      </c>
      <c r="IW34">
        <v>1.27</v>
      </c>
      <c r="IX34">
        <v>0.306</v>
      </c>
      <c r="IY34">
        <v>0.3971615310492796</v>
      </c>
      <c r="IZ34">
        <v>0.002194383670526158</v>
      </c>
      <c r="JA34">
        <v>-2.614430836048478E-07</v>
      </c>
      <c r="JB34">
        <v>2.831566818974657E-11</v>
      </c>
      <c r="JC34">
        <v>-0.02387284111826243</v>
      </c>
      <c r="JD34">
        <v>-0.004919592197158782</v>
      </c>
      <c r="JE34">
        <v>0.0008186423644796414</v>
      </c>
      <c r="JF34">
        <v>-8.268116151049551E-06</v>
      </c>
      <c r="JG34">
        <v>6</v>
      </c>
      <c r="JH34">
        <v>2002</v>
      </c>
      <c r="JI34">
        <v>0</v>
      </c>
      <c r="JJ34">
        <v>28</v>
      </c>
      <c r="JK34">
        <v>28352223.9</v>
      </c>
      <c r="JL34">
        <v>28352223.9</v>
      </c>
      <c r="JM34">
        <v>1.15723</v>
      </c>
      <c r="JN34">
        <v>2.64282</v>
      </c>
      <c r="JO34">
        <v>1.49658</v>
      </c>
      <c r="JP34">
        <v>2.36206</v>
      </c>
      <c r="JQ34">
        <v>1.54907</v>
      </c>
      <c r="JR34">
        <v>2.50854</v>
      </c>
      <c r="JS34">
        <v>37.4819</v>
      </c>
      <c r="JT34">
        <v>24.0787</v>
      </c>
      <c r="JU34">
        <v>18</v>
      </c>
      <c r="JV34">
        <v>489.113</v>
      </c>
      <c r="JW34">
        <v>510.079</v>
      </c>
      <c r="JX34">
        <v>52.7456</v>
      </c>
      <c r="JY34">
        <v>29.9429</v>
      </c>
      <c r="JZ34">
        <v>30.0011</v>
      </c>
      <c r="KA34">
        <v>29.548</v>
      </c>
      <c r="KB34">
        <v>29.3843</v>
      </c>
      <c r="KC34">
        <v>23.2662</v>
      </c>
      <c r="KD34">
        <v>0</v>
      </c>
      <c r="KE34">
        <v>100</v>
      </c>
      <c r="KF34">
        <v>49.8124</v>
      </c>
      <c r="KG34">
        <v>420</v>
      </c>
      <c r="KH34">
        <v>26.8482</v>
      </c>
      <c r="KI34">
        <v>101.653</v>
      </c>
      <c r="KJ34">
        <v>93.34050000000001</v>
      </c>
    </row>
    <row r="35" spans="1:296">
      <c r="A35">
        <v>17</v>
      </c>
      <c r="B35">
        <v>1701133463</v>
      </c>
      <c r="C35">
        <v>2886.5</v>
      </c>
      <c r="D35" t="s">
        <v>486</v>
      </c>
      <c r="E35" t="s">
        <v>487</v>
      </c>
      <c r="F35">
        <v>5</v>
      </c>
      <c r="G35" t="s">
        <v>436</v>
      </c>
      <c r="H35">
        <v>1701133455.25</v>
      </c>
      <c r="I35">
        <f>(J35)/1000</f>
        <v>0</v>
      </c>
      <c r="J35">
        <f>IF(DO35, AM35, AG35)</f>
        <v>0</v>
      </c>
      <c r="K35">
        <f>IF(DO35, AH35, AF35)</f>
        <v>0</v>
      </c>
      <c r="L35">
        <f>DQ35 - IF(AT35&gt;1, K35*DK35*100.0/(AV35*EE35), 0)</f>
        <v>0</v>
      </c>
      <c r="M35">
        <f>((S35-I35/2)*L35-K35)/(S35+I35/2)</f>
        <v>0</v>
      </c>
      <c r="N35">
        <f>M35*(DX35+DY35)/1000.0</f>
        <v>0</v>
      </c>
      <c r="O35">
        <f>(DQ35 - IF(AT35&gt;1, K35*DK35*100.0/(AV35*EE35), 0))*(DX35+DY35)/1000.0</f>
        <v>0</v>
      </c>
      <c r="P35">
        <f>2.0/((1/R35-1/Q35)+SIGN(R35)*SQRT((1/R35-1/Q35)*(1/R35-1/Q35) + 4*DL35/((DL35+1)*(DL35+1))*(2*1/R35*1/Q35-1/Q35*1/Q35)))</f>
        <v>0</v>
      </c>
      <c r="Q35">
        <f>IF(LEFT(DM35,1)&lt;&gt;"0",IF(LEFT(DM35,1)="1",3.0,DN35),$D$5+$E$5*(EE35*DX35/($K$5*1000))+$F$5*(EE35*DX35/($K$5*1000))*MAX(MIN(DK35,$J$5),$I$5)*MAX(MIN(DK35,$J$5),$I$5)+$G$5*MAX(MIN(DK35,$J$5),$I$5)*(EE35*DX35/($K$5*1000))+$H$5*(EE35*DX35/($K$5*1000))*(EE35*DX35/($K$5*1000)))</f>
        <v>0</v>
      </c>
      <c r="R35">
        <f>I35*(1000-(1000*0.61365*exp(17.502*V35/(240.97+V35))/(DX35+DY35)+DS35)/2)/(1000*0.61365*exp(17.502*V35/(240.97+V35))/(DX35+DY35)-DS35)</f>
        <v>0</v>
      </c>
      <c r="S35">
        <f>1/((DL35+1)/(P35/1.6)+1/(Q35/1.37)) + DL35/((DL35+1)/(P35/1.6) + DL35/(Q35/1.37))</f>
        <v>0</v>
      </c>
      <c r="T35">
        <f>(DG35*DJ35)</f>
        <v>0</v>
      </c>
      <c r="U35">
        <f>(DZ35+(T35+2*0.95*5.67E-8*(((DZ35+$B$9)+273)^4-(DZ35+273)^4)-44100*I35)/(1.84*29.3*Q35+8*0.95*5.67E-8*(DZ35+273)^3))</f>
        <v>0</v>
      </c>
      <c r="V35">
        <f>($C$9*EA35+$D$9*EB35+$E$9*U35)</f>
        <v>0</v>
      </c>
      <c r="W35">
        <f>0.61365*exp(17.502*V35/(240.97+V35))</f>
        <v>0</v>
      </c>
      <c r="X35">
        <f>(Y35/Z35*100)</f>
        <v>0</v>
      </c>
      <c r="Y35">
        <f>DS35*(DX35+DY35)/1000</f>
        <v>0</v>
      </c>
      <c r="Z35">
        <f>0.61365*exp(17.502*DZ35/(240.97+DZ35))</f>
        <v>0</v>
      </c>
      <c r="AA35">
        <f>(W35-DS35*(DX35+DY35)/1000)</f>
        <v>0</v>
      </c>
      <c r="AB35">
        <f>(-I35*44100)</f>
        <v>0</v>
      </c>
      <c r="AC35">
        <f>2*29.3*Q35*0.92*(DZ35-V35)</f>
        <v>0</v>
      </c>
      <c r="AD35">
        <f>2*0.95*5.67E-8*(((DZ35+$B$9)+273)^4-(V35+273)^4)</f>
        <v>0</v>
      </c>
      <c r="AE35">
        <f>T35+AD35+AB35+AC35</f>
        <v>0</v>
      </c>
      <c r="AF35">
        <f>DW35*AT35*(DR35-DQ35*(1000-AT35*DT35)/(1000-AT35*DS35))/(100*DK35)</f>
        <v>0</v>
      </c>
      <c r="AG35">
        <f>1000*DW35*AT35*(DS35-DT35)/(100*DK35*(1000-AT35*DS35))</f>
        <v>0</v>
      </c>
      <c r="AH35">
        <f>(AI35 - AJ35 - DX35*1E3/(8.314*(DZ35+273.15)) * AL35/DW35 * AK35) * DW35/(100*DK35) * (1000 - DT35)/1000</f>
        <v>0</v>
      </c>
      <c r="AI35">
        <v>430.6784147634103</v>
      </c>
      <c r="AJ35">
        <v>431.1217393939394</v>
      </c>
      <c r="AK35">
        <v>-7.713762688659468E-05</v>
      </c>
      <c r="AL35">
        <v>66.17829228707414</v>
      </c>
      <c r="AM35">
        <f>(AO35 - AN35 + DX35*1E3/(8.314*(DZ35+273.15)) * AQ35/DW35 * AP35) * DW35/(100*DK35) * 1000/(1000 - AO35)</f>
        <v>0</v>
      </c>
      <c r="AN35">
        <v>24.76692815232156</v>
      </c>
      <c r="AO35">
        <v>28.70615818181815</v>
      </c>
      <c r="AP35">
        <v>-2.443803679536573E-05</v>
      </c>
      <c r="AQ35">
        <v>106.6805999977574</v>
      </c>
      <c r="AR35">
        <v>0</v>
      </c>
      <c r="AS35">
        <v>0</v>
      </c>
      <c r="AT35">
        <f>IF(AR35*$H$15&gt;=AV35,1.0,(AV35/(AV35-AR35*$H$15)))</f>
        <v>0</v>
      </c>
      <c r="AU35">
        <f>(AT35-1)*100</f>
        <v>0</v>
      </c>
      <c r="AV35">
        <f>MAX(0,($B$15+$C$15*EE35)/(1+$D$15*EE35)*DX35/(DZ35+273)*$E$15)</f>
        <v>0</v>
      </c>
      <c r="AW35" t="s">
        <v>437</v>
      </c>
      <c r="AX35" t="s">
        <v>437</v>
      </c>
      <c r="AY35">
        <v>0</v>
      </c>
      <c r="AZ35">
        <v>0</v>
      </c>
      <c r="BA35">
        <f>1-AY35/AZ35</f>
        <v>0</v>
      </c>
      <c r="BB35">
        <v>0</v>
      </c>
      <c r="BC35" t="s">
        <v>437</v>
      </c>
      <c r="BD35" t="s">
        <v>437</v>
      </c>
      <c r="BE35">
        <v>0</v>
      </c>
      <c r="BF35">
        <v>0</v>
      </c>
      <c r="BG35">
        <f>1-BE35/BF35</f>
        <v>0</v>
      </c>
      <c r="BH35">
        <v>0.5</v>
      </c>
      <c r="BI35">
        <f>DH35</f>
        <v>0</v>
      </c>
      <c r="BJ35">
        <f>K35</f>
        <v>0</v>
      </c>
      <c r="BK35">
        <f>BG35*BH35*BI35</f>
        <v>0</v>
      </c>
      <c r="BL35">
        <f>(BJ35-BB35)/BI35</f>
        <v>0</v>
      </c>
      <c r="BM35">
        <f>(AZ35-BF35)/BF35</f>
        <v>0</v>
      </c>
      <c r="BN35">
        <f>AY35/(BA35+AY35/BF35)</f>
        <v>0</v>
      </c>
      <c r="BO35" t="s">
        <v>437</v>
      </c>
      <c r="BP35">
        <v>0</v>
      </c>
      <c r="BQ35">
        <f>IF(BP35&lt;&gt;0, BP35, BN35)</f>
        <v>0</v>
      </c>
      <c r="BR35">
        <f>1-BQ35/BF35</f>
        <v>0</v>
      </c>
      <c r="BS35">
        <f>(BF35-BE35)/(BF35-BQ35)</f>
        <v>0</v>
      </c>
      <c r="BT35">
        <f>(AZ35-BF35)/(AZ35-BQ35)</f>
        <v>0</v>
      </c>
      <c r="BU35">
        <f>(BF35-BE35)/(BF35-AY35)</f>
        <v>0</v>
      </c>
      <c r="BV35">
        <f>(AZ35-BF35)/(AZ35-AY35)</f>
        <v>0</v>
      </c>
      <c r="BW35">
        <f>(BS35*BQ35/BE35)</f>
        <v>0</v>
      </c>
      <c r="BX35">
        <f>(1-BW35)</f>
        <v>0</v>
      </c>
      <c r="DG35">
        <f>$B$13*EF35+$C$13*EG35+$F$13*ER35*(1-EU35)</f>
        <v>0</v>
      </c>
      <c r="DH35">
        <f>DG35*DI35</f>
        <v>0</v>
      </c>
      <c r="DI35">
        <f>($B$13*$D$11+$C$13*$D$11+$F$13*((FE35+EW35)/MAX(FE35+EW35+FF35, 0.1)*$I$11+FF35/MAX(FE35+EW35+FF35, 0.1)*$J$11))/($B$13+$C$13+$F$13)</f>
        <v>0</v>
      </c>
      <c r="DJ35">
        <f>($B$13*$K$11+$C$13*$K$11+$F$13*((FE35+EW35)/MAX(FE35+EW35+FF35, 0.1)*$P$11+FF35/MAX(FE35+EW35+FF35, 0.1)*$Q$11))/($B$13+$C$13+$F$13)</f>
        <v>0</v>
      </c>
      <c r="DK35">
        <v>2</v>
      </c>
      <c r="DL35">
        <v>0.5</v>
      </c>
      <c r="DM35" t="s">
        <v>439</v>
      </c>
      <c r="DN35">
        <v>2</v>
      </c>
      <c r="DO35" t="b">
        <v>1</v>
      </c>
      <c r="DP35">
        <v>1701133455.25</v>
      </c>
      <c r="DQ35">
        <v>418.7371</v>
      </c>
      <c r="DR35">
        <v>420.0231</v>
      </c>
      <c r="DS35">
        <v>28.71800333333333</v>
      </c>
      <c r="DT35">
        <v>24.76581666666666</v>
      </c>
      <c r="DU35">
        <v>417.4673333333333</v>
      </c>
      <c r="DV35">
        <v>28.41047666666667</v>
      </c>
      <c r="DW35">
        <v>500.0462333333334</v>
      </c>
      <c r="DX35">
        <v>91.18138333333334</v>
      </c>
      <c r="DY35">
        <v>0.10004987</v>
      </c>
      <c r="DZ35">
        <v>47.73379333333332</v>
      </c>
      <c r="EA35">
        <v>45.35333333333334</v>
      </c>
      <c r="EB35">
        <v>999.9000000000002</v>
      </c>
      <c r="EC35">
        <v>0</v>
      </c>
      <c r="ED35">
        <v>0</v>
      </c>
      <c r="EE35">
        <v>10003.855</v>
      </c>
      <c r="EF35">
        <v>0</v>
      </c>
      <c r="EG35">
        <v>10.27930333333333</v>
      </c>
      <c r="EH35">
        <v>-1.285955</v>
      </c>
      <c r="EI35">
        <v>431.1180000000001</v>
      </c>
      <c r="EJ35">
        <v>430.6895</v>
      </c>
      <c r="EK35">
        <v>3.952178</v>
      </c>
      <c r="EL35">
        <v>420.0231</v>
      </c>
      <c r="EM35">
        <v>24.76581666666666</v>
      </c>
      <c r="EN35">
        <v>2.618545999999999</v>
      </c>
      <c r="EO35">
        <v>2.258182333333333</v>
      </c>
      <c r="EP35">
        <v>21.78271</v>
      </c>
      <c r="EQ35">
        <v>19.38115</v>
      </c>
      <c r="ER35">
        <v>1500.003666666667</v>
      </c>
      <c r="ES35">
        <v>0.9729994333333335</v>
      </c>
      <c r="ET35">
        <v>0.02700023</v>
      </c>
      <c r="EU35">
        <v>0</v>
      </c>
      <c r="EV35">
        <v>191.9285</v>
      </c>
      <c r="EW35">
        <v>4.999599999999998</v>
      </c>
      <c r="EX35">
        <v>3010.639999999999</v>
      </c>
      <c r="EY35">
        <v>14076.45</v>
      </c>
      <c r="EZ35">
        <v>41.90809999999998</v>
      </c>
      <c r="FA35">
        <v>42.2394</v>
      </c>
      <c r="FB35">
        <v>41.96653333333332</v>
      </c>
      <c r="FC35">
        <v>42.16423333333331</v>
      </c>
      <c r="FD35">
        <v>45.04143333333332</v>
      </c>
      <c r="FE35">
        <v>1454.637</v>
      </c>
      <c r="FF35">
        <v>40.36666666666665</v>
      </c>
      <c r="FG35">
        <v>0</v>
      </c>
      <c r="FH35">
        <v>26</v>
      </c>
      <c r="FI35">
        <v>0</v>
      </c>
      <c r="FJ35">
        <v>191.9336153846154</v>
      </c>
      <c r="FK35">
        <v>-0.1138461464990193</v>
      </c>
      <c r="FL35">
        <v>-7.233504267001386</v>
      </c>
      <c r="FM35">
        <v>3010.61</v>
      </c>
      <c r="FN35">
        <v>15</v>
      </c>
      <c r="FO35">
        <v>0</v>
      </c>
      <c r="FP35" t="s">
        <v>440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-1.284824</v>
      </c>
      <c r="GC35">
        <v>0.1832494559099447</v>
      </c>
      <c r="GD35">
        <v>0.03791969955049749</v>
      </c>
      <c r="GE35">
        <v>1</v>
      </c>
      <c r="GF35">
        <v>191.9646470588235</v>
      </c>
      <c r="GG35">
        <v>-0.5098548467281614</v>
      </c>
      <c r="GH35">
        <v>0.2318112673444077</v>
      </c>
      <c r="GI35">
        <v>1</v>
      </c>
      <c r="GJ35">
        <v>3.9636125</v>
      </c>
      <c r="GK35">
        <v>-0.2327488930581681</v>
      </c>
      <c r="GL35">
        <v>0.02349385980953323</v>
      </c>
      <c r="GM35">
        <v>0</v>
      </c>
      <c r="GN35">
        <v>2</v>
      </c>
      <c r="GO35">
        <v>3</v>
      </c>
      <c r="GP35" t="s">
        <v>441</v>
      </c>
      <c r="GQ35">
        <v>3.10323</v>
      </c>
      <c r="GR35">
        <v>2.7581</v>
      </c>
      <c r="GS35">
        <v>0.0881721</v>
      </c>
      <c r="GT35">
        <v>0.08861910000000001</v>
      </c>
      <c r="GU35">
        <v>0.123033</v>
      </c>
      <c r="GV35">
        <v>0.112369</v>
      </c>
      <c r="GW35">
        <v>23735.8</v>
      </c>
      <c r="GX35">
        <v>22072.9</v>
      </c>
      <c r="GY35">
        <v>26596.1</v>
      </c>
      <c r="GZ35">
        <v>24449.6</v>
      </c>
      <c r="HA35">
        <v>37372</v>
      </c>
      <c r="HB35">
        <v>32107.7</v>
      </c>
      <c r="HC35">
        <v>46513.1</v>
      </c>
      <c r="HD35">
        <v>38713.7</v>
      </c>
      <c r="HE35">
        <v>1.87435</v>
      </c>
      <c r="HF35">
        <v>1.884</v>
      </c>
      <c r="HG35">
        <v>0.261493</v>
      </c>
      <c r="HH35">
        <v>0</v>
      </c>
      <c r="HI35">
        <v>41.1878</v>
      </c>
      <c r="HJ35">
        <v>999.9</v>
      </c>
      <c r="HK35">
        <v>48.4</v>
      </c>
      <c r="HL35">
        <v>32.3</v>
      </c>
      <c r="HM35">
        <v>25.7789</v>
      </c>
      <c r="HN35">
        <v>61.251</v>
      </c>
      <c r="HO35">
        <v>22.1554</v>
      </c>
      <c r="HP35">
        <v>1</v>
      </c>
      <c r="HQ35">
        <v>0.211649</v>
      </c>
      <c r="HR35">
        <v>-6.66667</v>
      </c>
      <c r="HS35">
        <v>20.2</v>
      </c>
      <c r="HT35">
        <v>5.22163</v>
      </c>
      <c r="HU35">
        <v>11.9803</v>
      </c>
      <c r="HV35">
        <v>4.96545</v>
      </c>
      <c r="HW35">
        <v>3.27575</v>
      </c>
      <c r="HX35">
        <v>9999</v>
      </c>
      <c r="HY35">
        <v>9999</v>
      </c>
      <c r="HZ35">
        <v>9999</v>
      </c>
      <c r="IA35">
        <v>506.6</v>
      </c>
      <c r="IB35">
        <v>1.86386</v>
      </c>
      <c r="IC35">
        <v>1.86005</v>
      </c>
      <c r="ID35">
        <v>1.85831</v>
      </c>
      <c r="IE35">
        <v>1.85968</v>
      </c>
      <c r="IF35">
        <v>1.85974</v>
      </c>
      <c r="IG35">
        <v>1.85833</v>
      </c>
      <c r="IH35">
        <v>1.85731</v>
      </c>
      <c r="II35">
        <v>1.85226</v>
      </c>
      <c r="IJ35">
        <v>0</v>
      </c>
      <c r="IK35">
        <v>0</v>
      </c>
      <c r="IL35">
        <v>0</v>
      </c>
      <c r="IM35">
        <v>0</v>
      </c>
      <c r="IN35" t="s">
        <v>442</v>
      </c>
      <c r="IO35" t="s">
        <v>443</v>
      </c>
      <c r="IP35" t="s">
        <v>444</v>
      </c>
      <c r="IQ35" t="s">
        <v>444</v>
      </c>
      <c r="IR35" t="s">
        <v>444</v>
      </c>
      <c r="IS35" t="s">
        <v>444</v>
      </c>
      <c r="IT35">
        <v>0</v>
      </c>
      <c r="IU35">
        <v>100</v>
      </c>
      <c r="IV35">
        <v>100</v>
      </c>
      <c r="IW35">
        <v>1.27</v>
      </c>
      <c r="IX35">
        <v>0.3073</v>
      </c>
      <c r="IY35">
        <v>0.3971615310492796</v>
      </c>
      <c r="IZ35">
        <v>0.002194383670526158</v>
      </c>
      <c r="JA35">
        <v>-2.614430836048478E-07</v>
      </c>
      <c r="JB35">
        <v>2.831566818974657E-11</v>
      </c>
      <c r="JC35">
        <v>-0.02387284111826243</v>
      </c>
      <c r="JD35">
        <v>-0.004919592197158782</v>
      </c>
      <c r="JE35">
        <v>0.0008186423644796414</v>
      </c>
      <c r="JF35">
        <v>-8.268116151049551E-06</v>
      </c>
      <c r="JG35">
        <v>6</v>
      </c>
      <c r="JH35">
        <v>2002</v>
      </c>
      <c r="JI35">
        <v>0</v>
      </c>
      <c r="JJ35">
        <v>28</v>
      </c>
      <c r="JK35">
        <v>28352224.4</v>
      </c>
      <c r="JL35">
        <v>28352224.4</v>
      </c>
      <c r="JM35">
        <v>1.15723</v>
      </c>
      <c r="JN35">
        <v>2.64648</v>
      </c>
      <c r="JO35">
        <v>1.49658</v>
      </c>
      <c r="JP35">
        <v>2.36206</v>
      </c>
      <c r="JQ35">
        <v>1.54907</v>
      </c>
      <c r="JR35">
        <v>2.48657</v>
      </c>
      <c r="JS35">
        <v>37.4819</v>
      </c>
      <c r="JT35">
        <v>16.2072</v>
      </c>
      <c r="JU35">
        <v>18</v>
      </c>
      <c r="JV35">
        <v>489.194</v>
      </c>
      <c r="JW35">
        <v>510.082</v>
      </c>
      <c r="JX35">
        <v>52.7733</v>
      </c>
      <c r="JY35">
        <v>30.0173</v>
      </c>
      <c r="JZ35">
        <v>30.0012</v>
      </c>
      <c r="KA35">
        <v>29.6212</v>
      </c>
      <c r="KB35">
        <v>29.4557</v>
      </c>
      <c r="KC35">
        <v>23.2658</v>
      </c>
      <c r="KD35">
        <v>0</v>
      </c>
      <c r="KE35">
        <v>100</v>
      </c>
      <c r="KF35">
        <v>51.9944</v>
      </c>
      <c r="KG35">
        <v>420</v>
      </c>
      <c r="KH35">
        <v>26.8482</v>
      </c>
      <c r="KI35">
        <v>101.641</v>
      </c>
      <c r="KJ35">
        <v>93.33329999999999</v>
      </c>
    </row>
    <row r="36" spans="1:296">
      <c r="A36">
        <v>18</v>
      </c>
      <c r="B36">
        <v>1701133525.5</v>
      </c>
      <c r="C36">
        <v>2949</v>
      </c>
      <c r="D36" t="s">
        <v>488</v>
      </c>
      <c r="E36" t="s">
        <v>489</v>
      </c>
      <c r="F36">
        <v>5</v>
      </c>
      <c r="G36" t="s">
        <v>436</v>
      </c>
      <c r="H36">
        <v>1701133517.75</v>
      </c>
      <c r="I36">
        <f>(J36)/1000</f>
        <v>0</v>
      </c>
      <c r="J36">
        <f>IF(DO36, AM36, AG36)</f>
        <v>0</v>
      </c>
      <c r="K36">
        <f>IF(DO36, AH36, AF36)</f>
        <v>0</v>
      </c>
      <c r="L36">
        <f>DQ36 - IF(AT36&gt;1, K36*DK36*100.0/(AV36*EE36), 0)</f>
        <v>0</v>
      </c>
      <c r="M36">
        <f>((S36-I36/2)*L36-K36)/(S36+I36/2)</f>
        <v>0</v>
      </c>
      <c r="N36">
        <f>M36*(DX36+DY36)/1000.0</f>
        <v>0</v>
      </c>
      <c r="O36">
        <f>(DQ36 - IF(AT36&gt;1, K36*DK36*100.0/(AV36*EE36), 0))*(DX36+DY36)/1000.0</f>
        <v>0</v>
      </c>
      <c r="P36">
        <f>2.0/((1/R36-1/Q36)+SIGN(R36)*SQRT((1/R36-1/Q36)*(1/R36-1/Q36) + 4*DL36/((DL36+1)*(DL36+1))*(2*1/R36*1/Q36-1/Q36*1/Q36)))</f>
        <v>0</v>
      </c>
      <c r="Q36">
        <f>IF(LEFT(DM36,1)&lt;&gt;"0",IF(LEFT(DM36,1)="1",3.0,DN36),$D$5+$E$5*(EE36*DX36/($K$5*1000))+$F$5*(EE36*DX36/($K$5*1000))*MAX(MIN(DK36,$J$5),$I$5)*MAX(MIN(DK36,$J$5),$I$5)+$G$5*MAX(MIN(DK36,$J$5),$I$5)*(EE36*DX36/($K$5*1000))+$H$5*(EE36*DX36/($K$5*1000))*(EE36*DX36/($K$5*1000)))</f>
        <v>0</v>
      </c>
      <c r="R36">
        <f>I36*(1000-(1000*0.61365*exp(17.502*V36/(240.97+V36))/(DX36+DY36)+DS36)/2)/(1000*0.61365*exp(17.502*V36/(240.97+V36))/(DX36+DY36)-DS36)</f>
        <v>0</v>
      </c>
      <c r="S36">
        <f>1/((DL36+1)/(P36/1.6)+1/(Q36/1.37)) + DL36/((DL36+1)/(P36/1.6) + DL36/(Q36/1.37))</f>
        <v>0</v>
      </c>
      <c r="T36">
        <f>(DG36*DJ36)</f>
        <v>0</v>
      </c>
      <c r="U36">
        <f>(DZ36+(T36+2*0.95*5.67E-8*(((DZ36+$B$9)+273)^4-(DZ36+273)^4)-44100*I36)/(1.84*29.3*Q36+8*0.95*5.67E-8*(DZ36+273)^3))</f>
        <v>0</v>
      </c>
      <c r="V36">
        <f>($C$9*EA36+$D$9*EB36+$E$9*U36)</f>
        <v>0</v>
      </c>
      <c r="W36">
        <f>0.61365*exp(17.502*V36/(240.97+V36))</f>
        <v>0</v>
      </c>
      <c r="X36">
        <f>(Y36/Z36*100)</f>
        <v>0</v>
      </c>
      <c r="Y36">
        <f>DS36*(DX36+DY36)/1000</f>
        <v>0</v>
      </c>
      <c r="Z36">
        <f>0.61365*exp(17.502*DZ36/(240.97+DZ36))</f>
        <v>0</v>
      </c>
      <c r="AA36">
        <f>(W36-DS36*(DX36+DY36)/1000)</f>
        <v>0</v>
      </c>
      <c r="AB36">
        <f>(-I36*44100)</f>
        <v>0</v>
      </c>
      <c r="AC36">
        <f>2*29.3*Q36*0.92*(DZ36-V36)</f>
        <v>0</v>
      </c>
      <c r="AD36">
        <f>2*0.95*5.67E-8*(((DZ36+$B$9)+273)^4-(V36+273)^4)</f>
        <v>0</v>
      </c>
      <c r="AE36">
        <f>T36+AD36+AB36+AC36</f>
        <v>0</v>
      </c>
      <c r="AF36">
        <f>DW36*AT36*(DR36-DQ36*(1000-AT36*DT36)/(1000-AT36*DS36))/(100*DK36)</f>
        <v>0</v>
      </c>
      <c r="AG36">
        <f>1000*DW36*AT36*(DS36-DT36)/(100*DK36*(1000-AT36*DS36))</f>
        <v>0</v>
      </c>
      <c r="AH36">
        <f>(AI36 - AJ36 - DX36*1E3/(8.314*(DZ36+273.15)) * AL36/DW36 * AK36) * DW36/(100*DK36) * (1000 - DT36)/1000</f>
        <v>0</v>
      </c>
      <c r="AI36">
        <v>430.6898008730507</v>
      </c>
      <c r="AJ36">
        <v>431.2102909090909</v>
      </c>
      <c r="AK36">
        <v>-0.006000980823408579</v>
      </c>
      <c r="AL36">
        <v>66.17829228707414</v>
      </c>
      <c r="AM36">
        <f>(AO36 - AN36 + DX36*1E3/(8.314*(DZ36+273.15)) * AQ36/DW36 * AP36) * DW36/(100*DK36) * 1000/(1000 - AO36)</f>
        <v>0</v>
      </c>
      <c r="AN36">
        <v>24.77409484706945</v>
      </c>
      <c r="AO36">
        <v>28.62493030303031</v>
      </c>
      <c r="AP36">
        <v>1.879257100374635E-05</v>
      </c>
      <c r="AQ36">
        <v>106.6805999977574</v>
      </c>
      <c r="AR36">
        <v>0</v>
      </c>
      <c r="AS36">
        <v>0</v>
      </c>
      <c r="AT36">
        <f>IF(AR36*$H$15&gt;=AV36,1.0,(AV36/(AV36-AR36*$H$15)))</f>
        <v>0</v>
      </c>
      <c r="AU36">
        <f>(AT36-1)*100</f>
        <v>0</v>
      </c>
      <c r="AV36">
        <f>MAX(0,($B$15+$C$15*EE36)/(1+$D$15*EE36)*DX36/(DZ36+273)*$E$15)</f>
        <v>0</v>
      </c>
      <c r="AW36" t="s">
        <v>437</v>
      </c>
      <c r="AX36" t="s">
        <v>437</v>
      </c>
      <c r="AY36">
        <v>0</v>
      </c>
      <c r="AZ36">
        <v>0</v>
      </c>
      <c r="BA36">
        <f>1-AY36/AZ36</f>
        <v>0</v>
      </c>
      <c r="BB36">
        <v>0</v>
      </c>
      <c r="BC36" t="s">
        <v>437</v>
      </c>
      <c r="BD36" t="s">
        <v>437</v>
      </c>
      <c r="BE36">
        <v>0</v>
      </c>
      <c r="BF36">
        <v>0</v>
      </c>
      <c r="BG36">
        <f>1-BE36/BF36</f>
        <v>0</v>
      </c>
      <c r="BH36">
        <v>0.5</v>
      </c>
      <c r="BI36">
        <f>DH36</f>
        <v>0</v>
      </c>
      <c r="BJ36">
        <f>K36</f>
        <v>0</v>
      </c>
      <c r="BK36">
        <f>BG36*BH36*BI36</f>
        <v>0</v>
      </c>
      <c r="BL36">
        <f>(BJ36-BB36)/BI36</f>
        <v>0</v>
      </c>
      <c r="BM36">
        <f>(AZ36-BF36)/BF36</f>
        <v>0</v>
      </c>
      <c r="BN36">
        <f>AY36/(BA36+AY36/BF36)</f>
        <v>0</v>
      </c>
      <c r="BO36" t="s">
        <v>437</v>
      </c>
      <c r="BP36">
        <v>0</v>
      </c>
      <c r="BQ36">
        <f>IF(BP36&lt;&gt;0, BP36, BN36)</f>
        <v>0</v>
      </c>
      <c r="BR36">
        <f>1-BQ36/BF36</f>
        <v>0</v>
      </c>
      <c r="BS36">
        <f>(BF36-BE36)/(BF36-BQ36)</f>
        <v>0</v>
      </c>
      <c r="BT36">
        <f>(AZ36-BF36)/(AZ36-BQ36)</f>
        <v>0</v>
      </c>
      <c r="BU36">
        <f>(BF36-BE36)/(BF36-AY36)</f>
        <v>0</v>
      </c>
      <c r="BV36">
        <f>(AZ36-BF36)/(AZ36-AY36)</f>
        <v>0</v>
      </c>
      <c r="BW36">
        <f>(BS36*BQ36/BE36)</f>
        <v>0</v>
      </c>
      <c r="BX36">
        <f>(1-BW36)</f>
        <v>0</v>
      </c>
      <c r="DG36">
        <f>$B$13*EF36+$C$13*EG36+$F$13*ER36*(1-EU36)</f>
        <v>0</v>
      </c>
      <c r="DH36">
        <f>DG36*DI36</f>
        <v>0</v>
      </c>
      <c r="DI36">
        <f>($B$13*$D$11+$C$13*$D$11+$F$13*((FE36+EW36)/MAX(FE36+EW36+FF36, 0.1)*$I$11+FF36/MAX(FE36+EW36+FF36, 0.1)*$J$11))/($B$13+$C$13+$F$13)</f>
        <v>0</v>
      </c>
      <c r="DJ36">
        <f>($B$13*$K$11+$C$13*$K$11+$F$13*((FE36+EW36)/MAX(FE36+EW36+FF36, 0.1)*$P$11+FF36/MAX(FE36+EW36+FF36, 0.1)*$Q$11))/($B$13+$C$13+$F$13)</f>
        <v>0</v>
      </c>
      <c r="DK36">
        <v>2</v>
      </c>
      <c r="DL36">
        <v>0.5</v>
      </c>
      <c r="DM36" t="s">
        <v>439</v>
      </c>
      <c r="DN36">
        <v>2</v>
      </c>
      <c r="DO36" t="b">
        <v>1</v>
      </c>
      <c r="DP36">
        <v>1701133517.75</v>
      </c>
      <c r="DQ36">
        <v>418.8609333333333</v>
      </c>
      <c r="DR36">
        <v>420.0096</v>
      </c>
      <c r="DS36">
        <v>28.62926</v>
      </c>
      <c r="DT36">
        <v>24.77255333333333</v>
      </c>
      <c r="DU36">
        <v>417.5909</v>
      </c>
      <c r="DV36">
        <v>28.32359</v>
      </c>
      <c r="DW36">
        <v>500.0083999999999</v>
      </c>
      <c r="DX36">
        <v>91.17990666666665</v>
      </c>
      <c r="DY36">
        <v>0.09999507666666667</v>
      </c>
      <c r="DZ36">
        <v>47.29338666666667</v>
      </c>
      <c r="EA36">
        <v>44.93264333333334</v>
      </c>
      <c r="EB36">
        <v>999.9000000000002</v>
      </c>
      <c r="EC36">
        <v>0</v>
      </c>
      <c r="ED36">
        <v>0</v>
      </c>
      <c r="EE36">
        <v>10002.51866666667</v>
      </c>
      <c r="EF36">
        <v>0</v>
      </c>
      <c r="EG36">
        <v>10.34386</v>
      </c>
      <c r="EH36">
        <v>-1.148655333333333</v>
      </c>
      <c r="EI36">
        <v>431.2059666666666</v>
      </c>
      <c r="EJ36">
        <v>430.6785</v>
      </c>
      <c r="EK36">
        <v>3.856712333333333</v>
      </c>
      <c r="EL36">
        <v>420.0096</v>
      </c>
      <c r="EM36">
        <v>24.77255333333333</v>
      </c>
      <c r="EN36">
        <v>2.610412000000001</v>
      </c>
      <c r="EO36">
        <v>2.258758666666667</v>
      </c>
      <c r="EP36">
        <v>21.73179333333333</v>
      </c>
      <c r="EQ36">
        <v>19.38526333333333</v>
      </c>
      <c r="ER36">
        <v>1499.984666666666</v>
      </c>
      <c r="ES36">
        <v>0.9729995333333332</v>
      </c>
      <c r="ET36">
        <v>0.02700020333333334</v>
      </c>
      <c r="EU36">
        <v>0</v>
      </c>
      <c r="EV36">
        <v>191.0840333333334</v>
      </c>
      <c r="EW36">
        <v>4.999599999999998</v>
      </c>
      <c r="EX36">
        <v>3000.034</v>
      </c>
      <c r="EY36">
        <v>14076.25333333333</v>
      </c>
      <c r="EZ36">
        <v>42.07066666666666</v>
      </c>
      <c r="FA36">
        <v>42.44119999999998</v>
      </c>
      <c r="FB36">
        <v>42.14139999999998</v>
      </c>
      <c r="FC36">
        <v>42.379</v>
      </c>
      <c r="FD36">
        <v>45.1706</v>
      </c>
      <c r="FE36">
        <v>1454.62</v>
      </c>
      <c r="FF36">
        <v>40.36366666666665</v>
      </c>
      <c r="FG36">
        <v>0</v>
      </c>
      <c r="FH36">
        <v>88.40000009536743</v>
      </c>
      <c r="FI36">
        <v>0</v>
      </c>
      <c r="FJ36">
        <v>191.0844615384615</v>
      </c>
      <c r="FK36">
        <v>-1.172717957602414</v>
      </c>
      <c r="FL36">
        <v>-8.452991451753885</v>
      </c>
      <c r="FM36">
        <v>2999.946538461539</v>
      </c>
      <c r="FN36">
        <v>15</v>
      </c>
      <c r="FO36">
        <v>0</v>
      </c>
      <c r="FP36" t="s">
        <v>440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-1.149808536585366</v>
      </c>
      <c r="GC36">
        <v>0.1793788850174212</v>
      </c>
      <c r="GD36">
        <v>0.04836025563091748</v>
      </c>
      <c r="GE36">
        <v>1</v>
      </c>
      <c r="GF36">
        <v>191.0869117647059</v>
      </c>
      <c r="GG36">
        <v>-0.4942551622353238</v>
      </c>
      <c r="GH36">
        <v>0.2229767025085606</v>
      </c>
      <c r="GI36">
        <v>1</v>
      </c>
      <c r="GJ36">
        <v>3.860952682926829</v>
      </c>
      <c r="GK36">
        <v>-0.09206529616723851</v>
      </c>
      <c r="GL36">
        <v>0.009309810462661659</v>
      </c>
      <c r="GM36">
        <v>1</v>
      </c>
      <c r="GN36">
        <v>3</v>
      </c>
      <c r="GO36">
        <v>3</v>
      </c>
      <c r="GP36" t="s">
        <v>456</v>
      </c>
      <c r="GQ36">
        <v>3.10339</v>
      </c>
      <c r="GR36">
        <v>2.7582</v>
      </c>
      <c r="GS36">
        <v>0.0881464</v>
      </c>
      <c r="GT36">
        <v>0.08857810000000001</v>
      </c>
      <c r="GU36">
        <v>0.122742</v>
      </c>
      <c r="GV36">
        <v>0.112345</v>
      </c>
      <c r="GW36">
        <v>23728.2</v>
      </c>
      <c r="GX36">
        <v>22068.2</v>
      </c>
      <c r="GY36">
        <v>26587.4</v>
      </c>
      <c r="GZ36">
        <v>24444</v>
      </c>
      <c r="HA36">
        <v>37373.9</v>
      </c>
      <c r="HB36">
        <v>32102.3</v>
      </c>
      <c r="HC36">
        <v>46498.9</v>
      </c>
      <c r="HD36">
        <v>38705.8</v>
      </c>
      <c r="HE36">
        <v>1.87258</v>
      </c>
      <c r="HF36">
        <v>1.88135</v>
      </c>
      <c r="HG36">
        <v>0.225306</v>
      </c>
      <c r="HH36">
        <v>0</v>
      </c>
      <c r="HI36">
        <v>41.2886</v>
      </c>
      <c r="HJ36">
        <v>999.9</v>
      </c>
      <c r="HK36">
        <v>48.4</v>
      </c>
      <c r="HL36">
        <v>32.3</v>
      </c>
      <c r="HM36">
        <v>25.7811</v>
      </c>
      <c r="HN36">
        <v>60.481</v>
      </c>
      <c r="HO36">
        <v>22.0954</v>
      </c>
      <c r="HP36">
        <v>1</v>
      </c>
      <c r="HQ36">
        <v>0.225523</v>
      </c>
      <c r="HR36">
        <v>-6.66667</v>
      </c>
      <c r="HS36">
        <v>20.1955</v>
      </c>
      <c r="HT36">
        <v>5.22238</v>
      </c>
      <c r="HU36">
        <v>11.9801</v>
      </c>
      <c r="HV36">
        <v>4.96555</v>
      </c>
      <c r="HW36">
        <v>3.27568</v>
      </c>
      <c r="HX36">
        <v>9999</v>
      </c>
      <c r="HY36">
        <v>9999</v>
      </c>
      <c r="HZ36">
        <v>9999</v>
      </c>
      <c r="IA36">
        <v>506.6</v>
      </c>
      <c r="IB36">
        <v>1.8638</v>
      </c>
      <c r="IC36">
        <v>1.85994</v>
      </c>
      <c r="ID36">
        <v>1.85823</v>
      </c>
      <c r="IE36">
        <v>1.85959</v>
      </c>
      <c r="IF36">
        <v>1.85973</v>
      </c>
      <c r="IG36">
        <v>1.85822</v>
      </c>
      <c r="IH36">
        <v>1.8573</v>
      </c>
      <c r="II36">
        <v>1.85224</v>
      </c>
      <c r="IJ36">
        <v>0</v>
      </c>
      <c r="IK36">
        <v>0</v>
      </c>
      <c r="IL36">
        <v>0</v>
      </c>
      <c r="IM36">
        <v>0</v>
      </c>
      <c r="IN36" t="s">
        <v>442</v>
      </c>
      <c r="IO36" t="s">
        <v>443</v>
      </c>
      <c r="IP36" t="s">
        <v>444</v>
      </c>
      <c r="IQ36" t="s">
        <v>444</v>
      </c>
      <c r="IR36" t="s">
        <v>444</v>
      </c>
      <c r="IS36" t="s">
        <v>444</v>
      </c>
      <c r="IT36">
        <v>0</v>
      </c>
      <c r="IU36">
        <v>100</v>
      </c>
      <c r="IV36">
        <v>100</v>
      </c>
      <c r="IW36">
        <v>1.269</v>
      </c>
      <c r="IX36">
        <v>0.3055</v>
      </c>
      <c r="IY36">
        <v>0.3971615310492796</v>
      </c>
      <c r="IZ36">
        <v>0.002194383670526158</v>
      </c>
      <c r="JA36">
        <v>-2.614430836048478E-07</v>
      </c>
      <c r="JB36">
        <v>2.831566818974657E-11</v>
      </c>
      <c r="JC36">
        <v>-0.02387284111826243</v>
      </c>
      <c r="JD36">
        <v>-0.004919592197158782</v>
      </c>
      <c r="JE36">
        <v>0.0008186423644796414</v>
      </c>
      <c r="JF36">
        <v>-8.268116151049551E-06</v>
      </c>
      <c r="JG36">
        <v>6</v>
      </c>
      <c r="JH36">
        <v>2002</v>
      </c>
      <c r="JI36">
        <v>0</v>
      </c>
      <c r="JJ36">
        <v>28</v>
      </c>
      <c r="JK36">
        <v>28352225.4</v>
      </c>
      <c r="JL36">
        <v>28352225.4</v>
      </c>
      <c r="JM36">
        <v>1.15723</v>
      </c>
      <c r="JN36">
        <v>2.64038</v>
      </c>
      <c r="JO36">
        <v>1.49658</v>
      </c>
      <c r="JP36">
        <v>2.36328</v>
      </c>
      <c r="JQ36">
        <v>1.54907</v>
      </c>
      <c r="JR36">
        <v>2.49146</v>
      </c>
      <c r="JS36">
        <v>37.4578</v>
      </c>
      <c r="JT36">
        <v>16.1284</v>
      </c>
      <c r="JU36">
        <v>18</v>
      </c>
      <c r="JV36">
        <v>489.391</v>
      </c>
      <c r="JW36">
        <v>509.715</v>
      </c>
      <c r="JX36">
        <v>50.3929</v>
      </c>
      <c r="JY36">
        <v>30.1875</v>
      </c>
      <c r="JZ36">
        <v>30.0032</v>
      </c>
      <c r="KA36">
        <v>29.7862</v>
      </c>
      <c r="KB36">
        <v>29.6228</v>
      </c>
      <c r="KC36">
        <v>23.2639</v>
      </c>
      <c r="KD36">
        <v>0</v>
      </c>
      <c r="KE36">
        <v>100</v>
      </c>
      <c r="KF36">
        <v>51.2253</v>
      </c>
      <c r="KG36">
        <v>420</v>
      </c>
      <c r="KH36">
        <v>26.8482</v>
      </c>
      <c r="KI36">
        <v>101.609</v>
      </c>
      <c r="KJ36">
        <v>93.3134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2023-11-28T01:05:12Z</dcterms:created>
  <dcterms:modified xsi:type="dcterms:W3CDTF">2023-11-28T01:05:12Z</dcterms:modified>
</cp:coreProperties>
</file>