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<sst xmlns="http://schemas.openxmlformats.org/spreadsheetml/2006/main" count="2219" uniqueCount="591">
  <si>
    <t>File opened</t>
  </si>
  <si>
    <t>2023-11-28 15:02:28</t>
  </si>
  <si>
    <t>Console s/n</t>
  </si>
  <si>
    <t>68C-702926</t>
  </si>
  <si>
    <t>Console ver</t>
  </si>
  <si>
    <t>Bluestem v.2.1.08</t>
  </si>
  <si>
    <t>Scripts ver</t>
  </si>
  <si>
    <t>2022.05  2.1.08, Aug 2022</t>
  </si>
  <si>
    <t>Head s/n</t>
  </si>
  <si>
    <t>68H-412916</t>
  </si>
  <si>
    <t>Head ver</t>
  </si>
  <si>
    <t>1.4.22</t>
  </si>
  <si>
    <t>Head cal</t>
  </si>
  <si>
    <t>{"oxygen": "21", "co2azero": "1.01742", "co2aspan1": "1.00161", "co2aspan2": "-0.039575", "co2aspan2a": "0.293526", "co2aspan2b": "0.290588", "co2aspanconc1": "2473", "co2aspanconc2": "301.4", "co2bzero": "1.00429", "co2bspan1": "1.00185", "co2bspan2": "-0.0412378", "co2bspan2a": "0.293842", "co2bspan2b": "0.290826", "co2bspanconc1": "2473", "co2bspanconc2": "301.4", "h2oazero": "1.09054", "h2oaspan1": "0.999576", "h2oaspan2": "0", "h2oaspan2a": "0.0691885", "h2oaspan2b": "0.0691591", "h2oaspanconc1": "11.66", "h2oaspanconc2": "0", "h2obzero": "1.06903",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</si>
  <si>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CO2 rangematch</t>
  </si>
  <si>
    <t>Wed Nov  8 10:46</t>
  </si>
  <si>
    <t>H2O rangematch</t>
  </si>
  <si>
    <t>Wed Nov  8 10:52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</si>
  <si>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</si>
  <si>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</si>
  <si>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</si>
  <si>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</si>
  <si>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</si>
  <si>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</si>
  <si>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</si>
  <si>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</si>
  <si>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</si>
  <si>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15:02:28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</si>
  <si>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</si>
  <si>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</si>
  <si>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</si>
  <si>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</si>
  <si>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</si>
  <si>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</si>
  <si>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</si>
  <si>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</si>
  <si>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</si>
  <si>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2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</si>
  <si>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</si>
  <si>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</si>
  <si>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</si>
  <si>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</si>
  <si>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</si>
  <si>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</si>
  <si>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</si>
  <si>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</si>
  <si>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</si>
  <si>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</si>
  <si>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yadi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</si>
  <si>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</si>
  <si>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</si>
  <si>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</si>
  <si>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</si>
  <si>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</si>
  <si>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</si>
  <si>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</si>
  <si>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</si>
  <si>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</si>
  <si>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</si>
  <si>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</si>
  <si>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</si>
  <si>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</si>
  <si>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</si>
  <si>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</si>
  <si>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</si>
  <si>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</si>
  <si>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</si>
  <si>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</si>
  <si>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</si>
  <si>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</si>
  <si>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</si>
  <si>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</si>
  <si>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</si>
  <si>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</si>
  <si>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</si>
  <si>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</si>
  <si>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</si>
  <si>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</si>
  <si>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</si>
  <si>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</si>
  <si>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</si>
  <si>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</si>
  <si>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</si>
  <si>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</si>
  <si>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</si>
  <si>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1.63569 190.917 347.118 601.88 839.433 1050.42 1229.91 1368.38</t>
  </si>
  <si>
    <t>Fs_true</t>
  </si>
  <si>
    <t>1.53571 226.979 384.474 606.592 800.557 1004.6 1201.24 1400.83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</si>
  <si>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</si>
  <si>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</si>
  <si>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</si>
  <si>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</si>
  <si>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</si>
  <si>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</si>
  <si>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</si>
  <si>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</si>
  <si>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</si>
  <si>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</si>
  <si>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</si>
  <si>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</si>
  <si>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</si>
  <si>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</si>
  <si>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</si>
  <si>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</si>
  <si>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</si>
  <si>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</si>
  <si>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</si>
  <si>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</si>
  <si>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</si>
  <si>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</si>
  <si>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</si>
  <si>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</si>
  <si>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</si>
  <si>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</si>
  <si>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</si>
  <si>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</si>
  <si>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</si>
  <si>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</si>
  <si>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</si>
  <si>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</si>
  <si>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</si>
  <si>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</si>
  <si>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</si>
  <si>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</si>
  <si>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</si>
  <si>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</si>
  <si>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</si>
  <si>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</si>
  <si>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</si>
  <si>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</si>
  <si>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</si>
  <si>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</si>
  <si>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</si>
  <si>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</si>
  <si>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</si>
  <si>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</si>
  <si>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</si>
  <si>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</si>
  <si>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</si>
  <si>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</si>
  <si>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</si>
  <si>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</si>
  <si>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</si>
  <si>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</si>
  <si>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</si>
  <si>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</si>
  <si>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</si>
  <si>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</si>
  <si>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</si>
  <si>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</si>
  <si>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</si>
  <si>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</si>
  <si>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</si>
  <si>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</si>
  <si>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</si>
  <si>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</si>
  <si>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</si>
  <si>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</si>
  <si>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</si>
  <si>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</si>
  <si>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</si>
  <si>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</si>
  <si>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</si>
  <si>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</si>
  <si>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</si>
  <si>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</si>
  <si>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</si>
  <si>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</si>
  <si>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</si>
  <si>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</si>
  <si>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</si>
  <si>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</si>
  <si>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</si>
  <si>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</si>
  <si>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</si>
  <si>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</si>
  <si>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</si>
  <si>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</si>
  <si>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</si>
  <si>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</si>
  <si>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</si>
  <si>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</si>
  <si>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</si>
  <si>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</si>
  <si>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</si>
  <si>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</si>
  <si>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</si>
  <si>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</si>
  <si>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</si>
  <si>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</si>
  <si>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</si>
  <si>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</si>
  <si>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</si>
  <si>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</si>
  <si>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</si>
  <si>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</si>
  <si>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</si>
  <si>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</si>
  <si>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</si>
  <si>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</si>
  <si>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</si>
  <si>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</si>
  <si>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</si>
  <si>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</si>
  <si>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</si>
  <si>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</si>
  <si>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</si>
  <si>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</si>
  <si>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</si>
  <si>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</si>
  <si>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</si>
  <si>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</si>
  <si>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</si>
  <si>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</si>
  <si>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</si>
  <si>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</si>
  <si>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</si>
  <si>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</si>
  <si>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</si>
  <si>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</si>
  <si>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</si>
  <si>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</si>
  <si>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</si>
  <si>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</si>
  <si>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</si>
  <si>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</si>
  <si>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</si>
  <si>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</si>
  <si>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</si>
  <si>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</si>
  <si>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</si>
  <si>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</si>
  <si>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</si>
  <si>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</si>
  <si>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</si>
  <si>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</si>
  <si>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</si>
  <si>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</si>
  <si>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</si>
  <si>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</si>
  <si>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</si>
  <si>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</si>
  <si>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</si>
  <si>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</si>
  <si>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</si>
  <si>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</si>
  <si>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</si>
  <si>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</si>
  <si>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</si>
  <si>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</si>
  <si>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</si>
  <si>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</si>
  <si>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</si>
  <si>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</si>
  <si>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</si>
  <si>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</si>
  <si>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</si>
  <si>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</si>
  <si>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</si>
  <si>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</si>
  <si>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</si>
  <si>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</si>
  <si>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</si>
  <si>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</si>
  <si>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</si>
  <si>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</si>
  <si>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</si>
  <si>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</si>
  <si>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</si>
  <si>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</si>
  <si>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</si>
  <si>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</si>
  <si>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</si>
  <si>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</si>
  <si>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</si>
  <si>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</si>
  <si>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</si>
  <si>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</si>
  <si>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</si>
  <si>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</si>
  <si>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</si>
  <si>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</si>
  <si>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</si>
  <si>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</si>
  <si>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</si>
  <si>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</si>
  <si>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</si>
  <si>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</si>
  <si>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</si>
  <si>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</si>
  <si>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</si>
  <si>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</si>
  <si>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</si>
  <si>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</si>
  <si>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</si>
  <si>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</si>
  <si>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</si>
  <si>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</si>
  <si>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</si>
  <si>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</si>
  <si>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</si>
  <si>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</si>
  <si>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</si>
  <si>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</si>
  <si>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</si>
  <si>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</si>
  <si>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</si>
  <si>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</si>
  <si>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</si>
  <si>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</si>
  <si>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</si>
  <si>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</si>
  <si>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</si>
  <si>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</si>
  <si>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</si>
  <si>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</si>
  <si>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</si>
  <si>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</si>
  <si>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</si>
  <si>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</si>
  <si>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</si>
  <si>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</si>
  <si>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</si>
  <si>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</si>
  <si>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</si>
  <si>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</si>
  <si>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</si>
  <si>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</si>
  <si>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</si>
  <si>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</si>
  <si>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</si>
  <si>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</si>
  <si>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</si>
  <si>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</si>
  <si>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</si>
  <si>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</si>
  <si>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</si>
  <si>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</si>
  <si>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</si>
  <si>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</si>
  <si>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</si>
  <si>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</si>
  <si>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</si>
  <si>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</si>
  <si>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</si>
  <si>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</si>
  <si>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</si>
  <si>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</si>
  <si>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</si>
  <si>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</si>
  <si>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</si>
  <si>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</si>
  <si>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</si>
  <si>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</si>
  <si>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</si>
  <si>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</si>
  <si>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</si>
  <si>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</si>
  <si>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</si>
  <si>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</si>
  <si>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</si>
  <si>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</si>
  <si>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</si>
  <si>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</si>
  <si>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</si>
  <si>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</si>
  <si>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</si>
  <si>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</si>
  <si>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</si>
  <si>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</si>
  <si>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</si>
  <si>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</si>
  <si>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</si>
  <si>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</si>
  <si>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</si>
  <si>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</si>
  <si>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</si>
  <si>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</si>
  <si>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</si>
  <si>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</si>
  <si>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</si>
  <si>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</si>
  <si>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</si>
  <si>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</si>
  <si>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</si>
  <si>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</si>
  <si>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</si>
  <si>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</si>
  <si>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</si>
  <si>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</si>
  <si>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</si>
  <si>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</si>
  <si>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</si>
  <si>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</si>
  <si>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</si>
  <si>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</si>
  <si>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</si>
  <si>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</si>
  <si>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</si>
  <si>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</si>
  <si>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</si>
  <si>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</si>
  <si>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</si>
  <si>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</si>
  <si>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</si>
  <si>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</si>
  <si>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</si>
  <si>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</si>
  <si>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</si>
  <si>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</si>
  <si>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</si>
  <si>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</si>
  <si>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</si>
  <si>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</si>
  <si>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</si>
  <si>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</si>
  <si>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</si>
  <si>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</si>
  <si>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</si>
  <si>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</si>
  <si>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</si>
  <si>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</si>
  <si>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</si>
  <si>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</si>
  <si>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</si>
  <si>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</si>
  <si>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</si>
  <si>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</si>
  <si>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</si>
  <si>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</si>
  <si>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</si>
  <si>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</si>
  <si>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</si>
  <si>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</si>
  <si>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20231128 15:15:21</t>
  </si>
  <si>
    <t>15:15:21</t>
  </si>
  <si>
    <t>bou-1-1</t>
  </si>
  <si>
    <t>-</t>
  </si>
  <si>
    <t>RECT-26-20231128-15_14_44</t>
  </si>
  <si>
    <t>0: Broadleaf</t>
  </si>
  <si>
    <t>--:--:--</t>
  </si>
  <si>
    <t>3/3</t>
  </si>
  <si>
    <t>00000000</t>
  </si>
  <si>
    <t>iiiiiiii</t>
  </si>
  <si>
    <t>off</t>
  </si>
  <si>
    <t>20231128 15:16:14</t>
  </si>
  <si>
    <t>15:16:14</t>
  </si>
  <si>
    <t>2/3</t>
  </si>
  <si>
    <t>20231128 15:17:27</t>
  </si>
  <si>
    <t>15:17:27</t>
  </si>
  <si>
    <t>RECT-27-20231128-15_16_49</t>
  </si>
  <si>
    <t>20231128 15:21:58</t>
  </si>
  <si>
    <t>15:21:58</t>
  </si>
  <si>
    <t>RECT-28-20231128-15_21_21</t>
  </si>
  <si>
    <t>20231128 15:22:38</t>
  </si>
  <si>
    <t>15:22:38</t>
  </si>
  <si>
    <t>20231128 15:25:04</t>
  </si>
  <si>
    <t>15:25:04</t>
  </si>
  <si>
    <t>RECT-29-20231128-15_24_26</t>
  </si>
  <si>
    <t>20231128 15:29:43</t>
  </si>
  <si>
    <t>15:29:43</t>
  </si>
  <si>
    <t>RECT-30-20231128-15_29_06</t>
  </si>
  <si>
    <t>20231128 15:30:57</t>
  </si>
  <si>
    <t>15:30:57</t>
  </si>
  <si>
    <t>20231128 15:32:27</t>
  </si>
  <si>
    <t>15:32:27</t>
  </si>
  <si>
    <t>RECT-31-20231128-15_31_49</t>
  </si>
  <si>
    <t>20231128 15:40:27</t>
  </si>
  <si>
    <t>15:40:27</t>
  </si>
  <si>
    <t>RECT-32-20231128-15_39_49</t>
  </si>
  <si>
    <t>20231128 15:41:54</t>
  </si>
  <si>
    <t>15:41:54</t>
  </si>
  <si>
    <t>20231128 15:43:39</t>
  </si>
  <si>
    <t>15:43:39</t>
  </si>
  <si>
    <t>RECT-33-20231128-15_43_01</t>
  </si>
  <si>
    <t>20231128 15:53:26</t>
  </si>
  <si>
    <t>15:53:26</t>
  </si>
  <si>
    <t>RECT-34-20231128-15_52_48</t>
  </si>
  <si>
    <t>20231128 15:56:00</t>
  </si>
  <si>
    <t>15:56:00</t>
  </si>
  <si>
    <t>RECT-35-20231128-15_55_23</t>
  </si>
  <si>
    <t>20231128 15:57:30</t>
  </si>
  <si>
    <t>15:57:30</t>
  </si>
  <si>
    <t>20231128 16:09:55</t>
  </si>
  <si>
    <t>16:09:55</t>
  </si>
  <si>
    <t>RECT-36-20231128-16_09_18</t>
  </si>
  <si>
    <t>20231128 16:10:34</t>
  </si>
  <si>
    <t>16:10:34</t>
  </si>
  <si>
    <t>20231128 16:11:18</t>
  </si>
  <si>
    <t>16:11:18</t>
  </si>
  <si>
    <t>20231128 16:37:50</t>
  </si>
  <si>
    <t>16:37:50</t>
  </si>
  <si>
    <t>sor-1-12</t>
  </si>
  <si>
    <t>RECT-37-20231128-16_37_12</t>
  </si>
  <si>
    <t>20231128 16:41:04</t>
  </si>
  <si>
    <t>16:41:04</t>
  </si>
  <si>
    <t>RECT-38-20231128-16_40_27</t>
  </si>
  <si>
    <t>20231128 16:41:57</t>
  </si>
  <si>
    <t>16:41:57</t>
  </si>
  <si>
    <t>20231128 16:46:20</t>
  </si>
  <si>
    <t>16:46:20</t>
  </si>
  <si>
    <t>RECT-39-20231128-16_45_42</t>
  </si>
  <si>
    <t>20231128 16:47:48</t>
  </si>
  <si>
    <t>16:47:48</t>
  </si>
  <si>
    <t>20231128 16:48:35</t>
  </si>
  <si>
    <t>16:48:35</t>
  </si>
  <si>
    <t>RECT-40-20231128-16_47_57</t>
  </si>
  <si>
    <t>20231128 16:53:39</t>
  </si>
  <si>
    <t>16:53:39</t>
  </si>
  <si>
    <t>RECT-41-20231128-16_53_02</t>
  </si>
  <si>
    <t>1/3</t>
  </si>
  <si>
    <t>20231128 16:55:04</t>
  </si>
  <si>
    <t>16:55:04</t>
  </si>
  <si>
    <t>20231128 16:57:20</t>
  </si>
  <si>
    <t>16:57:20</t>
  </si>
  <si>
    <t>RECT-42-20231128-16_56_42</t>
  </si>
  <si>
    <t>20231128 17:03:04</t>
  </si>
  <si>
    <t>17:03:04</t>
  </si>
  <si>
    <t>RECT-43-20231128-17_02_26</t>
  </si>
  <si>
    <t>20231128 17:04:43</t>
  </si>
  <si>
    <t>17:04:43</t>
  </si>
  <si>
    <t>RECT-44-20231128-17_04_05</t>
  </si>
  <si>
    <t>20231128 17:07:03</t>
  </si>
  <si>
    <t>17:07:03</t>
  </si>
  <si>
    <t>RECT-45-20231128-17_06_26</t>
  </si>
  <si>
    <t>20231128 17:17:26</t>
  </si>
  <si>
    <t>17:17:26</t>
  </si>
  <si>
    <t>RECT-46-20231128-17_16_48</t>
  </si>
  <si>
    <t>20231128 17:19:35</t>
  </si>
  <si>
    <t>17:19:35</t>
  </si>
  <si>
    <t>RECT-47-20231128-17_18_58</t>
  </si>
  <si>
    <t>20231128 17:21:34</t>
  </si>
  <si>
    <t>17:21:34</t>
  </si>
  <si>
    <t>RECT-48-20231128-17_20_57</t>
  </si>
  <si>
    <t>20231128 17:36:46</t>
  </si>
  <si>
    <t>17:36:46</t>
  </si>
  <si>
    <t>RECT-49-20231128-17_36_09</t>
  </si>
  <si>
    <t>20231128 17:38:46</t>
  </si>
  <si>
    <t>17:38:46</t>
  </si>
  <si>
    <t>RECT-50-20231128-17_38_09</t>
  </si>
  <si>
    <t>20231128 17:39:50</t>
  </si>
  <si>
    <t>17:39:50</t>
  </si>
  <si>
    <t>20231128 17:58:51</t>
  </si>
  <si>
    <t>17:58:51</t>
  </si>
  <si>
    <t>scz-1-8</t>
  </si>
  <si>
    <t>RECT-51-20231128-17_58_14</t>
  </si>
  <si>
    <t>0/3</t>
  </si>
  <si>
    <t>20231128 18:01:21</t>
  </si>
  <si>
    <t>18:01:21</t>
  </si>
  <si>
    <t>RECT-52-20231128-18_00_44</t>
  </si>
  <si>
    <t>20231128 18:02:21</t>
  </si>
  <si>
    <t>18:02:21</t>
  </si>
  <si>
    <t>20231128 18:07:21</t>
  </si>
  <si>
    <t>18:07:21</t>
  </si>
  <si>
    <t>RECT-53-20231128-18_06_44</t>
  </si>
  <si>
    <t>20231128 18:07:48</t>
  </si>
  <si>
    <t>18:07:48</t>
  </si>
  <si>
    <t>20231128 18:08:42</t>
  </si>
  <si>
    <t>18:08:42</t>
  </si>
  <si>
    <t>20231128 18:13:05</t>
  </si>
  <si>
    <t>18:13:05</t>
  </si>
  <si>
    <t>RECT-54-20231128-18_12_28</t>
  </si>
  <si>
    <t>20231128 18:13:51</t>
  </si>
  <si>
    <t>18:13:51</t>
  </si>
  <si>
    <t>20231128 18:15:13</t>
  </si>
  <si>
    <t>18:15:13</t>
  </si>
  <si>
    <t>RECT-55-20231128-18_14_36</t>
  </si>
  <si>
    <t>20231128 18:20:11</t>
  </si>
  <si>
    <t>18:20:11</t>
  </si>
  <si>
    <t>RECT-56-20231128-18_19_34</t>
  </si>
  <si>
    <t>20231128 18:21:39</t>
  </si>
  <si>
    <t>18:21:39</t>
  </si>
  <si>
    <t>20231128 18:22:37</t>
  </si>
  <si>
    <t>18:22:37</t>
  </si>
  <si>
    <t>RECT-57-20231128-18_22_00</t>
  </si>
  <si>
    <t>20231128 18:28:38</t>
  </si>
  <si>
    <t>18:28:38</t>
  </si>
  <si>
    <t>RECT-58-20231128-18_28_01</t>
  </si>
  <si>
    <t>20231128 18:29:56</t>
  </si>
  <si>
    <t>18:29:56</t>
  </si>
  <si>
    <t>20231128 18:30:33</t>
  </si>
  <si>
    <t>18:30:33</t>
  </si>
  <si>
    <t>RECT-59-20231128-18_29_56</t>
  </si>
  <si>
    <t>20231128 18:43:15</t>
  </si>
  <si>
    <t>18:43:15</t>
  </si>
  <si>
    <t>RECT-60-20231128-18_42_38</t>
  </si>
  <si>
    <t>20231128 18:44:11</t>
  </si>
  <si>
    <t>18:44:11</t>
  </si>
  <si>
    <t>20231128 18:44:52</t>
  </si>
  <si>
    <t>18:44:52</t>
  </si>
  <si>
    <t>RECT-61-20231128-18_44_15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</si>
</sst>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J72"/>
  <sheetViews>
    <sheetView tabSelected="1" workbookViewId="0"/>
  </sheetViews>
  <sheetFormatPr defaultRowHeight="15"/>
  <sheetData>
    <row r="2" spans="1:296">
      <c r="A2" t="s">
        <v>29</v>
      </c>
      <c r="B2" t="s">
        <v>30</v>
      </c>
      <c r="C2" t="s">
        <v>32</v>
      </c>
    </row>
    <row r="3" spans="1:296">
      <c r="B3" t="s">
        <v>31</v>
      </c>
      <c r="C3" t="s">
        <v>33</v>
      </c>
    </row>
    <row r="4" spans="1:296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6">
      <c r="B5" t="s">
        <v>19</v>
      </c>
      <c r="C5" t="s">
        <v>37</v>
      </c>
      <c r="D5">
        <v>0.572</v>
      </c>
      <c r="E5">
        <v>0.3872742</v>
      </c>
      <c r="F5">
        <v>-0.01870584</v>
      </c>
      <c r="G5">
        <v>0</v>
      </c>
      <c r="H5">
        <v>-0.00737389</v>
      </c>
      <c r="I5">
        <v>1</v>
      </c>
      <c r="J5">
        <v>2</v>
      </c>
      <c r="K5">
        <v>96.90000000000001</v>
      </c>
    </row>
    <row r="6" spans="1:296">
      <c r="A6" t="s">
        <v>46</v>
      </c>
      <c r="B6" t="s">
        <v>47</v>
      </c>
    </row>
    <row r="7" spans="1:296">
      <c r="B7" t="s">
        <v>48</v>
      </c>
    </row>
    <row r="8" spans="1:296">
      <c r="A8" t="s">
        <v>49</v>
      </c>
      <c r="B8" t="s">
        <v>50</v>
      </c>
      <c r="C8" t="s">
        <v>51</v>
      </c>
      <c r="D8" t="s">
        <v>52</v>
      </c>
      <c r="E8" t="s">
        <v>53</v>
      </c>
    </row>
    <row r="9" spans="1:296">
      <c r="B9">
        <v>0</v>
      </c>
      <c r="C9">
        <v>1</v>
      </c>
      <c r="D9">
        <v>0</v>
      </c>
      <c r="E9">
        <v>0</v>
      </c>
    </row>
    <row r="10" spans="1:296">
      <c r="A10" t="s">
        <v>54</v>
      </c>
      <c r="B10" t="s">
        <v>55</v>
      </c>
      <c r="C10" t="s">
        <v>57</v>
      </c>
      <c r="D10" t="s">
        <v>59</v>
      </c>
      <c r="E10" t="s">
        <v>60</v>
      </c>
      <c r="F10" t="s">
        <v>61</v>
      </c>
      <c r="G10" t="s">
        <v>62</v>
      </c>
      <c r="H10" t="s">
        <v>63</v>
      </c>
      <c r="I10" t="s">
        <v>64</v>
      </c>
      <c r="J10" t="s">
        <v>65</v>
      </c>
      <c r="K10" t="s">
        <v>66</v>
      </c>
      <c r="L10" t="s">
        <v>67</v>
      </c>
      <c r="M10" t="s">
        <v>68</v>
      </c>
      <c r="N10" t="s">
        <v>69</v>
      </c>
      <c r="O10" t="s">
        <v>70</v>
      </c>
      <c r="P10" t="s">
        <v>71</v>
      </c>
      <c r="Q10" t="s">
        <v>72</v>
      </c>
    </row>
    <row r="11" spans="1:296">
      <c r="B11" t="s">
        <v>56</v>
      </c>
      <c r="C11" t="s">
        <v>58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96">
      <c r="A12" t="s">
        <v>73</v>
      </c>
      <c r="B12" t="s">
        <v>74</v>
      </c>
      <c r="C12" t="s">
        <v>75</v>
      </c>
      <c r="D12" t="s">
        <v>76</v>
      </c>
      <c r="E12" t="s">
        <v>77</v>
      </c>
      <c r="F12" t="s">
        <v>78</v>
      </c>
    </row>
    <row r="13" spans="1:296">
      <c r="B13">
        <v>0</v>
      </c>
      <c r="C13">
        <v>0</v>
      </c>
      <c r="D13">
        <v>0</v>
      </c>
      <c r="E13">
        <v>0</v>
      </c>
      <c r="F13">
        <v>1</v>
      </c>
    </row>
    <row r="14" spans="1:296">
      <c r="A14" t="s">
        <v>79</v>
      </c>
      <c r="B14" t="s">
        <v>80</v>
      </c>
      <c r="C14" t="s">
        <v>81</v>
      </c>
      <c r="D14" t="s">
        <v>82</v>
      </c>
      <c r="E14" t="s">
        <v>83</v>
      </c>
      <c r="F14" t="s">
        <v>84</v>
      </c>
      <c r="G14" t="s">
        <v>86</v>
      </c>
      <c r="H14" t="s">
        <v>88</v>
      </c>
    </row>
    <row r="15" spans="1:296">
      <c r="B15">
        <v>-6276</v>
      </c>
      <c r="C15">
        <v>6.6</v>
      </c>
      <c r="D15">
        <v>1.709E-05</v>
      </c>
      <c r="E15">
        <v>3.11</v>
      </c>
      <c r="F15" t="s">
        <v>85</v>
      </c>
      <c r="G15" t="s">
        <v>87</v>
      </c>
      <c r="H15">
        <v>0</v>
      </c>
    </row>
    <row r="16" spans="1:296">
      <c r="A16" t="s">
        <v>89</v>
      </c>
      <c r="B16" t="s">
        <v>89</v>
      </c>
      <c r="C16" t="s">
        <v>89</v>
      </c>
      <c r="D16" t="s">
        <v>89</v>
      </c>
      <c r="E16" t="s">
        <v>89</v>
      </c>
      <c r="F16" t="s">
        <v>89</v>
      </c>
      <c r="G16" t="s">
        <v>46</v>
      </c>
      <c r="H16" t="s">
        <v>90</v>
      </c>
      <c r="I16" t="s">
        <v>90</v>
      </c>
      <c r="J16" t="s">
        <v>90</v>
      </c>
      <c r="K16" t="s">
        <v>90</v>
      </c>
      <c r="L16" t="s">
        <v>90</v>
      </c>
      <c r="M16" t="s">
        <v>90</v>
      </c>
      <c r="N16" t="s">
        <v>90</v>
      </c>
      <c r="O16" t="s">
        <v>90</v>
      </c>
      <c r="P16" t="s">
        <v>90</v>
      </c>
      <c r="Q16" t="s">
        <v>90</v>
      </c>
      <c r="R16" t="s">
        <v>90</v>
      </c>
      <c r="S16" t="s">
        <v>90</v>
      </c>
      <c r="T16" t="s">
        <v>90</v>
      </c>
      <c r="U16" t="s">
        <v>90</v>
      </c>
      <c r="V16" t="s">
        <v>90</v>
      </c>
      <c r="W16" t="s">
        <v>90</v>
      </c>
      <c r="X16" t="s">
        <v>90</v>
      </c>
      <c r="Y16" t="s">
        <v>90</v>
      </c>
      <c r="Z16" t="s">
        <v>90</v>
      </c>
      <c r="AA16" t="s">
        <v>90</v>
      </c>
      <c r="AB16" t="s">
        <v>90</v>
      </c>
      <c r="AC16" t="s">
        <v>90</v>
      </c>
      <c r="AD16" t="s">
        <v>90</v>
      </c>
      <c r="AE16" t="s">
        <v>90</v>
      </c>
      <c r="AF16" t="s">
        <v>90</v>
      </c>
      <c r="AG16" t="s">
        <v>90</v>
      </c>
      <c r="AH16" t="s">
        <v>91</v>
      </c>
      <c r="AI16" t="s">
        <v>91</v>
      </c>
      <c r="AJ16" t="s">
        <v>91</v>
      </c>
      <c r="AK16" t="s">
        <v>91</v>
      </c>
      <c r="AL16" t="s">
        <v>91</v>
      </c>
      <c r="AM16" t="s">
        <v>91</v>
      </c>
      <c r="AN16" t="s">
        <v>91</v>
      </c>
      <c r="AO16" t="s">
        <v>91</v>
      </c>
      <c r="AP16" t="s">
        <v>91</v>
      </c>
      <c r="AQ16" t="s">
        <v>91</v>
      </c>
      <c r="AR16" t="s">
        <v>92</v>
      </c>
      <c r="AS16" t="s">
        <v>92</v>
      </c>
      <c r="AT16" t="s">
        <v>92</v>
      </c>
      <c r="AU16" t="s">
        <v>92</v>
      </c>
      <c r="AV16" t="s">
        <v>92</v>
      </c>
      <c r="AW16" t="s">
        <v>93</v>
      </c>
      <c r="AX16" t="s">
        <v>93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93</v>
      </c>
      <c r="BG16" t="s">
        <v>93</v>
      </c>
      <c r="BH16" t="s">
        <v>93</v>
      </c>
      <c r="BI16" t="s">
        <v>93</v>
      </c>
      <c r="BJ16" t="s">
        <v>93</v>
      </c>
      <c r="BK16" t="s">
        <v>93</v>
      </c>
      <c r="BL16" t="s">
        <v>93</v>
      </c>
      <c r="BM16" t="s">
        <v>93</v>
      </c>
      <c r="BN16" t="s">
        <v>93</v>
      </c>
      <c r="BO16" t="s">
        <v>93</v>
      </c>
      <c r="BP16" t="s">
        <v>93</v>
      </c>
      <c r="BQ16" t="s">
        <v>93</v>
      </c>
      <c r="BR16" t="s">
        <v>93</v>
      </c>
      <c r="BS16" t="s">
        <v>93</v>
      </c>
      <c r="BT16" t="s">
        <v>93</v>
      </c>
      <c r="BU16" t="s">
        <v>93</v>
      </c>
      <c r="BV16" t="s">
        <v>93</v>
      </c>
      <c r="BW16" t="s">
        <v>93</v>
      </c>
      <c r="BX16" t="s">
        <v>93</v>
      </c>
      <c r="BY16" t="s">
        <v>94</v>
      </c>
      <c r="BZ16" t="s">
        <v>94</v>
      </c>
      <c r="CA16" t="s">
        <v>94</v>
      </c>
      <c r="CB16" t="s">
        <v>94</v>
      </c>
      <c r="CC16" t="s">
        <v>94</v>
      </c>
      <c r="CD16" t="s">
        <v>94</v>
      </c>
      <c r="CE16" t="s">
        <v>94</v>
      </c>
      <c r="CF16" t="s">
        <v>94</v>
      </c>
      <c r="CG16" t="s">
        <v>94</v>
      </c>
      <c r="CH16" t="s">
        <v>94</v>
      </c>
      <c r="CI16" t="s">
        <v>94</v>
      </c>
      <c r="CJ16" t="s">
        <v>94</v>
      </c>
      <c r="CK16" t="s">
        <v>94</v>
      </c>
      <c r="CL16" t="s">
        <v>94</v>
      </c>
      <c r="CM16" t="s">
        <v>94</v>
      </c>
      <c r="CN16" t="s">
        <v>94</v>
      </c>
      <c r="CO16" t="s">
        <v>94</v>
      </c>
      <c r="CP16" t="s">
        <v>94</v>
      </c>
      <c r="CQ16" t="s">
        <v>94</v>
      </c>
      <c r="CR16" t="s">
        <v>94</v>
      </c>
      <c r="CS16" t="s">
        <v>94</v>
      </c>
      <c r="CT16" t="s">
        <v>95</v>
      </c>
      <c r="CU16" t="s">
        <v>95</v>
      </c>
      <c r="CV16" t="s">
        <v>95</v>
      </c>
      <c r="CW16" t="s">
        <v>95</v>
      </c>
      <c r="CX16" t="s">
        <v>95</v>
      </c>
      <c r="CY16" t="s">
        <v>95</v>
      </c>
      <c r="CZ16" t="s">
        <v>95</v>
      </c>
      <c r="DA16" t="s">
        <v>95</v>
      </c>
      <c r="DB16" t="s">
        <v>95</v>
      </c>
      <c r="DC16" t="s">
        <v>95</v>
      </c>
      <c r="DD16" t="s">
        <v>95</v>
      </c>
      <c r="DE16" t="s">
        <v>95</v>
      </c>
      <c r="DF16" t="s">
        <v>95</v>
      </c>
      <c r="DG16" t="s">
        <v>96</v>
      </c>
      <c r="DH16" t="s">
        <v>96</v>
      </c>
      <c r="DI16" t="s">
        <v>96</v>
      </c>
      <c r="DJ16" t="s">
        <v>96</v>
      </c>
      <c r="DK16" t="s">
        <v>97</v>
      </c>
      <c r="DL16" t="s">
        <v>97</v>
      </c>
      <c r="DM16" t="s">
        <v>97</v>
      </c>
      <c r="DN16" t="s">
        <v>97</v>
      </c>
      <c r="DO16" t="s">
        <v>97</v>
      </c>
      <c r="DP16" t="s">
        <v>98</v>
      </c>
      <c r="DQ16" t="s">
        <v>98</v>
      </c>
      <c r="DR16" t="s">
        <v>98</v>
      </c>
      <c r="DS16" t="s">
        <v>98</v>
      </c>
      <c r="DT16" t="s">
        <v>98</v>
      </c>
      <c r="DU16" t="s">
        <v>98</v>
      </c>
      <c r="DV16" t="s">
        <v>98</v>
      </c>
      <c r="DW16" t="s">
        <v>98</v>
      </c>
      <c r="DX16" t="s">
        <v>98</v>
      </c>
      <c r="DY16" t="s">
        <v>98</v>
      </c>
      <c r="DZ16" t="s">
        <v>98</v>
      </c>
      <c r="EA16" t="s">
        <v>98</v>
      </c>
      <c r="EB16" t="s">
        <v>98</v>
      </c>
      <c r="EC16" t="s">
        <v>98</v>
      </c>
      <c r="ED16" t="s">
        <v>98</v>
      </c>
      <c r="EE16" t="s">
        <v>98</v>
      </c>
      <c r="EF16" t="s">
        <v>98</v>
      </c>
      <c r="EG16" t="s">
        <v>98</v>
      </c>
      <c r="EH16" t="s">
        <v>99</v>
      </c>
      <c r="EI16" t="s">
        <v>99</v>
      </c>
      <c r="EJ16" t="s">
        <v>99</v>
      </c>
      <c r="EK16" t="s">
        <v>99</v>
      </c>
      <c r="EL16" t="s">
        <v>99</v>
      </c>
      <c r="EM16" t="s">
        <v>99</v>
      </c>
      <c r="EN16" t="s">
        <v>99</v>
      </c>
      <c r="EO16" t="s">
        <v>99</v>
      </c>
      <c r="EP16" t="s">
        <v>99</v>
      </c>
      <c r="EQ16" t="s">
        <v>99</v>
      </c>
      <c r="ER16" t="s">
        <v>100</v>
      </c>
      <c r="ES16" t="s">
        <v>100</v>
      </c>
      <c r="ET16" t="s">
        <v>100</v>
      </c>
      <c r="EU16" t="s">
        <v>100</v>
      </c>
      <c r="EV16" t="s">
        <v>100</v>
      </c>
      <c r="EW16" t="s">
        <v>100</v>
      </c>
      <c r="EX16" t="s">
        <v>100</v>
      </c>
      <c r="EY16" t="s">
        <v>100</v>
      </c>
      <c r="EZ16" t="s">
        <v>100</v>
      </c>
      <c r="FA16" t="s">
        <v>100</v>
      </c>
      <c r="FB16" t="s">
        <v>100</v>
      </c>
      <c r="FC16" t="s">
        <v>100</v>
      </c>
      <c r="FD16" t="s">
        <v>100</v>
      </c>
      <c r="FE16" t="s">
        <v>100</v>
      </c>
      <c r="FF16" t="s">
        <v>100</v>
      </c>
      <c r="FG16" t="s">
        <v>100</v>
      </c>
      <c r="FH16" t="s">
        <v>100</v>
      </c>
      <c r="FI16" t="s">
        <v>100</v>
      </c>
      <c r="FJ16" t="s">
        <v>101</v>
      </c>
      <c r="FK16" t="s">
        <v>101</v>
      </c>
      <c r="FL16" t="s">
        <v>101</v>
      </c>
      <c r="FM16" t="s">
        <v>101</v>
      </c>
      <c r="FN16" t="s">
        <v>101</v>
      </c>
      <c r="FO16" t="s">
        <v>102</v>
      </c>
      <c r="FP16" t="s">
        <v>102</v>
      </c>
      <c r="FQ16" t="s">
        <v>102</v>
      </c>
      <c r="FR16" t="s">
        <v>102</v>
      </c>
      <c r="FS16" t="s">
        <v>102</v>
      </c>
      <c r="FT16" t="s">
        <v>102</v>
      </c>
      <c r="FU16" t="s">
        <v>102</v>
      </c>
      <c r="FV16" t="s">
        <v>102</v>
      </c>
      <c r="FW16" t="s">
        <v>102</v>
      </c>
      <c r="FX16" t="s">
        <v>102</v>
      </c>
      <c r="FY16" t="s">
        <v>102</v>
      </c>
      <c r="FZ16" t="s">
        <v>102</v>
      </c>
      <c r="GA16" t="s">
        <v>102</v>
      </c>
      <c r="GB16" t="s">
        <v>103</v>
      </c>
      <c r="GC16" t="s">
        <v>103</v>
      </c>
      <c r="GD16" t="s">
        <v>103</v>
      </c>
      <c r="GE16" t="s">
        <v>103</v>
      </c>
      <c r="GF16" t="s">
        <v>103</v>
      </c>
      <c r="GG16" t="s">
        <v>103</v>
      </c>
      <c r="GH16" t="s">
        <v>103</v>
      </c>
      <c r="GI16" t="s">
        <v>103</v>
      </c>
      <c r="GJ16" t="s">
        <v>103</v>
      </c>
      <c r="GK16" t="s">
        <v>103</v>
      </c>
      <c r="GL16" t="s">
        <v>103</v>
      </c>
      <c r="GM16" t="s">
        <v>103</v>
      </c>
      <c r="GN16" t="s">
        <v>103</v>
      </c>
      <c r="GO16" t="s">
        <v>103</v>
      </c>
      <c r="GP16" t="s">
        <v>103</v>
      </c>
      <c r="GQ16" t="s">
        <v>104</v>
      </c>
      <c r="GR16" t="s">
        <v>104</v>
      </c>
      <c r="GS16" t="s">
        <v>104</v>
      </c>
      <c r="GT16" t="s">
        <v>104</v>
      </c>
      <c r="GU16" t="s">
        <v>104</v>
      </c>
      <c r="GV16" t="s">
        <v>104</v>
      </c>
      <c r="GW16" t="s">
        <v>104</v>
      </c>
      <c r="GX16" t="s">
        <v>104</v>
      </c>
      <c r="GY16" t="s">
        <v>104</v>
      </c>
      <c r="GZ16" t="s">
        <v>104</v>
      </c>
      <c r="HA16" t="s">
        <v>104</v>
      </c>
      <c r="HB16" t="s">
        <v>104</v>
      </c>
      <c r="HC16" t="s">
        <v>104</v>
      </c>
      <c r="HD16" t="s">
        <v>104</v>
      </c>
      <c r="HE16" t="s">
        <v>104</v>
      </c>
      <c r="HF16" t="s">
        <v>104</v>
      </c>
      <c r="HG16" t="s">
        <v>104</v>
      </c>
      <c r="HH16" t="s">
        <v>104</v>
      </c>
      <c r="HI16" t="s">
        <v>105</v>
      </c>
      <c r="HJ16" t="s">
        <v>105</v>
      </c>
      <c r="HK16" t="s">
        <v>105</v>
      </c>
      <c r="HL16" t="s">
        <v>105</v>
      </c>
      <c r="HM16" t="s">
        <v>105</v>
      </c>
      <c r="HN16" t="s">
        <v>105</v>
      </c>
      <c r="HO16" t="s">
        <v>105</v>
      </c>
      <c r="HP16" t="s">
        <v>105</v>
      </c>
      <c r="HQ16" t="s">
        <v>105</v>
      </c>
      <c r="HR16" t="s">
        <v>105</v>
      </c>
      <c r="HS16" t="s">
        <v>105</v>
      </c>
      <c r="HT16" t="s">
        <v>105</v>
      </c>
      <c r="HU16" t="s">
        <v>105</v>
      </c>
      <c r="HV16" t="s">
        <v>105</v>
      </c>
      <c r="HW16" t="s">
        <v>105</v>
      </c>
      <c r="HX16" t="s">
        <v>105</v>
      </c>
      <c r="HY16" t="s">
        <v>105</v>
      </c>
      <c r="HZ16" t="s">
        <v>105</v>
      </c>
      <c r="IA16" t="s">
        <v>105</v>
      </c>
      <c r="IB16" t="s">
        <v>106</v>
      </c>
      <c r="IC16" t="s">
        <v>106</v>
      </c>
      <c r="ID16" t="s">
        <v>106</v>
      </c>
      <c r="IE16" t="s">
        <v>106</v>
      </c>
      <c r="IF16" t="s">
        <v>106</v>
      </c>
      <c r="IG16" t="s">
        <v>106</v>
      </c>
      <c r="IH16" t="s">
        <v>106</v>
      </c>
      <c r="II16" t="s">
        <v>106</v>
      </c>
      <c r="IJ16" t="s">
        <v>106</v>
      </c>
      <c r="IK16" t="s">
        <v>106</v>
      </c>
      <c r="IL16" t="s">
        <v>106</v>
      </c>
      <c r="IM16" t="s">
        <v>106</v>
      </c>
      <c r="IN16" t="s">
        <v>106</v>
      </c>
      <c r="IO16" t="s">
        <v>106</v>
      </c>
      <c r="IP16" t="s">
        <v>106</v>
      </c>
      <c r="IQ16" t="s">
        <v>106</v>
      </c>
      <c r="IR16" t="s">
        <v>106</v>
      </c>
      <c r="IS16" t="s">
        <v>106</v>
      </c>
      <c r="IT16" t="s">
        <v>106</v>
      </c>
      <c r="IU16" t="s">
        <v>107</v>
      </c>
      <c r="IV16" t="s">
        <v>107</v>
      </c>
      <c r="IW16" t="s">
        <v>107</v>
      </c>
      <c r="IX16" t="s">
        <v>107</v>
      </c>
      <c r="IY16" t="s">
        <v>107</v>
      </c>
      <c r="IZ16" t="s">
        <v>107</v>
      </c>
      <c r="JA16" t="s">
        <v>107</v>
      </c>
      <c r="JB16" t="s">
        <v>107</v>
      </c>
      <c r="JC16" t="s">
        <v>107</v>
      </c>
      <c r="JD16" t="s">
        <v>107</v>
      </c>
      <c r="JE16" t="s">
        <v>107</v>
      </c>
      <c r="JF16" t="s">
        <v>107</v>
      </c>
      <c r="JG16" t="s">
        <v>107</v>
      </c>
      <c r="JH16" t="s">
        <v>107</v>
      </c>
      <c r="JI16" t="s">
        <v>107</v>
      </c>
      <c r="JJ16" t="s">
        <v>107</v>
      </c>
      <c r="JK16" t="s">
        <v>107</v>
      </c>
      <c r="JL16" t="s">
        <v>107</v>
      </c>
      <c r="JM16" t="s">
        <v>108</v>
      </c>
      <c r="JN16" t="s">
        <v>108</v>
      </c>
      <c r="JO16" t="s">
        <v>108</v>
      </c>
      <c r="JP16" t="s">
        <v>108</v>
      </c>
      <c r="JQ16" t="s">
        <v>108</v>
      </c>
      <c r="JR16" t="s">
        <v>108</v>
      </c>
      <c r="JS16" t="s">
        <v>108</v>
      </c>
      <c r="JT16" t="s">
        <v>108</v>
      </c>
      <c r="JU16" t="s">
        <v>109</v>
      </c>
      <c r="JV16" t="s">
        <v>109</v>
      </c>
      <c r="JW16" t="s">
        <v>109</v>
      </c>
      <c r="JX16" t="s">
        <v>109</v>
      </c>
      <c r="JY16" t="s">
        <v>109</v>
      </c>
      <c r="JZ16" t="s">
        <v>109</v>
      </c>
      <c r="KA16" t="s">
        <v>109</v>
      </c>
      <c r="KB16" t="s">
        <v>109</v>
      </c>
      <c r="KC16" t="s">
        <v>109</v>
      </c>
      <c r="KD16" t="s">
        <v>109</v>
      </c>
      <c r="KE16" t="s">
        <v>109</v>
      </c>
      <c r="KF16" t="s">
        <v>109</v>
      </c>
      <c r="KG16" t="s">
        <v>109</v>
      </c>
      <c r="KH16" t="s">
        <v>109</v>
      </c>
      <c r="KI16" t="s">
        <v>109</v>
      </c>
      <c r="KJ16" t="s">
        <v>109</v>
      </c>
    </row>
    <row r="17" spans="1:296">
      <c r="A17" t="s">
        <v>110</v>
      </c>
      <c r="B17" t="s">
        <v>111</v>
      </c>
      <c r="C17" t="s">
        <v>112</v>
      </c>
      <c r="D17" t="s">
        <v>113</v>
      </c>
      <c r="E17" t="s">
        <v>114</v>
      </c>
      <c r="F17" t="s">
        <v>115</v>
      </c>
      <c r="G17" t="s">
        <v>116</v>
      </c>
      <c r="H17" t="s">
        <v>117</v>
      </c>
      <c r="I17" t="s">
        <v>118</v>
      </c>
      <c r="J17" t="s">
        <v>119</v>
      </c>
      <c r="K17" t="s">
        <v>120</v>
      </c>
      <c r="L17" t="s">
        <v>121</v>
      </c>
      <c r="M17" t="s">
        <v>122</v>
      </c>
      <c r="N17" t="s">
        <v>123</v>
      </c>
      <c r="O17" t="s">
        <v>124</v>
      </c>
      <c r="P17" t="s">
        <v>125</v>
      </c>
      <c r="Q17" t="s">
        <v>126</v>
      </c>
      <c r="R17" t="s">
        <v>127</v>
      </c>
      <c r="S17" t="s">
        <v>128</v>
      </c>
      <c r="T17" t="s">
        <v>129</v>
      </c>
      <c r="U17" t="s">
        <v>130</v>
      </c>
      <c r="V17" t="s">
        <v>131</v>
      </c>
      <c r="W17" t="s">
        <v>132</v>
      </c>
      <c r="X17" t="s">
        <v>133</v>
      </c>
      <c r="Y17" t="s">
        <v>134</v>
      </c>
      <c r="Z17" t="s">
        <v>135</v>
      </c>
      <c r="AA17" t="s">
        <v>136</v>
      </c>
      <c r="AB17" t="s">
        <v>137</v>
      </c>
      <c r="AC17" t="s">
        <v>138</v>
      </c>
      <c r="AD17" t="s">
        <v>139</v>
      </c>
      <c r="AE17" t="s">
        <v>140</v>
      </c>
      <c r="AF17" t="s">
        <v>141</v>
      </c>
      <c r="AG17" t="s">
        <v>142</v>
      </c>
      <c r="AH17" t="s">
        <v>143</v>
      </c>
      <c r="AI17" t="s">
        <v>144</v>
      </c>
      <c r="AJ17" t="s">
        <v>145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92</v>
      </c>
      <c r="AS17" t="s">
        <v>153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199</v>
      </c>
      <c r="CN17" t="s">
        <v>200</v>
      </c>
      <c r="CO17" t="s">
        <v>201</v>
      </c>
      <c r="CP17" t="s">
        <v>202</v>
      </c>
      <c r="CQ17" t="s">
        <v>203</v>
      </c>
      <c r="CR17" t="s">
        <v>204</v>
      </c>
      <c r="CS17" t="s">
        <v>205</v>
      </c>
      <c r="CT17" t="s">
        <v>185</v>
      </c>
      <c r="CU17" t="s">
        <v>206</v>
      </c>
      <c r="CV17" t="s">
        <v>207</v>
      </c>
      <c r="CW17" t="s">
        <v>208</v>
      </c>
      <c r="CX17" t="s">
        <v>159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117</v>
      </c>
      <c r="DQ17" t="s">
        <v>226</v>
      </c>
      <c r="DR17" t="s">
        <v>227</v>
      </c>
      <c r="DS17" t="s">
        <v>228</v>
      </c>
      <c r="DT17" t="s">
        <v>229</v>
      </c>
      <c r="DU17" t="s">
        <v>230</v>
      </c>
      <c r="DV17" t="s">
        <v>231</v>
      </c>
      <c r="DW17" t="s">
        <v>232</v>
      </c>
      <c r="DX17" t="s">
        <v>233</v>
      </c>
      <c r="DY17" t="s">
        <v>234</v>
      </c>
      <c r="DZ17" t="s">
        <v>235</v>
      </c>
      <c r="EA17" t="s">
        <v>236</v>
      </c>
      <c r="EB17" t="s">
        <v>237</v>
      </c>
      <c r="EC17" t="s">
        <v>238</v>
      </c>
      <c r="ED17" t="s">
        <v>239</v>
      </c>
      <c r="EE17" t="s">
        <v>240</v>
      </c>
      <c r="EF17" t="s">
        <v>241</v>
      </c>
      <c r="EG17" t="s">
        <v>242</v>
      </c>
      <c r="EH17" t="s">
        <v>243</v>
      </c>
      <c r="EI17" t="s">
        <v>244</v>
      </c>
      <c r="EJ17" t="s">
        <v>245</v>
      </c>
      <c r="EK17" t="s">
        <v>246</v>
      </c>
      <c r="EL17" t="s">
        <v>247</v>
      </c>
      <c r="EM17" t="s">
        <v>248</v>
      </c>
      <c r="EN17" t="s">
        <v>249</v>
      </c>
      <c r="EO17" t="s">
        <v>250</v>
      </c>
      <c r="EP17" t="s">
        <v>251</v>
      </c>
      <c r="EQ17" t="s">
        <v>252</v>
      </c>
      <c r="ER17" t="s">
        <v>253</v>
      </c>
      <c r="ES17" t="s">
        <v>254</v>
      </c>
      <c r="ET17" t="s">
        <v>255</v>
      </c>
      <c r="EU17" t="s">
        <v>256</v>
      </c>
      <c r="EV17" t="s">
        <v>257</v>
      </c>
      <c r="EW17" t="s">
        <v>258</v>
      </c>
      <c r="EX17" t="s">
        <v>259</v>
      </c>
      <c r="EY17" t="s">
        <v>260</v>
      </c>
      <c r="EZ17" t="s">
        <v>261</v>
      </c>
      <c r="FA17" t="s">
        <v>262</v>
      </c>
      <c r="FB17" t="s">
        <v>263</v>
      </c>
      <c r="FC17" t="s">
        <v>264</v>
      </c>
      <c r="FD17" t="s">
        <v>265</v>
      </c>
      <c r="FE17" t="s">
        <v>266</v>
      </c>
      <c r="FF17" t="s">
        <v>267</v>
      </c>
      <c r="FG17" t="s">
        <v>268</v>
      </c>
      <c r="FH17" t="s">
        <v>269</v>
      </c>
      <c r="FI17" t="s">
        <v>270</v>
      </c>
      <c r="FJ17" t="s">
        <v>271</v>
      </c>
      <c r="FK17" t="s">
        <v>272</v>
      </c>
      <c r="FL17" t="s">
        <v>273</v>
      </c>
      <c r="FM17" t="s">
        <v>274</v>
      </c>
      <c r="FN17" t="s">
        <v>275</v>
      </c>
      <c r="FO17" t="s">
        <v>111</v>
      </c>
      <c r="FP17" t="s">
        <v>114</v>
      </c>
      <c r="FQ17" t="s">
        <v>276</v>
      </c>
      <c r="FR17" t="s">
        <v>277</v>
      </c>
      <c r="FS17" t="s">
        <v>278</v>
      </c>
      <c r="FT17" t="s">
        <v>279</v>
      </c>
      <c r="FU17" t="s">
        <v>280</v>
      </c>
      <c r="FV17" t="s">
        <v>281</v>
      </c>
      <c r="FW17" t="s">
        <v>282</v>
      </c>
      <c r="FX17" t="s">
        <v>283</v>
      </c>
      <c r="FY17" t="s">
        <v>284</v>
      </c>
      <c r="FZ17" t="s">
        <v>285</v>
      </c>
      <c r="GA17" t="s">
        <v>286</v>
      </c>
      <c r="GB17" t="s">
        <v>287</v>
      </c>
      <c r="GC17" t="s">
        <v>288</v>
      </c>
      <c r="GD17" t="s">
        <v>289</v>
      </c>
      <c r="GE17" t="s">
        <v>290</v>
      </c>
      <c r="GF17" t="s">
        <v>291</v>
      </c>
      <c r="GG17" t="s">
        <v>292</v>
      </c>
      <c r="GH17" t="s">
        <v>293</v>
      </c>
      <c r="GI17" t="s">
        <v>294</v>
      </c>
      <c r="GJ17" t="s">
        <v>295</v>
      </c>
      <c r="GK17" t="s">
        <v>296</v>
      </c>
      <c r="GL17" t="s">
        <v>297</v>
      </c>
      <c r="GM17" t="s">
        <v>298</v>
      </c>
      <c r="GN17" t="s">
        <v>299</v>
      </c>
      <c r="GO17" t="s">
        <v>300</v>
      </c>
      <c r="GP17" t="s">
        <v>301</v>
      </c>
      <c r="GQ17" t="s">
        <v>302</v>
      </c>
      <c r="GR17" t="s">
        <v>303</v>
      </c>
      <c r="GS17" t="s">
        <v>304</v>
      </c>
      <c r="GT17" t="s">
        <v>305</v>
      </c>
      <c r="GU17" t="s">
        <v>306</v>
      </c>
      <c r="GV17" t="s">
        <v>307</v>
      </c>
      <c r="GW17" t="s">
        <v>308</v>
      </c>
      <c r="GX17" t="s">
        <v>309</v>
      </c>
      <c r="GY17" t="s">
        <v>310</v>
      </c>
      <c r="GZ17" t="s">
        <v>311</v>
      </c>
      <c r="HA17" t="s">
        <v>312</v>
      </c>
      <c r="HB17" t="s">
        <v>313</v>
      </c>
      <c r="HC17" t="s">
        <v>314</v>
      </c>
      <c r="HD17" t="s">
        <v>315</v>
      </c>
      <c r="HE17" t="s">
        <v>316</v>
      </c>
      <c r="HF17" t="s">
        <v>317</v>
      </c>
      <c r="HG17" t="s">
        <v>318</v>
      </c>
      <c r="HH17" t="s">
        <v>319</v>
      </c>
      <c r="HI17" t="s">
        <v>320</v>
      </c>
      <c r="HJ17" t="s">
        <v>321</v>
      </c>
      <c r="HK17" t="s">
        <v>322</v>
      </c>
      <c r="HL17" t="s">
        <v>323</v>
      </c>
      <c r="HM17" t="s">
        <v>324</v>
      </c>
      <c r="HN17" t="s">
        <v>325</v>
      </c>
      <c r="HO17" t="s">
        <v>326</v>
      </c>
      <c r="HP17" t="s">
        <v>327</v>
      </c>
      <c r="HQ17" t="s">
        <v>328</v>
      </c>
      <c r="HR17" t="s">
        <v>329</v>
      </c>
      <c r="HS17" t="s">
        <v>330</v>
      </c>
      <c r="HT17" t="s">
        <v>331</v>
      </c>
      <c r="HU17" t="s">
        <v>332</v>
      </c>
      <c r="HV17" t="s">
        <v>333</v>
      </c>
      <c r="HW17" t="s">
        <v>334</v>
      </c>
      <c r="HX17" t="s">
        <v>335</v>
      </c>
      <c r="HY17" t="s">
        <v>336</v>
      </c>
      <c r="HZ17" t="s">
        <v>337</v>
      </c>
      <c r="IA17" t="s">
        <v>338</v>
      </c>
      <c r="IB17" t="s">
        <v>339</v>
      </c>
      <c r="IC17" t="s">
        <v>340</v>
      </c>
      <c r="ID17" t="s">
        <v>341</v>
      </c>
      <c r="IE17" t="s">
        <v>342</v>
      </c>
      <c r="IF17" t="s">
        <v>343</v>
      </c>
      <c r="IG17" t="s">
        <v>344</v>
      </c>
      <c r="IH17" t="s">
        <v>345</v>
      </c>
      <c r="II17" t="s">
        <v>346</v>
      </c>
      <c r="IJ17" t="s">
        <v>347</v>
      </c>
      <c r="IK17" t="s">
        <v>348</v>
      </c>
      <c r="IL17" t="s">
        <v>349</v>
      </c>
      <c r="IM17" t="s">
        <v>350</v>
      </c>
      <c r="IN17" t="s">
        <v>351</v>
      </c>
      <c r="IO17" t="s">
        <v>352</v>
      </c>
      <c r="IP17" t="s">
        <v>353</v>
      </c>
      <c r="IQ17" t="s">
        <v>354</v>
      </c>
      <c r="IR17" t="s">
        <v>355</v>
      </c>
      <c r="IS17" t="s">
        <v>356</v>
      </c>
      <c r="IT17" t="s">
        <v>357</v>
      </c>
      <c r="IU17" t="s">
        <v>358</v>
      </c>
      <c r="IV17" t="s">
        <v>359</v>
      </c>
      <c r="IW17" t="s">
        <v>360</v>
      </c>
      <c r="IX17" t="s">
        <v>361</v>
      </c>
      <c r="IY17" t="s">
        <v>362</v>
      </c>
      <c r="IZ17" t="s">
        <v>363</v>
      </c>
      <c r="JA17" t="s">
        <v>364</v>
      </c>
      <c r="JB17" t="s">
        <v>365</v>
      </c>
      <c r="JC17" t="s">
        <v>366</v>
      </c>
      <c r="JD17" t="s">
        <v>367</v>
      </c>
      <c r="JE17" t="s">
        <v>368</v>
      </c>
      <c r="JF17" t="s">
        <v>369</v>
      </c>
      <c r="JG17" t="s">
        <v>370</v>
      </c>
      <c r="JH17" t="s">
        <v>371</v>
      </c>
      <c r="JI17" t="s">
        <v>372</v>
      </c>
      <c r="JJ17" t="s">
        <v>373</v>
      </c>
      <c r="JK17" t="s">
        <v>374</v>
      </c>
      <c r="JL17" t="s">
        <v>375</v>
      </c>
      <c r="JM17" t="s">
        <v>376</v>
      </c>
      <c r="JN17" t="s">
        <v>377</v>
      </c>
      <c r="JO17" t="s">
        <v>378</v>
      </c>
      <c r="JP17" t="s">
        <v>379</v>
      </c>
      <c r="JQ17" t="s">
        <v>380</v>
      </c>
      <c r="JR17" t="s">
        <v>381</v>
      </c>
      <c r="JS17" t="s">
        <v>382</v>
      </c>
      <c r="JT17" t="s">
        <v>383</v>
      </c>
      <c r="JU17" t="s">
        <v>384</v>
      </c>
      <c r="JV17" t="s">
        <v>385</v>
      </c>
      <c r="JW17" t="s">
        <v>386</v>
      </c>
      <c r="JX17" t="s">
        <v>387</v>
      </c>
      <c r="JY17" t="s">
        <v>388</v>
      </c>
      <c r="JZ17" t="s">
        <v>389</v>
      </c>
      <c r="KA17" t="s">
        <v>390</v>
      </c>
      <c r="KB17" t="s">
        <v>391</v>
      </c>
      <c r="KC17" t="s">
        <v>392</v>
      </c>
      <c r="KD17" t="s">
        <v>393</v>
      </c>
      <c r="KE17" t="s">
        <v>394</v>
      </c>
      <c r="KF17" t="s">
        <v>395</v>
      </c>
      <c r="KG17" t="s">
        <v>396</v>
      </c>
      <c r="KH17" t="s">
        <v>397</v>
      </c>
      <c r="KI17" t="s">
        <v>398</v>
      </c>
      <c r="KJ17" t="s">
        <v>399</v>
      </c>
    </row>
    <row r="18" spans="1:296">
      <c r="B18" t="s">
        <v>400</v>
      </c>
      <c r="C18" t="s">
        <v>400</v>
      </c>
      <c r="F18" t="s">
        <v>400</v>
      </c>
      <c r="H18" t="s">
        <v>400</v>
      </c>
      <c r="I18" t="s">
        <v>401</v>
      </c>
      <c r="J18" t="s">
        <v>402</v>
      </c>
      <c r="K18" t="s">
        <v>403</v>
      </c>
      <c r="L18" t="s">
        <v>404</v>
      </c>
      <c r="M18" t="s">
        <v>404</v>
      </c>
      <c r="N18" t="s">
        <v>233</v>
      </c>
      <c r="O18" t="s">
        <v>233</v>
      </c>
      <c r="P18" t="s">
        <v>401</v>
      </c>
      <c r="Q18" t="s">
        <v>401</v>
      </c>
      <c r="R18" t="s">
        <v>401</v>
      </c>
      <c r="S18" t="s">
        <v>401</v>
      </c>
      <c r="T18" t="s">
        <v>405</v>
      </c>
      <c r="U18" t="s">
        <v>406</v>
      </c>
      <c r="V18" t="s">
        <v>406</v>
      </c>
      <c r="W18" t="s">
        <v>407</v>
      </c>
      <c r="X18" t="s">
        <v>408</v>
      </c>
      <c r="Y18" t="s">
        <v>407</v>
      </c>
      <c r="Z18" t="s">
        <v>407</v>
      </c>
      <c r="AA18" t="s">
        <v>407</v>
      </c>
      <c r="AB18" t="s">
        <v>405</v>
      </c>
      <c r="AC18" t="s">
        <v>405</v>
      </c>
      <c r="AD18" t="s">
        <v>405</v>
      </c>
      <c r="AE18" t="s">
        <v>405</v>
      </c>
      <c r="AF18" t="s">
        <v>403</v>
      </c>
      <c r="AG18" t="s">
        <v>402</v>
      </c>
      <c r="AH18" t="s">
        <v>403</v>
      </c>
      <c r="AI18" t="s">
        <v>404</v>
      </c>
      <c r="AJ18" t="s">
        <v>404</v>
      </c>
      <c r="AK18" t="s">
        <v>409</v>
      </c>
      <c r="AL18" t="s">
        <v>410</v>
      </c>
      <c r="AM18" t="s">
        <v>402</v>
      </c>
      <c r="AN18" t="s">
        <v>411</v>
      </c>
      <c r="AO18" t="s">
        <v>411</v>
      </c>
      <c r="AP18" t="s">
        <v>412</v>
      </c>
      <c r="AQ18" t="s">
        <v>410</v>
      </c>
      <c r="AR18" t="s">
        <v>413</v>
      </c>
      <c r="AS18" t="s">
        <v>408</v>
      </c>
      <c r="AU18" t="s">
        <v>408</v>
      </c>
      <c r="AV18" t="s">
        <v>413</v>
      </c>
      <c r="BB18" t="s">
        <v>403</v>
      </c>
      <c r="BI18" t="s">
        <v>403</v>
      </c>
      <c r="BJ18" t="s">
        <v>403</v>
      </c>
      <c r="BK18" t="s">
        <v>403</v>
      </c>
      <c r="BL18" t="s">
        <v>414</v>
      </c>
      <c r="BZ18" t="s">
        <v>415</v>
      </c>
      <c r="CB18" t="s">
        <v>415</v>
      </c>
      <c r="CC18" t="s">
        <v>403</v>
      </c>
      <c r="CF18" t="s">
        <v>415</v>
      </c>
      <c r="CG18" t="s">
        <v>408</v>
      </c>
      <c r="CJ18" t="s">
        <v>416</v>
      </c>
      <c r="CK18" t="s">
        <v>416</v>
      </c>
      <c r="CM18" t="s">
        <v>417</v>
      </c>
      <c r="CN18" t="s">
        <v>415</v>
      </c>
      <c r="CP18" t="s">
        <v>415</v>
      </c>
      <c r="CQ18" t="s">
        <v>403</v>
      </c>
      <c r="CU18" t="s">
        <v>415</v>
      </c>
      <c r="CW18" t="s">
        <v>418</v>
      </c>
      <c r="CZ18" t="s">
        <v>415</v>
      </c>
      <c r="DA18" t="s">
        <v>415</v>
      </c>
      <c r="DC18" t="s">
        <v>415</v>
      </c>
      <c r="DE18" t="s">
        <v>415</v>
      </c>
      <c r="DG18" t="s">
        <v>403</v>
      </c>
      <c r="DH18" t="s">
        <v>403</v>
      </c>
      <c r="DJ18" t="s">
        <v>419</v>
      </c>
      <c r="DK18" t="s">
        <v>420</v>
      </c>
      <c r="DN18" t="s">
        <v>401</v>
      </c>
      <c r="DP18" t="s">
        <v>400</v>
      </c>
      <c r="DQ18" t="s">
        <v>404</v>
      </c>
      <c r="DR18" t="s">
        <v>404</v>
      </c>
      <c r="DS18" t="s">
        <v>411</v>
      </c>
      <c r="DT18" t="s">
        <v>411</v>
      </c>
      <c r="DU18" t="s">
        <v>404</v>
      </c>
      <c r="DV18" t="s">
        <v>411</v>
      </c>
      <c r="DW18" t="s">
        <v>413</v>
      </c>
      <c r="DX18" t="s">
        <v>407</v>
      </c>
      <c r="DY18" t="s">
        <v>407</v>
      </c>
      <c r="DZ18" t="s">
        <v>406</v>
      </c>
      <c r="EA18" t="s">
        <v>406</v>
      </c>
      <c r="EB18" t="s">
        <v>406</v>
      </c>
      <c r="EC18" t="s">
        <v>406</v>
      </c>
      <c r="ED18" t="s">
        <v>406</v>
      </c>
      <c r="EE18" t="s">
        <v>421</v>
      </c>
      <c r="EF18" t="s">
        <v>403</v>
      </c>
      <c r="EG18" t="s">
        <v>403</v>
      </c>
      <c r="EH18" t="s">
        <v>404</v>
      </c>
      <c r="EI18" t="s">
        <v>404</v>
      </c>
      <c r="EJ18" t="s">
        <v>404</v>
      </c>
      <c r="EK18" t="s">
        <v>411</v>
      </c>
      <c r="EL18" t="s">
        <v>404</v>
      </c>
      <c r="EM18" t="s">
        <v>411</v>
      </c>
      <c r="EN18" t="s">
        <v>407</v>
      </c>
      <c r="EO18" t="s">
        <v>407</v>
      </c>
      <c r="EP18" t="s">
        <v>406</v>
      </c>
      <c r="EQ18" t="s">
        <v>406</v>
      </c>
      <c r="ER18" t="s">
        <v>403</v>
      </c>
      <c r="EW18" t="s">
        <v>403</v>
      </c>
      <c r="EZ18" t="s">
        <v>406</v>
      </c>
      <c r="FA18" t="s">
        <v>406</v>
      </c>
      <c r="FB18" t="s">
        <v>406</v>
      </c>
      <c r="FC18" t="s">
        <v>406</v>
      </c>
      <c r="FD18" t="s">
        <v>406</v>
      </c>
      <c r="FE18" t="s">
        <v>403</v>
      </c>
      <c r="FF18" t="s">
        <v>403</v>
      </c>
      <c r="FG18" t="s">
        <v>403</v>
      </c>
      <c r="FH18" t="s">
        <v>400</v>
      </c>
      <c r="FK18" t="s">
        <v>422</v>
      </c>
      <c r="FL18" t="s">
        <v>422</v>
      </c>
      <c r="FN18" t="s">
        <v>400</v>
      </c>
      <c r="FO18" t="s">
        <v>423</v>
      </c>
      <c r="FQ18" t="s">
        <v>400</v>
      </c>
      <c r="FR18" t="s">
        <v>400</v>
      </c>
      <c r="FT18" t="s">
        <v>424</v>
      </c>
      <c r="FU18" t="s">
        <v>425</v>
      </c>
      <c r="FV18" t="s">
        <v>424</v>
      </c>
      <c r="FW18" t="s">
        <v>425</v>
      </c>
      <c r="FX18" t="s">
        <v>424</v>
      </c>
      <c r="FY18" t="s">
        <v>425</v>
      </c>
      <c r="FZ18" t="s">
        <v>408</v>
      </c>
      <c r="GA18" t="s">
        <v>408</v>
      </c>
      <c r="GB18" t="s">
        <v>404</v>
      </c>
      <c r="GC18" t="s">
        <v>426</v>
      </c>
      <c r="GD18" t="s">
        <v>404</v>
      </c>
      <c r="GG18" t="s">
        <v>427</v>
      </c>
      <c r="GJ18" t="s">
        <v>411</v>
      </c>
      <c r="GK18" t="s">
        <v>428</v>
      </c>
      <c r="GL18" t="s">
        <v>411</v>
      </c>
      <c r="GQ18" t="s">
        <v>429</v>
      </c>
      <c r="GR18" t="s">
        <v>429</v>
      </c>
      <c r="HE18" t="s">
        <v>429</v>
      </c>
      <c r="HF18" t="s">
        <v>429</v>
      </c>
      <c r="HG18" t="s">
        <v>430</v>
      </c>
      <c r="HH18" t="s">
        <v>430</v>
      </c>
      <c r="HI18" t="s">
        <v>406</v>
      </c>
      <c r="HJ18" t="s">
        <v>406</v>
      </c>
      <c r="HK18" t="s">
        <v>408</v>
      </c>
      <c r="HL18" t="s">
        <v>406</v>
      </c>
      <c r="HM18" t="s">
        <v>411</v>
      </c>
      <c r="HN18" t="s">
        <v>408</v>
      </c>
      <c r="HO18" t="s">
        <v>408</v>
      </c>
      <c r="HQ18" t="s">
        <v>429</v>
      </c>
      <c r="HR18" t="s">
        <v>429</v>
      </c>
      <c r="HS18" t="s">
        <v>429</v>
      </c>
      <c r="HT18" t="s">
        <v>429</v>
      </c>
      <c r="HU18" t="s">
        <v>429</v>
      </c>
      <c r="HV18" t="s">
        <v>429</v>
      </c>
      <c r="HW18" t="s">
        <v>429</v>
      </c>
      <c r="HX18" t="s">
        <v>431</v>
      </c>
      <c r="HY18" t="s">
        <v>431</v>
      </c>
      <c r="HZ18" t="s">
        <v>431</v>
      </c>
      <c r="IA18" t="s">
        <v>432</v>
      </c>
      <c r="IB18" t="s">
        <v>429</v>
      </c>
      <c r="IC18" t="s">
        <v>429</v>
      </c>
      <c r="ID18" t="s">
        <v>429</v>
      </c>
      <c r="IE18" t="s">
        <v>429</v>
      </c>
      <c r="IF18" t="s">
        <v>429</v>
      </c>
      <c r="IG18" t="s">
        <v>429</v>
      </c>
      <c r="IH18" t="s">
        <v>429</v>
      </c>
      <c r="II18" t="s">
        <v>429</v>
      </c>
      <c r="IJ18" t="s">
        <v>429</v>
      </c>
      <c r="IK18" t="s">
        <v>429</v>
      </c>
      <c r="IL18" t="s">
        <v>429</v>
      </c>
      <c r="IM18" t="s">
        <v>429</v>
      </c>
      <c r="IT18" t="s">
        <v>429</v>
      </c>
      <c r="IU18" t="s">
        <v>408</v>
      </c>
      <c r="IV18" t="s">
        <v>408</v>
      </c>
      <c r="IW18" t="s">
        <v>424</v>
      </c>
      <c r="IX18" t="s">
        <v>425</v>
      </c>
      <c r="IY18" t="s">
        <v>425</v>
      </c>
      <c r="JC18" t="s">
        <v>425</v>
      </c>
      <c r="JG18" t="s">
        <v>404</v>
      </c>
      <c r="JH18" t="s">
        <v>404</v>
      </c>
      <c r="JI18" t="s">
        <v>411</v>
      </c>
      <c r="JJ18" t="s">
        <v>411</v>
      </c>
      <c r="JK18" t="s">
        <v>433</v>
      </c>
      <c r="JL18" t="s">
        <v>433</v>
      </c>
      <c r="JM18" t="s">
        <v>429</v>
      </c>
      <c r="JN18" t="s">
        <v>429</v>
      </c>
      <c r="JO18" t="s">
        <v>429</v>
      </c>
      <c r="JP18" t="s">
        <v>429</v>
      </c>
      <c r="JQ18" t="s">
        <v>429</v>
      </c>
      <c r="JR18" t="s">
        <v>429</v>
      </c>
      <c r="JS18" t="s">
        <v>406</v>
      </c>
      <c r="JT18" t="s">
        <v>429</v>
      </c>
      <c r="JV18" t="s">
        <v>413</v>
      </c>
      <c r="JW18" t="s">
        <v>413</v>
      </c>
      <c r="JX18" t="s">
        <v>406</v>
      </c>
      <c r="JY18" t="s">
        <v>406</v>
      </c>
      <c r="JZ18" t="s">
        <v>406</v>
      </c>
      <c r="KA18" t="s">
        <v>406</v>
      </c>
      <c r="KB18" t="s">
        <v>406</v>
      </c>
      <c r="KC18" t="s">
        <v>408</v>
      </c>
      <c r="KD18" t="s">
        <v>408</v>
      </c>
      <c r="KE18" t="s">
        <v>408</v>
      </c>
      <c r="KF18" t="s">
        <v>406</v>
      </c>
      <c r="KG18" t="s">
        <v>404</v>
      </c>
      <c r="KH18" t="s">
        <v>411</v>
      </c>
      <c r="KI18" t="s">
        <v>408</v>
      </c>
      <c r="KJ18" t="s">
        <v>408</v>
      </c>
    </row>
    <row r="19" spans="1:296">
      <c r="A19">
        <v>1</v>
      </c>
      <c r="B19">
        <v>1701206121.5</v>
      </c>
      <c r="C19">
        <v>0</v>
      </c>
      <c r="D19" t="s">
        <v>434</v>
      </c>
      <c r="E19" t="s">
        <v>435</v>
      </c>
      <c r="F19">
        <v>5</v>
      </c>
      <c r="G19" t="s">
        <v>436</v>
      </c>
      <c r="H19">
        <v>1701206118.75</v>
      </c>
      <c r="I19">
        <f>(J19)/1000</f>
        <v>0</v>
      </c>
      <c r="J19">
        <f>IF(DO19, AM19, AG19)</f>
        <v>0</v>
      </c>
      <c r="K19">
        <f>IF(DO19, AH19, AF19)</f>
        <v>0</v>
      </c>
      <c r="L19">
        <f>DQ19 - IF(AT19&gt;1, K19*DK19*100.0/(AV19*EE19), 0)</f>
        <v>0</v>
      </c>
      <c r="M19">
        <f>((S19-I19/2)*L19-K19)/(S19+I19/2)</f>
        <v>0</v>
      </c>
      <c r="N19">
        <f>M19*(DX19+DY19)/1000.0</f>
        <v>0</v>
      </c>
      <c r="O19">
        <f>(DQ19 - IF(AT19&gt;1, K19*DK19*100.0/(AV19*EE19), 0))*(DX19+DY19)/1000.0</f>
        <v>0</v>
      </c>
      <c r="P19">
        <f>2.0/((1/R19-1/Q19)+SIGN(R19)*SQRT((1/R19-1/Q19)*(1/R19-1/Q19) + 4*DL19/((DL19+1)*(DL19+1))*(2*1/R19*1/Q19-1/Q19*1/Q19)))</f>
        <v>0</v>
      </c>
      <c r="Q19">
        <f>IF(LEFT(DM19,1)&lt;&gt;"0",IF(LEFT(DM19,1)="1",3.0,DN19),$D$5+$E$5*(EE19*DX19/($K$5*1000))+$F$5*(EE19*DX19/($K$5*1000))*MAX(MIN(DK19,$J$5),$I$5)*MAX(MIN(DK19,$J$5),$I$5)+$G$5*MAX(MIN(DK19,$J$5),$I$5)*(EE19*DX19/($K$5*1000))+$H$5*(EE19*DX19/($K$5*1000))*(EE19*DX19/($K$5*1000)))</f>
        <v>0</v>
      </c>
      <c r="R19">
        <f>I19*(1000-(1000*0.61365*exp(17.502*V19/(240.97+V19))/(DX19+DY19)+DS19)/2)/(1000*0.61365*exp(17.502*V19/(240.97+V19))/(DX19+DY19)-DS19)</f>
        <v>0</v>
      </c>
      <c r="S19">
        <f>1/((DL19+1)/(P19/1.6)+1/(Q19/1.37)) + DL19/((DL19+1)/(P19/1.6) + DL19/(Q19/1.37))</f>
        <v>0</v>
      </c>
      <c r="T19">
        <f>(DG19*DJ19)</f>
        <v>0</v>
      </c>
      <c r="U19">
        <f>(DZ19+(T19+2*0.95*5.67E-8*(((DZ19+$B$9)+273)^4-(DZ19+273)^4)-44100*I19)/(1.84*29.3*Q19+8*0.95*5.67E-8*(DZ19+273)^3))</f>
        <v>0</v>
      </c>
      <c r="V19">
        <f>($C$9*EA19+$D$9*EB19+$E$9*U19)</f>
        <v>0</v>
      </c>
      <c r="W19">
        <f>0.61365*exp(17.502*V19/(240.97+V19))</f>
        <v>0</v>
      </c>
      <c r="X19">
        <f>(Y19/Z19*100)</f>
        <v>0</v>
      </c>
      <c r="Y19">
        <f>DS19*(DX19+DY19)/1000</f>
        <v>0</v>
      </c>
      <c r="Z19">
        <f>0.61365*exp(17.502*DZ19/(240.97+DZ19))</f>
        <v>0</v>
      </c>
      <c r="AA19">
        <f>(W19-DS19*(DX19+DY19)/1000)</f>
        <v>0</v>
      </c>
      <c r="AB19">
        <f>(-I19*44100)</f>
        <v>0</v>
      </c>
      <c r="AC19">
        <f>2*29.3*Q19*0.92*(DZ19-V19)</f>
        <v>0</v>
      </c>
      <c r="AD19">
        <f>2*0.95*5.67E-8*(((DZ19+$B$9)+273)^4-(V19+273)^4)</f>
        <v>0</v>
      </c>
      <c r="AE19">
        <f>T19+AD19+AB19+AC19</f>
        <v>0</v>
      </c>
      <c r="AF19">
        <f>DW19*AT19*(DR19-DQ19*(1000-AT19*DT19)/(1000-AT19*DS19))/(100*DK19)</f>
        <v>0</v>
      </c>
      <c r="AG19">
        <f>1000*DW19*AT19*(DS19-DT19)/(100*DK19*(1000-AT19*DS19))</f>
        <v>0</v>
      </c>
      <c r="AH19">
        <f>(AI19 - AJ19 - DX19*1E3/(8.314*(DZ19+273.15)) * AL19/DW19 * AK19) * DW19/(100*DK19) * (1000 - DT19)/1000</f>
        <v>0</v>
      </c>
      <c r="AI19">
        <v>0.4568701493105073</v>
      </c>
      <c r="AJ19">
        <v>-0.1146453872727272</v>
      </c>
      <c r="AK19">
        <v>-2.678759511664729E-05</v>
      </c>
      <c r="AL19">
        <v>66.21398037600137</v>
      </c>
      <c r="AM19">
        <f>(AO19 - AN19 + DX19*1E3/(8.314*(DZ19+273.15)) * AQ19/DW19 * AP19) * DW19/(100*DK19) * 1000/(1000 - AO19)</f>
        <v>0</v>
      </c>
      <c r="AN19">
        <v>10.76169662899741</v>
      </c>
      <c r="AO19">
        <v>10.94214606060606</v>
      </c>
      <c r="AP19">
        <v>-0.006701449248721834</v>
      </c>
      <c r="AQ19">
        <v>108.6778627867802</v>
      </c>
      <c r="AR19">
        <v>0</v>
      </c>
      <c r="AS19">
        <v>0</v>
      </c>
      <c r="AT19">
        <f>IF(AR19*$H$15&gt;=AV19,1.0,(AV19/(AV19-AR19*$H$15)))</f>
        <v>0</v>
      </c>
      <c r="AU19">
        <f>(AT19-1)*100</f>
        <v>0</v>
      </c>
      <c r="AV19">
        <f>MAX(0,($B$15+$C$15*EE19)/(1+$D$15*EE19)*DX19/(DZ19+273)*$E$15)</f>
        <v>0</v>
      </c>
      <c r="AW19" t="s">
        <v>437</v>
      </c>
      <c r="AX19">
        <v>0</v>
      </c>
      <c r="AY19">
        <v>0.7</v>
      </c>
      <c r="AZ19">
        <v>0.7</v>
      </c>
      <c r="BA19">
        <f>1-AY19/AZ19</f>
        <v>0</v>
      </c>
      <c r="BB19">
        <v>-1</v>
      </c>
      <c r="BC19" t="s">
        <v>438</v>
      </c>
      <c r="BD19">
        <v>8173.2</v>
      </c>
      <c r="BE19">
        <v>252.28188</v>
      </c>
      <c r="BF19">
        <v>256.63</v>
      </c>
      <c r="BG19">
        <f>1-BE19/BF19</f>
        <v>0</v>
      </c>
      <c r="BH19">
        <v>0.5</v>
      </c>
      <c r="BI19">
        <f>DH19</f>
        <v>0</v>
      </c>
      <c r="BJ19">
        <f>K19</f>
        <v>0</v>
      </c>
      <c r="BK19">
        <f>BG19*BH19*BI19</f>
        <v>0</v>
      </c>
      <c r="BL19">
        <f>(BJ19-BB19)/BI19</f>
        <v>0</v>
      </c>
      <c r="BM19">
        <f>(AZ19-BF19)/BF19</f>
        <v>0</v>
      </c>
      <c r="BN19">
        <f>AY19/(BA19+AY19/BF19)</f>
        <v>0</v>
      </c>
      <c r="BO19" t="s">
        <v>437</v>
      </c>
      <c r="BP19">
        <v>0</v>
      </c>
      <c r="BQ19">
        <f>IF(BP19&lt;&gt;0, BP19, BN19)</f>
        <v>0</v>
      </c>
      <c r="BR19">
        <f>1-BQ19/BF19</f>
        <v>0</v>
      </c>
      <c r="BS19">
        <f>(BF19-BE19)/(BF19-BQ19)</f>
        <v>0</v>
      </c>
      <c r="BT19">
        <f>(AZ19-BF19)/(AZ19-BQ19)</f>
        <v>0</v>
      </c>
      <c r="BU19">
        <f>(BF19-BE19)/(BF19-AY19)</f>
        <v>0</v>
      </c>
      <c r="BV19">
        <f>(AZ19-BF19)/(AZ19-AY19)</f>
        <v>0</v>
      </c>
      <c r="BW19">
        <f>(BS19*BQ19/BE19)</f>
        <v>0</v>
      </c>
      <c r="BX19">
        <f>(1-BW19)</f>
        <v>0</v>
      </c>
      <c r="DG19">
        <f>$B$13*EF19+$C$13*EG19+$F$13*ER19*(1-EU19)</f>
        <v>0</v>
      </c>
      <c r="DH19">
        <f>DG19*DI19</f>
        <v>0</v>
      </c>
      <c r="DI19">
        <f>($B$13*$D$11+$C$13*$D$11+$F$13*((FE19+EW19)/MAX(FE19+EW19+FF19, 0.1)*$I$11+FF19/MAX(FE19+EW19+FF19, 0.1)*$J$11))/($B$13+$C$13+$F$13)</f>
        <v>0</v>
      </c>
      <c r="DJ19">
        <f>($B$13*$K$11+$C$13*$K$11+$F$13*((FE19+EW19)/MAX(FE19+EW19+FF19, 0.1)*$P$11+FF19/MAX(FE19+EW19+FF19, 0.1)*$Q$11))/($B$13+$C$13+$F$13)</f>
        <v>0</v>
      </c>
      <c r="DK19">
        <v>2</v>
      </c>
      <c r="DL19">
        <v>0.5</v>
      </c>
      <c r="DM19" t="s">
        <v>439</v>
      </c>
      <c r="DN19">
        <v>2</v>
      </c>
      <c r="DO19" t="b">
        <v>1</v>
      </c>
      <c r="DP19">
        <v>1701206118.75</v>
      </c>
      <c r="DQ19">
        <v>-0.08874562999999999</v>
      </c>
      <c r="DR19">
        <v>0.4500602000000001</v>
      </c>
      <c r="DS19">
        <v>10.95705</v>
      </c>
      <c r="DT19">
        <v>10.76481</v>
      </c>
      <c r="DU19">
        <v>-0.4848432</v>
      </c>
      <c r="DV19">
        <v>10.94754</v>
      </c>
      <c r="DW19">
        <v>500.0066</v>
      </c>
      <c r="DX19">
        <v>90.92747</v>
      </c>
      <c r="DY19">
        <v>0.09985758</v>
      </c>
      <c r="DZ19">
        <v>17.20673</v>
      </c>
      <c r="EA19">
        <v>17.96099</v>
      </c>
      <c r="EB19">
        <v>999.9</v>
      </c>
      <c r="EC19">
        <v>0</v>
      </c>
      <c r="ED19">
        <v>0</v>
      </c>
      <c r="EE19">
        <v>10021.82</v>
      </c>
      <c r="EF19">
        <v>0</v>
      </c>
      <c r="EG19">
        <v>15.54736</v>
      </c>
      <c r="EH19">
        <v>-0.5388058</v>
      </c>
      <c r="EI19">
        <v>-0.08972864</v>
      </c>
      <c r="EJ19">
        <v>0.4549575000000001</v>
      </c>
      <c r="EK19">
        <v>0.1922423</v>
      </c>
      <c r="EL19">
        <v>0.4500602000000001</v>
      </c>
      <c r="EM19">
        <v>10.76481</v>
      </c>
      <c r="EN19">
        <v>0.9962977000000001</v>
      </c>
      <c r="EO19">
        <v>0.9788176</v>
      </c>
      <c r="EP19">
        <v>6.862343</v>
      </c>
      <c r="EQ19">
        <v>6.60483</v>
      </c>
      <c r="ER19">
        <v>1500.021</v>
      </c>
      <c r="ES19">
        <v>0.9730017999999999</v>
      </c>
      <c r="ET19">
        <v>0.02699801</v>
      </c>
      <c r="EU19">
        <v>0</v>
      </c>
      <c r="EV19">
        <v>252.264</v>
      </c>
      <c r="EW19">
        <v>4.9996</v>
      </c>
      <c r="EX19">
        <v>3832.192</v>
      </c>
      <c r="EY19">
        <v>14076.62</v>
      </c>
      <c r="EZ19">
        <v>37.96849999999999</v>
      </c>
      <c r="FA19">
        <v>39.906</v>
      </c>
      <c r="FB19">
        <v>39.2373</v>
      </c>
      <c r="FC19">
        <v>39.20610000000001</v>
      </c>
      <c r="FD19">
        <v>38.55589999999999</v>
      </c>
      <c r="FE19">
        <v>1454.661</v>
      </c>
      <c r="FF19">
        <v>40.36</v>
      </c>
      <c r="FG19">
        <v>0</v>
      </c>
      <c r="FH19">
        <v>754</v>
      </c>
      <c r="FI19">
        <v>0</v>
      </c>
      <c r="FJ19">
        <v>252.28188</v>
      </c>
      <c r="FK19">
        <v>-0.2907692304173943</v>
      </c>
      <c r="FL19">
        <v>-3.458461524461195</v>
      </c>
      <c r="FM19">
        <v>3832.495600000001</v>
      </c>
      <c r="FN19">
        <v>15</v>
      </c>
      <c r="FO19">
        <v>0</v>
      </c>
      <c r="FP19" t="s">
        <v>440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-0.5312379512195121</v>
      </c>
      <c r="GC19">
        <v>-0.1325492195121946</v>
      </c>
      <c r="GD19">
        <v>0.02701668673873766</v>
      </c>
      <c r="GE19">
        <v>1</v>
      </c>
      <c r="GF19">
        <v>252.2218235294118</v>
      </c>
      <c r="GG19">
        <v>0.267807488869947</v>
      </c>
      <c r="GH19">
        <v>0.2188280913502975</v>
      </c>
      <c r="GI19">
        <v>1</v>
      </c>
      <c r="GJ19">
        <v>0.167273243902439</v>
      </c>
      <c r="GK19">
        <v>0.07350554006968668</v>
      </c>
      <c r="GL19">
        <v>0.01912886351829317</v>
      </c>
      <c r="GM19">
        <v>1</v>
      </c>
      <c r="GN19">
        <v>3</v>
      </c>
      <c r="GO19">
        <v>3</v>
      </c>
      <c r="GP19" t="s">
        <v>441</v>
      </c>
      <c r="GQ19">
        <v>3.09975</v>
      </c>
      <c r="GR19">
        <v>2.75797</v>
      </c>
      <c r="GS19">
        <v>-0.00013782</v>
      </c>
      <c r="GT19">
        <v>0.000121586</v>
      </c>
      <c r="GU19">
        <v>0.0611052</v>
      </c>
      <c r="GV19">
        <v>0.0609679</v>
      </c>
      <c r="GW19">
        <v>25999.8</v>
      </c>
      <c r="GX19">
        <v>24209.5</v>
      </c>
      <c r="GY19">
        <v>26565.6</v>
      </c>
      <c r="GZ19">
        <v>24447.6</v>
      </c>
      <c r="HA19">
        <v>39976.4</v>
      </c>
      <c r="HB19">
        <v>33970.1</v>
      </c>
      <c r="HC19">
        <v>46462.8</v>
      </c>
      <c r="HD19">
        <v>38718.7</v>
      </c>
      <c r="HE19">
        <v>1.86448</v>
      </c>
      <c r="HF19">
        <v>1.8573</v>
      </c>
      <c r="HG19">
        <v>-0.0300705</v>
      </c>
      <c r="HH19">
        <v>0</v>
      </c>
      <c r="HI19">
        <v>18.4532</v>
      </c>
      <c r="HJ19">
        <v>999.9</v>
      </c>
      <c r="HK19">
        <v>34.5</v>
      </c>
      <c r="HL19">
        <v>30.5</v>
      </c>
      <c r="HM19">
        <v>16.6374</v>
      </c>
      <c r="HN19">
        <v>62.3925</v>
      </c>
      <c r="HO19">
        <v>21.8029</v>
      </c>
      <c r="HP19">
        <v>1</v>
      </c>
      <c r="HQ19">
        <v>0.285714</v>
      </c>
      <c r="HR19">
        <v>3.07443</v>
      </c>
      <c r="HS19">
        <v>20.1757</v>
      </c>
      <c r="HT19">
        <v>5.21609</v>
      </c>
      <c r="HU19">
        <v>11.9831</v>
      </c>
      <c r="HV19">
        <v>4.9647</v>
      </c>
      <c r="HW19">
        <v>3.27473</v>
      </c>
      <c r="HX19">
        <v>9999</v>
      </c>
      <c r="HY19">
        <v>9999</v>
      </c>
      <c r="HZ19">
        <v>9999</v>
      </c>
      <c r="IA19">
        <v>507.8</v>
      </c>
      <c r="IB19">
        <v>1.86399</v>
      </c>
      <c r="IC19">
        <v>1.86008</v>
      </c>
      <c r="ID19">
        <v>1.85835</v>
      </c>
      <c r="IE19">
        <v>1.85974</v>
      </c>
      <c r="IF19">
        <v>1.85987</v>
      </c>
      <c r="IG19">
        <v>1.85837</v>
      </c>
      <c r="IH19">
        <v>1.85741</v>
      </c>
      <c r="II19">
        <v>1.85241</v>
      </c>
      <c r="IJ19">
        <v>0</v>
      </c>
      <c r="IK19">
        <v>0</v>
      </c>
      <c r="IL19">
        <v>0</v>
      </c>
      <c r="IM19">
        <v>0</v>
      </c>
      <c r="IN19" t="s">
        <v>442</v>
      </c>
      <c r="IO19" t="s">
        <v>443</v>
      </c>
      <c r="IP19" t="s">
        <v>444</v>
      </c>
      <c r="IQ19" t="s">
        <v>444</v>
      </c>
      <c r="IR19" t="s">
        <v>444</v>
      </c>
      <c r="IS19" t="s">
        <v>444</v>
      </c>
      <c r="IT19">
        <v>0</v>
      </c>
      <c r="IU19">
        <v>100</v>
      </c>
      <c r="IV19">
        <v>100</v>
      </c>
      <c r="IW19">
        <v>0.396</v>
      </c>
      <c r="IX19">
        <v>0.0094</v>
      </c>
      <c r="IY19">
        <v>0.3971615310492796</v>
      </c>
      <c r="IZ19">
        <v>0.002194383670526158</v>
      </c>
      <c r="JA19">
        <v>-2.614430836048478E-07</v>
      </c>
      <c r="JB19">
        <v>2.831566818974657E-11</v>
      </c>
      <c r="JC19">
        <v>-0.02387284111826243</v>
      </c>
      <c r="JD19">
        <v>-0.004919592197158782</v>
      </c>
      <c r="JE19">
        <v>0.0008186423644796414</v>
      </c>
      <c r="JF19">
        <v>-8.268116151049551E-06</v>
      </c>
      <c r="JG19">
        <v>6</v>
      </c>
      <c r="JH19">
        <v>2002</v>
      </c>
      <c r="JI19">
        <v>0</v>
      </c>
      <c r="JJ19">
        <v>28</v>
      </c>
      <c r="JK19">
        <v>28353435.4</v>
      </c>
      <c r="JL19">
        <v>28353435.4</v>
      </c>
      <c r="JM19">
        <v>0.157471</v>
      </c>
      <c r="JN19">
        <v>0</v>
      </c>
      <c r="JO19">
        <v>1.49658</v>
      </c>
      <c r="JP19">
        <v>2.36694</v>
      </c>
      <c r="JQ19">
        <v>1.54907</v>
      </c>
      <c r="JR19">
        <v>2.37183</v>
      </c>
      <c r="JS19">
        <v>35.8944</v>
      </c>
      <c r="JT19">
        <v>24.1225</v>
      </c>
      <c r="JU19">
        <v>18</v>
      </c>
      <c r="JV19">
        <v>490.303</v>
      </c>
      <c r="JW19">
        <v>500.501</v>
      </c>
      <c r="JX19">
        <v>11.9504</v>
      </c>
      <c r="JY19">
        <v>30.5519</v>
      </c>
      <c r="JZ19">
        <v>29.9949</v>
      </c>
      <c r="KA19">
        <v>30.5484</v>
      </c>
      <c r="KB19">
        <v>30.4607</v>
      </c>
      <c r="KC19">
        <v>100</v>
      </c>
      <c r="KD19">
        <v>30.8323</v>
      </c>
      <c r="KE19">
        <v>38.222</v>
      </c>
      <c r="KF19">
        <v>15.8451</v>
      </c>
      <c r="KG19">
        <v>420</v>
      </c>
      <c r="KH19">
        <v>10.7168</v>
      </c>
      <c r="KI19">
        <v>101.529</v>
      </c>
      <c r="KJ19">
        <v>93.3377</v>
      </c>
    </row>
    <row r="20" spans="1:296">
      <c r="A20">
        <v>2</v>
      </c>
      <c r="B20">
        <v>1701206174.5</v>
      </c>
      <c r="C20">
        <v>53</v>
      </c>
      <c r="D20" t="s">
        <v>445</v>
      </c>
      <c r="E20" t="s">
        <v>446</v>
      </c>
      <c r="F20">
        <v>5</v>
      </c>
      <c r="G20" t="s">
        <v>436</v>
      </c>
      <c r="H20">
        <v>1701206171.5</v>
      </c>
      <c r="I20">
        <f>(J20)/1000</f>
        <v>0</v>
      </c>
      <c r="J20">
        <f>IF(DO20, AM20, AG20)</f>
        <v>0</v>
      </c>
      <c r="K20">
        <f>IF(DO20, AH20, AF20)</f>
        <v>0</v>
      </c>
      <c r="L20">
        <f>DQ20 - IF(AT20&gt;1, K20*DK20*100.0/(AV20*EE20), 0)</f>
        <v>0</v>
      </c>
      <c r="M20">
        <f>((S20-I20/2)*L20-K20)/(S20+I20/2)</f>
        <v>0</v>
      </c>
      <c r="N20">
        <f>M20*(DX20+DY20)/1000.0</f>
        <v>0</v>
      </c>
      <c r="O20">
        <f>(DQ20 - IF(AT20&gt;1, K20*DK20*100.0/(AV20*EE20), 0))*(DX20+DY20)/1000.0</f>
        <v>0</v>
      </c>
      <c r="P20">
        <f>2.0/((1/R20-1/Q20)+SIGN(R20)*SQRT((1/R20-1/Q20)*(1/R20-1/Q20) + 4*DL20/((DL20+1)*(DL20+1))*(2*1/R20*1/Q20-1/Q20*1/Q20)))</f>
        <v>0</v>
      </c>
      <c r="Q20">
        <f>IF(LEFT(DM20,1)&lt;&gt;"0",IF(LEFT(DM20,1)="1",3.0,DN20),$D$5+$E$5*(EE20*DX20/($K$5*1000))+$F$5*(EE20*DX20/($K$5*1000))*MAX(MIN(DK20,$J$5),$I$5)*MAX(MIN(DK20,$J$5),$I$5)+$G$5*MAX(MIN(DK20,$J$5),$I$5)*(EE20*DX20/($K$5*1000))+$H$5*(EE20*DX20/($K$5*1000))*(EE20*DX20/($K$5*1000)))</f>
        <v>0</v>
      </c>
      <c r="R20">
        <f>I20*(1000-(1000*0.61365*exp(17.502*V20/(240.97+V20))/(DX20+DY20)+DS20)/2)/(1000*0.61365*exp(17.502*V20/(240.97+V20))/(DX20+DY20)-DS20)</f>
        <v>0</v>
      </c>
      <c r="S20">
        <f>1/((DL20+1)/(P20/1.6)+1/(Q20/1.37)) + DL20/((DL20+1)/(P20/1.6) + DL20/(Q20/1.37))</f>
        <v>0</v>
      </c>
      <c r="T20">
        <f>(DG20*DJ20)</f>
        <v>0</v>
      </c>
      <c r="U20">
        <f>(DZ20+(T20+2*0.95*5.67E-8*(((DZ20+$B$9)+273)^4-(DZ20+273)^4)-44100*I20)/(1.84*29.3*Q20+8*0.95*5.67E-8*(DZ20+273)^3))</f>
        <v>0</v>
      </c>
      <c r="V20">
        <f>($C$9*EA20+$D$9*EB20+$E$9*U20)</f>
        <v>0</v>
      </c>
      <c r="W20">
        <f>0.61365*exp(17.502*V20/(240.97+V20))</f>
        <v>0</v>
      </c>
      <c r="X20">
        <f>(Y20/Z20*100)</f>
        <v>0</v>
      </c>
      <c r="Y20">
        <f>DS20*(DX20+DY20)/1000</f>
        <v>0</v>
      </c>
      <c r="Z20">
        <f>0.61365*exp(17.502*DZ20/(240.97+DZ20))</f>
        <v>0</v>
      </c>
      <c r="AA20">
        <f>(W20-DS20*(DX20+DY20)/1000)</f>
        <v>0</v>
      </c>
      <c r="AB20">
        <f>(-I20*44100)</f>
        <v>0</v>
      </c>
      <c r="AC20">
        <f>2*29.3*Q20*0.92*(DZ20-V20)</f>
        <v>0</v>
      </c>
      <c r="AD20">
        <f>2*0.95*5.67E-8*(((DZ20+$B$9)+273)^4-(V20+273)^4)</f>
        <v>0</v>
      </c>
      <c r="AE20">
        <f>T20+AD20+AB20+AC20</f>
        <v>0</v>
      </c>
      <c r="AF20">
        <f>DW20*AT20*(DR20-DQ20*(1000-AT20*DT20)/(1000-AT20*DS20))/(100*DK20)</f>
        <v>0</v>
      </c>
      <c r="AG20">
        <f>1000*DW20*AT20*(DS20-DT20)/(100*DK20*(1000-AT20*DS20))</f>
        <v>0</v>
      </c>
      <c r="AH20">
        <f>(AI20 - AJ20 - DX20*1E3/(8.314*(DZ20+273.15)) * AL20/DW20 * AK20) * DW20/(100*DK20) * (1000 - DT20)/1000</f>
        <v>0</v>
      </c>
      <c r="AI20">
        <v>0.4557060650641538</v>
      </c>
      <c r="AJ20">
        <v>-0.08407154666666668</v>
      </c>
      <c r="AK20">
        <v>2.534955402593392E-05</v>
      </c>
      <c r="AL20">
        <v>66.21398037600137</v>
      </c>
      <c r="AM20">
        <f>(AO20 - AN20 + DX20*1E3/(8.314*(DZ20+273.15)) * AQ20/DW20 * AP20) * DW20/(100*DK20) * 1000/(1000 - AO20)</f>
        <v>0</v>
      </c>
      <c r="AN20">
        <v>10.70965185109368</v>
      </c>
      <c r="AO20">
        <v>10.81192181818182</v>
      </c>
      <c r="AP20">
        <v>0.003097340009011489</v>
      </c>
      <c r="AQ20">
        <v>108.6778627867802</v>
      </c>
      <c r="AR20">
        <v>0</v>
      </c>
      <c r="AS20">
        <v>0</v>
      </c>
      <c r="AT20">
        <f>IF(AR20*$H$15&gt;=AV20,1.0,(AV20/(AV20-AR20*$H$15)))</f>
        <v>0</v>
      </c>
      <c r="AU20">
        <f>(AT20-1)*100</f>
        <v>0</v>
      </c>
      <c r="AV20">
        <f>MAX(0,($B$15+$C$15*EE20)/(1+$D$15*EE20)*DX20/(DZ20+273)*$E$15)</f>
        <v>0</v>
      </c>
      <c r="AW20" t="s">
        <v>437</v>
      </c>
      <c r="AX20" t="s">
        <v>437</v>
      </c>
      <c r="AY20">
        <v>0</v>
      </c>
      <c r="AZ20">
        <v>0</v>
      </c>
      <c r="BA20">
        <f>1-AY20/AZ20</f>
        <v>0</v>
      </c>
      <c r="BB20">
        <v>0</v>
      </c>
      <c r="BC20" t="s">
        <v>437</v>
      </c>
      <c r="BD20" t="s">
        <v>437</v>
      </c>
      <c r="BE20">
        <v>0</v>
      </c>
      <c r="BF20">
        <v>0</v>
      </c>
      <c r="BG20">
        <f>1-BE20/BF20</f>
        <v>0</v>
      </c>
      <c r="BH20">
        <v>0.5</v>
      </c>
      <c r="BI20">
        <f>DH20</f>
        <v>0</v>
      </c>
      <c r="BJ20">
        <f>K20</f>
        <v>0</v>
      </c>
      <c r="BK20">
        <f>BG20*BH20*BI20</f>
        <v>0</v>
      </c>
      <c r="BL20">
        <f>(BJ20-BB20)/BI20</f>
        <v>0</v>
      </c>
      <c r="BM20">
        <f>(AZ20-BF20)/BF20</f>
        <v>0</v>
      </c>
      <c r="BN20">
        <f>AY20/(BA20+AY20/BF20)</f>
        <v>0</v>
      </c>
      <c r="BO20" t="s">
        <v>437</v>
      </c>
      <c r="BP20">
        <v>0</v>
      </c>
      <c r="BQ20">
        <f>IF(BP20&lt;&gt;0, BP20, BN20)</f>
        <v>0</v>
      </c>
      <c r="BR20">
        <f>1-BQ20/BF20</f>
        <v>0</v>
      </c>
      <c r="BS20">
        <f>(BF20-BE20)/(BF20-BQ20)</f>
        <v>0</v>
      </c>
      <c r="BT20">
        <f>(AZ20-BF20)/(AZ20-BQ20)</f>
        <v>0</v>
      </c>
      <c r="BU20">
        <f>(BF20-BE20)/(BF20-AY20)</f>
        <v>0</v>
      </c>
      <c r="BV20">
        <f>(AZ20-BF20)/(AZ20-AY20)</f>
        <v>0</v>
      </c>
      <c r="BW20">
        <f>(BS20*BQ20/BE20)</f>
        <v>0</v>
      </c>
      <c r="BX20">
        <f>(1-BW20)</f>
        <v>0</v>
      </c>
      <c r="DG20">
        <f>$B$13*EF20+$C$13*EG20+$F$13*ER20*(1-EU20)</f>
        <v>0</v>
      </c>
      <c r="DH20">
        <f>DG20*DI20</f>
        <v>0</v>
      </c>
      <c r="DI20">
        <f>($B$13*$D$11+$C$13*$D$11+$F$13*((FE20+EW20)/MAX(FE20+EW20+FF20, 0.1)*$I$11+FF20/MAX(FE20+EW20+FF20, 0.1)*$J$11))/($B$13+$C$13+$F$13)</f>
        <v>0</v>
      </c>
      <c r="DJ20">
        <f>($B$13*$K$11+$C$13*$K$11+$F$13*((FE20+EW20)/MAX(FE20+EW20+FF20, 0.1)*$P$11+FF20/MAX(FE20+EW20+FF20, 0.1)*$Q$11))/($B$13+$C$13+$F$13)</f>
        <v>0</v>
      </c>
      <c r="DK20">
        <v>2</v>
      </c>
      <c r="DL20">
        <v>0.5</v>
      </c>
      <c r="DM20" t="s">
        <v>439</v>
      </c>
      <c r="DN20">
        <v>2</v>
      </c>
      <c r="DO20" t="b">
        <v>1</v>
      </c>
      <c r="DP20">
        <v>1701206171.5</v>
      </c>
      <c r="DQ20">
        <v>-0.1113353181818182</v>
      </c>
      <c r="DR20">
        <v>0.445977</v>
      </c>
      <c r="DS20">
        <v>10.80021818181818</v>
      </c>
      <c r="DT20">
        <v>10.71588181818182</v>
      </c>
      <c r="DU20">
        <v>-0.5073831818181819</v>
      </c>
      <c r="DV20">
        <v>10.79221818181818</v>
      </c>
      <c r="DW20">
        <v>499.9992727272727</v>
      </c>
      <c r="DX20">
        <v>90.92357272727274</v>
      </c>
      <c r="DY20">
        <v>0.09996002727272728</v>
      </c>
      <c r="DZ20">
        <v>17.17702727272727</v>
      </c>
      <c r="EA20">
        <v>17.92405454545455</v>
      </c>
      <c r="EB20">
        <v>999.9</v>
      </c>
      <c r="EC20">
        <v>0</v>
      </c>
      <c r="ED20">
        <v>0</v>
      </c>
      <c r="EE20">
        <v>10003.58454545455</v>
      </c>
      <c r="EF20">
        <v>0</v>
      </c>
      <c r="EG20">
        <v>15.39183636363637</v>
      </c>
      <c r="EH20">
        <v>-0.5573121818181819</v>
      </c>
      <c r="EI20">
        <v>-0.1125506909090909</v>
      </c>
      <c r="EJ20">
        <v>0.4508078181818183</v>
      </c>
      <c r="EK20">
        <v>0.08432892727272727</v>
      </c>
      <c r="EL20">
        <v>0.445977</v>
      </c>
      <c r="EM20">
        <v>10.71588181818182</v>
      </c>
      <c r="EN20">
        <v>0.981994181818182</v>
      </c>
      <c r="EO20">
        <v>0.9743266363636363</v>
      </c>
      <c r="EP20">
        <v>6.651924545454545</v>
      </c>
      <c r="EQ20">
        <v>6.538004545454545</v>
      </c>
      <c r="ER20">
        <v>1500.001818181818</v>
      </c>
      <c r="ES20">
        <v>0.9729989999999998</v>
      </c>
      <c r="ET20">
        <v>0.0270013</v>
      </c>
      <c r="EU20">
        <v>0</v>
      </c>
      <c r="EV20">
        <v>251.846</v>
      </c>
      <c r="EW20">
        <v>4.9996</v>
      </c>
      <c r="EX20">
        <v>3823.397272727273</v>
      </c>
      <c r="EY20">
        <v>14076.42727272727</v>
      </c>
      <c r="EZ20">
        <v>37.79527272727272</v>
      </c>
      <c r="FA20">
        <v>39.73281818181818</v>
      </c>
      <c r="FB20">
        <v>39.24409090909091</v>
      </c>
      <c r="FC20">
        <v>39.03954545454546</v>
      </c>
      <c r="FD20">
        <v>38.42581818181818</v>
      </c>
      <c r="FE20">
        <v>1454.631818181818</v>
      </c>
      <c r="FF20">
        <v>40.37</v>
      </c>
      <c r="FG20">
        <v>0</v>
      </c>
      <c r="FH20">
        <v>52.59999990463257</v>
      </c>
      <c r="FI20">
        <v>0</v>
      </c>
      <c r="FJ20">
        <v>251.8453076923077</v>
      </c>
      <c r="FK20">
        <v>0.03022223260466349</v>
      </c>
      <c r="FL20">
        <v>-5.405811946669011</v>
      </c>
      <c r="FM20">
        <v>3823.646923076923</v>
      </c>
      <c r="FN20">
        <v>15</v>
      </c>
      <c r="FO20">
        <v>0</v>
      </c>
      <c r="FP20" t="s">
        <v>440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-0.5660535609756098</v>
      </c>
      <c r="GC20">
        <v>0.005264968641115548</v>
      </c>
      <c r="GD20">
        <v>0.012472770909013</v>
      </c>
      <c r="GE20">
        <v>1</v>
      </c>
      <c r="GF20">
        <v>251.7844411764706</v>
      </c>
      <c r="GG20">
        <v>0.6550191014643185</v>
      </c>
      <c r="GH20">
        <v>0.2350766071851373</v>
      </c>
      <c r="GI20">
        <v>1</v>
      </c>
      <c r="GJ20">
        <v>0.1269306804878049</v>
      </c>
      <c r="GK20">
        <v>-0.455947373519164</v>
      </c>
      <c r="GL20">
        <v>0.04938892866321467</v>
      </c>
      <c r="GM20">
        <v>0</v>
      </c>
      <c r="GN20">
        <v>2</v>
      </c>
      <c r="GO20">
        <v>3</v>
      </c>
      <c r="GP20" t="s">
        <v>447</v>
      </c>
      <c r="GQ20">
        <v>3.09981</v>
      </c>
      <c r="GR20">
        <v>2.7579</v>
      </c>
      <c r="GS20">
        <v>-0.000129809</v>
      </c>
      <c r="GT20">
        <v>0.000122703</v>
      </c>
      <c r="GU20">
        <v>0.0605661</v>
      </c>
      <c r="GV20">
        <v>0.0606535</v>
      </c>
      <c r="GW20">
        <v>26003.4</v>
      </c>
      <c r="GX20">
        <v>24212.6</v>
      </c>
      <c r="GY20">
        <v>26569.1</v>
      </c>
      <c r="GZ20">
        <v>24450.3</v>
      </c>
      <c r="HA20">
        <v>40004.8</v>
      </c>
      <c r="HB20">
        <v>33985.2</v>
      </c>
      <c r="HC20">
        <v>46469</v>
      </c>
      <c r="HD20">
        <v>38722.9</v>
      </c>
      <c r="HE20">
        <v>1.8654</v>
      </c>
      <c r="HF20">
        <v>1.85765</v>
      </c>
      <c r="HG20">
        <v>-0.0176579</v>
      </c>
      <c r="HH20">
        <v>0</v>
      </c>
      <c r="HI20">
        <v>18.2036</v>
      </c>
      <c r="HJ20">
        <v>999.9</v>
      </c>
      <c r="HK20">
        <v>33.8</v>
      </c>
      <c r="HL20">
        <v>30.6</v>
      </c>
      <c r="HM20">
        <v>16.3904</v>
      </c>
      <c r="HN20">
        <v>62.4325</v>
      </c>
      <c r="HO20">
        <v>21.6506</v>
      </c>
      <c r="HP20">
        <v>1</v>
      </c>
      <c r="HQ20">
        <v>0.277104</v>
      </c>
      <c r="HR20">
        <v>7.25901</v>
      </c>
      <c r="HS20">
        <v>20.1352</v>
      </c>
      <c r="HT20">
        <v>5.21894</v>
      </c>
      <c r="HU20">
        <v>11.986</v>
      </c>
      <c r="HV20">
        <v>4.96465</v>
      </c>
      <c r="HW20">
        <v>3.27473</v>
      </c>
      <c r="HX20">
        <v>9999</v>
      </c>
      <c r="HY20">
        <v>9999</v>
      </c>
      <c r="HZ20">
        <v>9999</v>
      </c>
      <c r="IA20">
        <v>507.8</v>
      </c>
      <c r="IB20">
        <v>1.86401</v>
      </c>
      <c r="IC20">
        <v>1.86006</v>
      </c>
      <c r="ID20">
        <v>1.85837</v>
      </c>
      <c r="IE20">
        <v>1.85974</v>
      </c>
      <c r="IF20">
        <v>1.85989</v>
      </c>
      <c r="IG20">
        <v>1.85837</v>
      </c>
      <c r="IH20">
        <v>1.85745</v>
      </c>
      <c r="II20">
        <v>1.85241</v>
      </c>
      <c r="IJ20">
        <v>0</v>
      </c>
      <c r="IK20">
        <v>0</v>
      </c>
      <c r="IL20">
        <v>0</v>
      </c>
      <c r="IM20">
        <v>0</v>
      </c>
      <c r="IN20" t="s">
        <v>442</v>
      </c>
      <c r="IO20" t="s">
        <v>443</v>
      </c>
      <c r="IP20" t="s">
        <v>444</v>
      </c>
      <c r="IQ20" t="s">
        <v>444</v>
      </c>
      <c r="IR20" t="s">
        <v>444</v>
      </c>
      <c r="IS20" t="s">
        <v>444</v>
      </c>
      <c r="IT20">
        <v>0</v>
      </c>
      <c r="IU20">
        <v>100</v>
      </c>
      <c r="IV20">
        <v>100</v>
      </c>
      <c r="IW20">
        <v>0.396</v>
      </c>
      <c r="IX20">
        <v>0.0081</v>
      </c>
      <c r="IY20">
        <v>0.3971615310492796</v>
      </c>
      <c r="IZ20">
        <v>0.002194383670526158</v>
      </c>
      <c r="JA20">
        <v>-2.614430836048478E-07</v>
      </c>
      <c r="JB20">
        <v>2.831566818974657E-11</v>
      </c>
      <c r="JC20">
        <v>-0.02387284111826243</v>
      </c>
      <c r="JD20">
        <v>-0.004919592197158782</v>
      </c>
      <c r="JE20">
        <v>0.0008186423644796414</v>
      </c>
      <c r="JF20">
        <v>-8.268116151049551E-06</v>
      </c>
      <c r="JG20">
        <v>6</v>
      </c>
      <c r="JH20">
        <v>2002</v>
      </c>
      <c r="JI20">
        <v>0</v>
      </c>
      <c r="JJ20">
        <v>28</v>
      </c>
      <c r="JK20">
        <v>28353436.2</v>
      </c>
      <c r="JL20">
        <v>28353436.2</v>
      </c>
      <c r="JM20">
        <v>0.157471</v>
      </c>
      <c r="JN20">
        <v>0</v>
      </c>
      <c r="JO20">
        <v>1.49658</v>
      </c>
      <c r="JP20">
        <v>2.36816</v>
      </c>
      <c r="JQ20">
        <v>1.54785</v>
      </c>
      <c r="JR20">
        <v>2.43896</v>
      </c>
      <c r="JS20">
        <v>35.9178</v>
      </c>
      <c r="JT20">
        <v>24.0787</v>
      </c>
      <c r="JU20">
        <v>18</v>
      </c>
      <c r="JV20">
        <v>490.518</v>
      </c>
      <c r="JW20">
        <v>500.445</v>
      </c>
      <c r="JX20">
        <v>12.1205</v>
      </c>
      <c r="JY20">
        <v>30.4611</v>
      </c>
      <c r="JZ20">
        <v>29.9957</v>
      </c>
      <c r="KA20">
        <v>30.5034</v>
      </c>
      <c r="KB20">
        <v>30.4254</v>
      </c>
      <c r="KC20">
        <v>100</v>
      </c>
      <c r="KD20">
        <v>29.6854</v>
      </c>
      <c r="KE20">
        <v>37.0904</v>
      </c>
      <c r="KF20">
        <v>12.3644</v>
      </c>
      <c r="KG20">
        <v>420</v>
      </c>
      <c r="KH20">
        <v>10.7718</v>
      </c>
      <c r="KI20">
        <v>101.542</v>
      </c>
      <c r="KJ20">
        <v>93.3479</v>
      </c>
    </row>
    <row r="21" spans="1:296">
      <c r="A21">
        <v>3</v>
      </c>
      <c r="B21">
        <v>1701206247</v>
      </c>
      <c r="C21">
        <v>125.5</v>
      </c>
      <c r="D21" t="s">
        <v>448</v>
      </c>
      <c r="E21" t="s">
        <v>449</v>
      </c>
      <c r="F21">
        <v>5</v>
      </c>
      <c r="G21" t="s">
        <v>436</v>
      </c>
      <c r="H21">
        <v>1701206244.25</v>
      </c>
      <c r="I21">
        <f>(J21)/1000</f>
        <v>0</v>
      </c>
      <c r="J21">
        <f>IF(DO21, AM21, AG21)</f>
        <v>0</v>
      </c>
      <c r="K21">
        <f>IF(DO21, AH21, AF21)</f>
        <v>0</v>
      </c>
      <c r="L21">
        <f>DQ21 - IF(AT21&gt;1, K21*DK21*100.0/(AV21*EE21), 0)</f>
        <v>0</v>
      </c>
      <c r="M21">
        <f>((S21-I21/2)*L21-K21)/(S21+I21/2)</f>
        <v>0</v>
      </c>
      <c r="N21">
        <f>M21*(DX21+DY21)/1000.0</f>
        <v>0</v>
      </c>
      <c r="O21">
        <f>(DQ21 - IF(AT21&gt;1, K21*DK21*100.0/(AV21*EE21), 0))*(DX21+DY21)/1000.0</f>
        <v>0</v>
      </c>
      <c r="P21">
        <f>2.0/((1/R21-1/Q21)+SIGN(R21)*SQRT((1/R21-1/Q21)*(1/R21-1/Q21) + 4*DL21/((DL21+1)*(DL21+1))*(2*1/R21*1/Q21-1/Q21*1/Q21)))</f>
        <v>0</v>
      </c>
      <c r="Q21">
        <f>IF(LEFT(DM21,1)&lt;&gt;"0",IF(LEFT(DM21,1)="1",3.0,DN21),$D$5+$E$5*(EE21*DX21/($K$5*1000))+$F$5*(EE21*DX21/($K$5*1000))*MAX(MIN(DK21,$J$5),$I$5)*MAX(MIN(DK21,$J$5),$I$5)+$G$5*MAX(MIN(DK21,$J$5),$I$5)*(EE21*DX21/($K$5*1000))+$H$5*(EE21*DX21/($K$5*1000))*(EE21*DX21/($K$5*1000)))</f>
        <v>0</v>
      </c>
      <c r="R21">
        <f>I21*(1000-(1000*0.61365*exp(17.502*V21/(240.97+V21))/(DX21+DY21)+DS21)/2)/(1000*0.61365*exp(17.502*V21/(240.97+V21))/(DX21+DY21)-DS21)</f>
        <v>0</v>
      </c>
      <c r="S21">
        <f>1/((DL21+1)/(P21/1.6)+1/(Q21/1.37)) + DL21/((DL21+1)/(P21/1.6) + DL21/(Q21/1.37))</f>
        <v>0</v>
      </c>
      <c r="T21">
        <f>(DG21*DJ21)</f>
        <v>0</v>
      </c>
      <c r="U21">
        <f>(DZ21+(T21+2*0.95*5.67E-8*(((DZ21+$B$9)+273)^4-(DZ21+273)^4)-44100*I21)/(1.84*29.3*Q21+8*0.95*5.67E-8*(DZ21+273)^3))</f>
        <v>0</v>
      </c>
      <c r="V21">
        <f>($C$9*EA21+$D$9*EB21+$E$9*U21)</f>
        <v>0</v>
      </c>
      <c r="W21">
        <f>0.61365*exp(17.502*V21/(240.97+V21))</f>
        <v>0</v>
      </c>
      <c r="X21">
        <f>(Y21/Z21*100)</f>
        <v>0</v>
      </c>
      <c r="Y21">
        <f>DS21*(DX21+DY21)/1000</f>
        <v>0</v>
      </c>
      <c r="Z21">
        <f>0.61365*exp(17.502*DZ21/(240.97+DZ21))</f>
        <v>0</v>
      </c>
      <c r="AA21">
        <f>(W21-DS21*(DX21+DY21)/1000)</f>
        <v>0</v>
      </c>
      <c r="AB21">
        <f>(-I21*44100)</f>
        <v>0</v>
      </c>
      <c r="AC21">
        <f>2*29.3*Q21*0.92*(DZ21-V21)</f>
        <v>0</v>
      </c>
      <c r="AD21">
        <f>2*0.95*5.67E-8*(((DZ21+$B$9)+273)^4-(V21+273)^4)</f>
        <v>0</v>
      </c>
      <c r="AE21">
        <f>T21+AD21+AB21+AC21</f>
        <v>0</v>
      </c>
      <c r="AF21">
        <f>DW21*AT21*(DR21-DQ21*(1000-AT21*DT21)/(1000-AT21*DS21))/(100*DK21)</f>
        <v>0</v>
      </c>
      <c r="AG21">
        <f>1000*DW21*AT21*(DS21-DT21)/(100*DK21*(1000-AT21*DS21))</f>
        <v>0</v>
      </c>
      <c r="AH21">
        <f>(AI21 - AJ21 - DX21*1E3/(8.314*(DZ21+273.15)) * AL21/DW21 * AK21) * DW21/(100*DK21) * (1000 - DT21)/1000</f>
        <v>0</v>
      </c>
      <c r="AI21">
        <v>0.4401442943414551</v>
      </c>
      <c r="AJ21">
        <v>-0.1333490424242424</v>
      </c>
      <c r="AK21">
        <v>-9.553546769604698E-06</v>
      </c>
      <c r="AL21">
        <v>66.21398037600137</v>
      </c>
      <c r="AM21">
        <f>(AO21 - AN21 + DX21*1E3/(8.314*(DZ21+273.15)) * AQ21/DW21 * AP21) * DW21/(100*DK21) * 1000/(1000 - AO21)</f>
        <v>0</v>
      </c>
      <c r="AN21">
        <v>10.69372591440767</v>
      </c>
      <c r="AO21">
        <v>10.81944424242424</v>
      </c>
      <c r="AP21">
        <v>3.376645573891956E-05</v>
      </c>
      <c r="AQ21">
        <v>108.6778627867802</v>
      </c>
      <c r="AR21">
        <v>0</v>
      </c>
      <c r="AS21">
        <v>0</v>
      </c>
      <c r="AT21">
        <f>IF(AR21*$H$15&gt;=AV21,1.0,(AV21/(AV21-AR21*$H$15)))</f>
        <v>0</v>
      </c>
      <c r="AU21">
        <f>(AT21-1)*100</f>
        <v>0</v>
      </c>
      <c r="AV21">
        <f>MAX(0,($B$15+$C$15*EE21)/(1+$D$15*EE21)*DX21/(DZ21+273)*$E$15)</f>
        <v>0</v>
      </c>
      <c r="AW21" t="s">
        <v>437</v>
      </c>
      <c r="AX21">
        <v>0</v>
      </c>
      <c r="AY21">
        <v>0.7</v>
      </c>
      <c r="AZ21">
        <v>0.7</v>
      </c>
      <c r="BA21">
        <f>1-AY21/AZ21</f>
        <v>0</v>
      </c>
      <c r="BB21">
        <v>-1</v>
      </c>
      <c r="BC21" t="s">
        <v>450</v>
      </c>
      <c r="BD21">
        <v>8181.36</v>
      </c>
      <c r="BE21">
        <v>251.4867307692307</v>
      </c>
      <c r="BF21">
        <v>255.8</v>
      </c>
      <c r="BG21">
        <f>1-BE21/BF21</f>
        <v>0</v>
      </c>
      <c r="BH21">
        <v>0.5</v>
      </c>
      <c r="BI21">
        <f>DH21</f>
        <v>0</v>
      </c>
      <c r="BJ21">
        <f>K21</f>
        <v>0</v>
      </c>
      <c r="BK21">
        <f>BG21*BH21*BI21</f>
        <v>0</v>
      </c>
      <c r="BL21">
        <f>(BJ21-BB21)/BI21</f>
        <v>0</v>
      </c>
      <c r="BM21">
        <f>(AZ21-BF21)/BF21</f>
        <v>0</v>
      </c>
      <c r="BN21">
        <f>AY21/(BA21+AY21/BF21)</f>
        <v>0</v>
      </c>
      <c r="BO21" t="s">
        <v>437</v>
      </c>
      <c r="BP21">
        <v>0</v>
      </c>
      <c r="BQ21">
        <f>IF(BP21&lt;&gt;0, BP21, BN21)</f>
        <v>0</v>
      </c>
      <c r="BR21">
        <f>1-BQ21/BF21</f>
        <v>0</v>
      </c>
      <c r="BS21">
        <f>(BF21-BE21)/(BF21-BQ21)</f>
        <v>0</v>
      </c>
      <c r="BT21">
        <f>(AZ21-BF21)/(AZ21-BQ21)</f>
        <v>0</v>
      </c>
      <c r="BU21">
        <f>(BF21-BE21)/(BF21-AY21)</f>
        <v>0</v>
      </c>
      <c r="BV21">
        <f>(AZ21-BF21)/(AZ21-AY21)</f>
        <v>0</v>
      </c>
      <c r="BW21">
        <f>(BS21*BQ21/BE21)</f>
        <v>0</v>
      </c>
      <c r="BX21">
        <f>(1-BW21)</f>
        <v>0</v>
      </c>
      <c r="DG21">
        <f>$B$13*EF21+$C$13*EG21+$F$13*ER21*(1-EU21)</f>
        <v>0</v>
      </c>
      <c r="DH21">
        <f>DG21*DI21</f>
        <v>0</v>
      </c>
      <c r="DI21">
        <f>($B$13*$D$11+$C$13*$D$11+$F$13*((FE21+EW21)/MAX(FE21+EW21+FF21, 0.1)*$I$11+FF21/MAX(FE21+EW21+FF21, 0.1)*$J$11))/($B$13+$C$13+$F$13)</f>
        <v>0</v>
      </c>
      <c r="DJ21">
        <f>($B$13*$K$11+$C$13*$K$11+$F$13*((FE21+EW21)/MAX(FE21+EW21+FF21, 0.1)*$P$11+FF21/MAX(FE21+EW21+FF21, 0.1)*$Q$11))/($B$13+$C$13+$F$13)</f>
        <v>0</v>
      </c>
      <c r="DK21">
        <v>2</v>
      </c>
      <c r="DL21">
        <v>0.5</v>
      </c>
      <c r="DM21" t="s">
        <v>439</v>
      </c>
      <c r="DN21">
        <v>2</v>
      </c>
      <c r="DO21" t="b">
        <v>1</v>
      </c>
      <c r="DP21">
        <v>1701206244.25</v>
      </c>
      <c r="DQ21">
        <v>-0.1145608</v>
      </c>
      <c r="DR21">
        <v>0.4324454</v>
      </c>
      <c r="DS21">
        <v>10.81701</v>
      </c>
      <c r="DT21">
        <v>10.68263</v>
      </c>
      <c r="DU21">
        <v>-0.510602</v>
      </c>
      <c r="DV21">
        <v>10.80886</v>
      </c>
      <c r="DW21">
        <v>499.9456</v>
      </c>
      <c r="DX21">
        <v>90.91941</v>
      </c>
      <c r="DY21">
        <v>0.09988564000000001</v>
      </c>
      <c r="DZ21">
        <v>17.24517</v>
      </c>
      <c r="EA21">
        <v>17.98333</v>
      </c>
      <c r="EB21">
        <v>999.9</v>
      </c>
      <c r="EC21">
        <v>0</v>
      </c>
      <c r="ED21">
        <v>0</v>
      </c>
      <c r="EE21">
        <v>10004.444</v>
      </c>
      <c r="EF21">
        <v>0</v>
      </c>
      <c r="EG21">
        <v>15.43398</v>
      </c>
      <c r="EH21">
        <v>-0.547006</v>
      </c>
      <c r="EI21">
        <v>-0.1158138</v>
      </c>
      <c r="EJ21">
        <v>0.4371145</v>
      </c>
      <c r="EK21">
        <v>0.134382</v>
      </c>
      <c r="EL21">
        <v>0.4324454</v>
      </c>
      <c r="EM21">
        <v>10.68263</v>
      </c>
      <c r="EN21">
        <v>0.9834765000000001</v>
      </c>
      <c r="EO21">
        <v>0.9712586</v>
      </c>
      <c r="EP21">
        <v>6.673862000000002</v>
      </c>
      <c r="EQ21">
        <v>6.492194</v>
      </c>
      <c r="ER21">
        <v>1499.991</v>
      </c>
      <c r="ES21">
        <v>0.9729955</v>
      </c>
      <c r="ET21">
        <v>0.0270045</v>
      </c>
      <c r="EU21">
        <v>0</v>
      </c>
      <c r="EV21">
        <v>251.3496</v>
      </c>
      <c r="EW21">
        <v>4.9996</v>
      </c>
      <c r="EX21">
        <v>3812.931</v>
      </c>
      <c r="EY21">
        <v>14076.32</v>
      </c>
      <c r="EZ21">
        <v>37.4499</v>
      </c>
      <c r="FA21">
        <v>39.3874</v>
      </c>
      <c r="FB21">
        <v>38.8497</v>
      </c>
      <c r="FC21">
        <v>38.68730000000001</v>
      </c>
      <c r="FD21">
        <v>38.1122</v>
      </c>
      <c r="FE21">
        <v>1454.621</v>
      </c>
      <c r="FF21">
        <v>40.37</v>
      </c>
      <c r="FG21">
        <v>0</v>
      </c>
      <c r="FH21">
        <v>124.5999999046326</v>
      </c>
      <c r="FI21">
        <v>0</v>
      </c>
      <c r="FJ21">
        <v>251.4867307692307</v>
      </c>
      <c r="FK21">
        <v>-0.1921025646607795</v>
      </c>
      <c r="FL21">
        <v>-7.813333324488579</v>
      </c>
      <c r="FM21">
        <v>3813.44923076923</v>
      </c>
      <c r="FN21">
        <v>15</v>
      </c>
      <c r="FO21">
        <v>0</v>
      </c>
      <c r="FP21" t="s">
        <v>440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-0.56551725</v>
      </c>
      <c r="GC21">
        <v>0.0007332833020656233</v>
      </c>
      <c r="GD21">
        <v>0.02234104781982036</v>
      </c>
      <c r="GE21">
        <v>1</v>
      </c>
      <c r="GF21">
        <v>251.5149117647059</v>
      </c>
      <c r="GG21">
        <v>-0.1414973269992229</v>
      </c>
      <c r="GH21">
        <v>0.236029206523639</v>
      </c>
      <c r="GI21">
        <v>1</v>
      </c>
      <c r="GJ21">
        <v>0.154681475</v>
      </c>
      <c r="GK21">
        <v>0.01297946341463398</v>
      </c>
      <c r="GL21">
        <v>0.02000925377917365</v>
      </c>
      <c r="GM21">
        <v>1</v>
      </c>
      <c r="GN21">
        <v>3</v>
      </c>
      <c r="GO21">
        <v>3</v>
      </c>
      <c r="GP21" t="s">
        <v>441</v>
      </c>
      <c r="GQ21">
        <v>3.09981</v>
      </c>
      <c r="GR21">
        <v>2.75805</v>
      </c>
      <c r="GS21">
        <v>-0.00014266</v>
      </c>
      <c r="GT21">
        <v>0.000110511</v>
      </c>
      <c r="GU21">
        <v>0.0606113</v>
      </c>
      <c r="GV21">
        <v>0.0607599</v>
      </c>
      <c r="GW21">
        <v>26012.4</v>
      </c>
      <c r="GX21">
        <v>24219.2</v>
      </c>
      <c r="GY21">
        <v>26577.2</v>
      </c>
      <c r="GZ21">
        <v>24455.9</v>
      </c>
      <c r="HA21">
        <v>40014.9</v>
      </c>
      <c r="HB21">
        <v>33989.1</v>
      </c>
      <c r="HC21">
        <v>46483</v>
      </c>
      <c r="HD21">
        <v>38731.7</v>
      </c>
      <c r="HE21">
        <v>1.8668</v>
      </c>
      <c r="HF21">
        <v>1.85975</v>
      </c>
      <c r="HG21">
        <v>0.00292063</v>
      </c>
      <c r="HH21">
        <v>0</v>
      </c>
      <c r="HI21">
        <v>17.9384</v>
      </c>
      <c r="HJ21">
        <v>999.9</v>
      </c>
      <c r="HK21">
        <v>32.9</v>
      </c>
      <c r="HL21">
        <v>30.7</v>
      </c>
      <c r="HM21">
        <v>16.0483</v>
      </c>
      <c r="HN21">
        <v>62.6325</v>
      </c>
      <c r="HO21">
        <v>21.883</v>
      </c>
      <c r="HP21">
        <v>1</v>
      </c>
      <c r="HQ21">
        <v>0.256471</v>
      </c>
      <c r="HR21">
        <v>6.53207</v>
      </c>
      <c r="HS21">
        <v>20.1602</v>
      </c>
      <c r="HT21">
        <v>5.22253</v>
      </c>
      <c r="HU21">
        <v>11.9858</v>
      </c>
      <c r="HV21">
        <v>4.96555</v>
      </c>
      <c r="HW21">
        <v>3.27543</v>
      </c>
      <c r="HX21">
        <v>9999</v>
      </c>
      <c r="HY21">
        <v>9999</v>
      </c>
      <c r="HZ21">
        <v>9999</v>
      </c>
      <c r="IA21">
        <v>507.8</v>
      </c>
      <c r="IB21">
        <v>1.86401</v>
      </c>
      <c r="IC21">
        <v>1.86006</v>
      </c>
      <c r="ID21">
        <v>1.85837</v>
      </c>
      <c r="IE21">
        <v>1.85974</v>
      </c>
      <c r="IF21">
        <v>1.85987</v>
      </c>
      <c r="IG21">
        <v>1.85837</v>
      </c>
      <c r="IH21">
        <v>1.85743</v>
      </c>
      <c r="II21">
        <v>1.85241</v>
      </c>
      <c r="IJ21">
        <v>0</v>
      </c>
      <c r="IK21">
        <v>0</v>
      </c>
      <c r="IL21">
        <v>0</v>
      </c>
      <c r="IM21">
        <v>0</v>
      </c>
      <c r="IN21" t="s">
        <v>442</v>
      </c>
      <c r="IO21" t="s">
        <v>443</v>
      </c>
      <c r="IP21" t="s">
        <v>444</v>
      </c>
      <c r="IQ21" t="s">
        <v>444</v>
      </c>
      <c r="IR21" t="s">
        <v>444</v>
      </c>
      <c r="IS21" t="s">
        <v>444</v>
      </c>
      <c r="IT21">
        <v>0</v>
      </c>
      <c r="IU21">
        <v>100</v>
      </c>
      <c r="IV21">
        <v>100</v>
      </c>
      <c r="IW21">
        <v>0.396</v>
      </c>
      <c r="IX21">
        <v>0.008200000000000001</v>
      </c>
      <c r="IY21">
        <v>0.3971615310492796</v>
      </c>
      <c r="IZ21">
        <v>0.002194383670526158</v>
      </c>
      <c r="JA21">
        <v>-2.614430836048478E-07</v>
      </c>
      <c r="JB21">
        <v>2.831566818974657E-11</v>
      </c>
      <c r="JC21">
        <v>-0.02387284111826243</v>
      </c>
      <c r="JD21">
        <v>-0.004919592197158782</v>
      </c>
      <c r="JE21">
        <v>0.0008186423644796414</v>
      </c>
      <c r="JF21">
        <v>-8.268116151049551E-06</v>
      </c>
      <c r="JG21">
        <v>6</v>
      </c>
      <c r="JH21">
        <v>2002</v>
      </c>
      <c r="JI21">
        <v>0</v>
      </c>
      <c r="JJ21">
        <v>28</v>
      </c>
      <c r="JK21">
        <v>28353437.4</v>
      </c>
      <c r="JL21">
        <v>28353437.4</v>
      </c>
      <c r="JM21">
        <v>0.157471</v>
      </c>
      <c r="JN21">
        <v>0</v>
      </c>
      <c r="JO21">
        <v>1.49658</v>
      </c>
      <c r="JP21">
        <v>2.36572</v>
      </c>
      <c r="JQ21">
        <v>1.54907</v>
      </c>
      <c r="JR21">
        <v>2.39624</v>
      </c>
      <c r="JS21">
        <v>35.9178</v>
      </c>
      <c r="JT21">
        <v>24.0787</v>
      </c>
      <c r="JU21">
        <v>18</v>
      </c>
      <c r="JV21">
        <v>490.564</v>
      </c>
      <c r="JW21">
        <v>501.136</v>
      </c>
      <c r="JX21">
        <v>12.9769</v>
      </c>
      <c r="JY21">
        <v>30.2693</v>
      </c>
      <c r="JZ21">
        <v>29.9987</v>
      </c>
      <c r="KA21">
        <v>30.398</v>
      </c>
      <c r="KB21">
        <v>30.3381</v>
      </c>
      <c r="KC21">
        <v>100</v>
      </c>
      <c r="KD21">
        <v>28.2483</v>
      </c>
      <c r="KE21">
        <v>35.97</v>
      </c>
      <c r="KF21">
        <v>12.9925</v>
      </c>
      <c r="KG21">
        <v>420</v>
      </c>
      <c r="KH21">
        <v>10.7408</v>
      </c>
      <c r="KI21">
        <v>101.573</v>
      </c>
      <c r="KJ21">
        <v>93.3691</v>
      </c>
    </row>
    <row r="22" spans="1:296">
      <c r="A22">
        <v>4</v>
      </c>
      <c r="B22">
        <v>1701206518.5</v>
      </c>
      <c r="C22">
        <v>397</v>
      </c>
      <c r="D22" t="s">
        <v>451</v>
      </c>
      <c r="E22" t="s">
        <v>452</v>
      </c>
      <c r="F22">
        <v>5</v>
      </c>
      <c r="G22" t="s">
        <v>436</v>
      </c>
      <c r="H22">
        <v>1701206515.75</v>
      </c>
      <c r="I22">
        <f>(J22)/1000</f>
        <v>0</v>
      </c>
      <c r="J22">
        <f>IF(DO22, AM22, AG22)</f>
        <v>0</v>
      </c>
      <c r="K22">
        <f>IF(DO22, AH22, AF22)</f>
        <v>0</v>
      </c>
      <c r="L22">
        <f>DQ22 - IF(AT22&gt;1, K22*DK22*100.0/(AV22*EE22), 0)</f>
        <v>0</v>
      </c>
      <c r="M22">
        <f>((S22-I22/2)*L22-K22)/(S22+I22/2)</f>
        <v>0</v>
      </c>
      <c r="N22">
        <f>M22*(DX22+DY22)/1000.0</f>
        <v>0</v>
      </c>
      <c r="O22">
        <f>(DQ22 - IF(AT22&gt;1, K22*DK22*100.0/(AV22*EE22), 0))*(DX22+DY22)/1000.0</f>
        <v>0</v>
      </c>
      <c r="P22">
        <f>2.0/((1/R22-1/Q22)+SIGN(R22)*SQRT((1/R22-1/Q22)*(1/R22-1/Q22) + 4*DL22/((DL22+1)*(DL22+1))*(2*1/R22*1/Q22-1/Q22*1/Q22)))</f>
        <v>0</v>
      </c>
      <c r="Q22">
        <f>IF(LEFT(DM22,1)&lt;&gt;"0",IF(LEFT(DM22,1)="1",3.0,DN22),$D$5+$E$5*(EE22*DX22/($K$5*1000))+$F$5*(EE22*DX22/($K$5*1000))*MAX(MIN(DK22,$J$5),$I$5)*MAX(MIN(DK22,$J$5),$I$5)+$G$5*MAX(MIN(DK22,$J$5),$I$5)*(EE22*DX22/($K$5*1000))+$H$5*(EE22*DX22/($K$5*1000))*(EE22*DX22/($K$5*1000)))</f>
        <v>0</v>
      </c>
      <c r="R22">
        <f>I22*(1000-(1000*0.61365*exp(17.502*V22/(240.97+V22))/(DX22+DY22)+DS22)/2)/(1000*0.61365*exp(17.502*V22/(240.97+V22))/(DX22+DY22)-DS22)</f>
        <v>0</v>
      </c>
      <c r="S22">
        <f>1/((DL22+1)/(P22/1.6)+1/(Q22/1.37)) + DL22/((DL22+1)/(P22/1.6) + DL22/(Q22/1.37))</f>
        <v>0</v>
      </c>
      <c r="T22">
        <f>(DG22*DJ22)</f>
        <v>0</v>
      </c>
      <c r="U22">
        <f>(DZ22+(T22+2*0.95*5.67E-8*(((DZ22+$B$9)+273)^4-(DZ22+273)^4)-44100*I22)/(1.84*29.3*Q22+8*0.95*5.67E-8*(DZ22+273)^3))</f>
        <v>0</v>
      </c>
      <c r="V22">
        <f>($C$9*EA22+$D$9*EB22+$E$9*U22)</f>
        <v>0</v>
      </c>
      <c r="W22">
        <f>0.61365*exp(17.502*V22/(240.97+V22))</f>
        <v>0</v>
      </c>
      <c r="X22">
        <f>(Y22/Z22*100)</f>
        <v>0</v>
      </c>
      <c r="Y22">
        <f>DS22*(DX22+DY22)/1000</f>
        <v>0</v>
      </c>
      <c r="Z22">
        <f>0.61365*exp(17.502*DZ22/(240.97+DZ22))</f>
        <v>0</v>
      </c>
      <c r="AA22">
        <f>(W22-DS22*(DX22+DY22)/1000)</f>
        <v>0</v>
      </c>
      <c r="AB22">
        <f>(-I22*44100)</f>
        <v>0</v>
      </c>
      <c r="AC22">
        <f>2*29.3*Q22*0.92*(DZ22-V22)</f>
        <v>0</v>
      </c>
      <c r="AD22">
        <f>2*0.95*5.67E-8*(((DZ22+$B$9)+273)^4-(V22+273)^4)</f>
        <v>0</v>
      </c>
      <c r="AE22">
        <f>T22+AD22+AB22+AC22</f>
        <v>0</v>
      </c>
      <c r="AF22">
        <f>DW22*AT22*(DR22-DQ22*(1000-AT22*DT22)/(1000-AT22*DS22))/(100*DK22)</f>
        <v>0</v>
      </c>
      <c r="AG22">
        <f>1000*DW22*AT22*(DS22-DT22)/(100*DK22*(1000-AT22*DS22))</f>
        <v>0</v>
      </c>
      <c r="AH22">
        <f>(AI22 - AJ22 - DX22*1E3/(8.314*(DZ22+273.15)) * AL22/DW22 * AK22) * DW22/(100*DK22) * (1000 - DT22)/1000</f>
        <v>0</v>
      </c>
      <c r="AI22">
        <v>0.4427516551860031</v>
      </c>
      <c r="AJ22">
        <v>0.03950775515151513</v>
      </c>
      <c r="AK22">
        <v>-7.352945628155271E-07</v>
      </c>
      <c r="AL22">
        <v>66.21398037600137</v>
      </c>
      <c r="AM22">
        <f>(AO22 - AN22 + DX22*1E3/(8.314*(DZ22+273.15)) * AQ22/DW22 * AP22) * DW22/(100*DK22) * 1000/(1000 - AO22)</f>
        <v>0</v>
      </c>
      <c r="AN22">
        <v>15.66110430285217</v>
      </c>
      <c r="AO22">
        <v>15.79165272727273</v>
      </c>
      <c r="AP22">
        <v>6.108006420639659E-05</v>
      </c>
      <c r="AQ22">
        <v>108.6778627867802</v>
      </c>
      <c r="AR22">
        <v>0</v>
      </c>
      <c r="AS22">
        <v>0</v>
      </c>
      <c r="AT22">
        <f>IF(AR22*$H$15&gt;=AV22,1.0,(AV22/(AV22-AR22*$H$15)))</f>
        <v>0</v>
      </c>
      <c r="AU22">
        <f>(AT22-1)*100</f>
        <v>0</v>
      </c>
      <c r="AV22">
        <f>MAX(0,($B$15+$C$15*EE22)/(1+$D$15*EE22)*DX22/(DZ22+273)*$E$15)</f>
        <v>0</v>
      </c>
      <c r="AW22" t="s">
        <v>437</v>
      </c>
      <c r="AX22">
        <v>0</v>
      </c>
      <c r="AY22">
        <v>0.7</v>
      </c>
      <c r="AZ22">
        <v>0.7</v>
      </c>
      <c r="BA22">
        <f>1-AY22/AZ22</f>
        <v>0</v>
      </c>
      <c r="BB22">
        <v>-1</v>
      </c>
      <c r="BC22" t="s">
        <v>453</v>
      </c>
      <c r="BD22">
        <v>8177.17</v>
      </c>
      <c r="BE22">
        <v>243.0688461538462</v>
      </c>
      <c r="BF22">
        <v>249.71</v>
      </c>
      <c r="BG22">
        <f>1-BE22/BF22</f>
        <v>0</v>
      </c>
      <c r="BH22">
        <v>0.5</v>
      </c>
      <c r="BI22">
        <f>DH22</f>
        <v>0</v>
      </c>
      <c r="BJ22">
        <f>K22</f>
        <v>0</v>
      </c>
      <c r="BK22">
        <f>BG22*BH22*BI22</f>
        <v>0</v>
      </c>
      <c r="BL22">
        <f>(BJ22-BB22)/BI22</f>
        <v>0</v>
      </c>
      <c r="BM22">
        <f>(AZ22-BF22)/BF22</f>
        <v>0</v>
      </c>
      <c r="BN22">
        <f>AY22/(BA22+AY22/BF22)</f>
        <v>0</v>
      </c>
      <c r="BO22" t="s">
        <v>437</v>
      </c>
      <c r="BP22">
        <v>0</v>
      </c>
      <c r="BQ22">
        <f>IF(BP22&lt;&gt;0, BP22, BN22)</f>
        <v>0</v>
      </c>
      <c r="BR22">
        <f>1-BQ22/BF22</f>
        <v>0</v>
      </c>
      <c r="BS22">
        <f>(BF22-BE22)/(BF22-BQ22)</f>
        <v>0</v>
      </c>
      <c r="BT22">
        <f>(AZ22-BF22)/(AZ22-BQ22)</f>
        <v>0</v>
      </c>
      <c r="BU22">
        <f>(BF22-BE22)/(BF22-AY22)</f>
        <v>0</v>
      </c>
      <c r="BV22">
        <f>(AZ22-BF22)/(AZ22-AY22)</f>
        <v>0</v>
      </c>
      <c r="BW22">
        <f>(BS22*BQ22/BE22)</f>
        <v>0</v>
      </c>
      <c r="BX22">
        <f>(1-BW22)</f>
        <v>0</v>
      </c>
      <c r="DG22">
        <f>$B$13*EF22+$C$13*EG22+$F$13*ER22*(1-EU22)</f>
        <v>0</v>
      </c>
      <c r="DH22">
        <f>DG22*DI22</f>
        <v>0</v>
      </c>
      <c r="DI22">
        <f>($B$13*$D$11+$C$13*$D$11+$F$13*((FE22+EW22)/MAX(FE22+EW22+FF22, 0.1)*$I$11+FF22/MAX(FE22+EW22+FF22, 0.1)*$J$11))/($B$13+$C$13+$F$13)</f>
        <v>0</v>
      </c>
      <c r="DJ22">
        <f>($B$13*$K$11+$C$13*$K$11+$F$13*((FE22+EW22)/MAX(FE22+EW22+FF22, 0.1)*$P$11+FF22/MAX(FE22+EW22+FF22, 0.1)*$Q$11))/($B$13+$C$13+$F$13)</f>
        <v>0</v>
      </c>
      <c r="DK22">
        <v>2</v>
      </c>
      <c r="DL22">
        <v>0.5</v>
      </c>
      <c r="DM22" t="s">
        <v>439</v>
      </c>
      <c r="DN22">
        <v>2</v>
      </c>
      <c r="DO22" t="b">
        <v>1</v>
      </c>
      <c r="DP22">
        <v>1701206515.75</v>
      </c>
      <c r="DQ22">
        <v>0.04311437</v>
      </c>
      <c r="DR22">
        <v>0.4411777</v>
      </c>
      <c r="DS22">
        <v>15.78908</v>
      </c>
      <c r="DT22">
        <v>15.66036</v>
      </c>
      <c r="DU22">
        <v>-0.353272</v>
      </c>
      <c r="DV22">
        <v>15.72009</v>
      </c>
      <c r="DW22">
        <v>499.9504</v>
      </c>
      <c r="DX22">
        <v>90.89491000000001</v>
      </c>
      <c r="DY22">
        <v>0.09985901</v>
      </c>
      <c r="DZ22">
        <v>23.41109</v>
      </c>
      <c r="EA22">
        <v>24.01617</v>
      </c>
      <c r="EB22">
        <v>999.9</v>
      </c>
      <c r="EC22">
        <v>0</v>
      </c>
      <c r="ED22">
        <v>0</v>
      </c>
      <c r="EE22">
        <v>10019.89</v>
      </c>
      <c r="EF22">
        <v>0</v>
      </c>
      <c r="EG22">
        <v>15.61718</v>
      </c>
      <c r="EH22">
        <v>-0.3980635</v>
      </c>
      <c r="EI22">
        <v>0.04380602</v>
      </c>
      <c r="EJ22">
        <v>0.4481968</v>
      </c>
      <c r="EK22">
        <v>0.1287145</v>
      </c>
      <c r="EL22">
        <v>0.4411777</v>
      </c>
      <c r="EM22">
        <v>15.66036</v>
      </c>
      <c r="EN22">
        <v>1.435145</v>
      </c>
      <c r="EO22">
        <v>1.423446</v>
      </c>
      <c r="EP22">
        <v>12.29417</v>
      </c>
      <c r="EQ22">
        <v>12.16973</v>
      </c>
      <c r="ER22">
        <v>1500.006</v>
      </c>
      <c r="ES22">
        <v>0.9729889999999999</v>
      </c>
      <c r="ET22">
        <v>0.0270106</v>
      </c>
      <c r="EU22">
        <v>0</v>
      </c>
      <c r="EV22">
        <v>243.0037</v>
      </c>
      <c r="EW22">
        <v>4.9996</v>
      </c>
      <c r="EX22">
        <v>3672.718</v>
      </c>
      <c r="EY22">
        <v>14076.44</v>
      </c>
      <c r="EZ22">
        <v>36.4122</v>
      </c>
      <c r="FA22">
        <v>38.2122</v>
      </c>
      <c r="FB22">
        <v>37.175</v>
      </c>
      <c r="FC22">
        <v>37.612</v>
      </c>
      <c r="FD22">
        <v>37.6748</v>
      </c>
      <c r="FE22">
        <v>1454.626</v>
      </c>
      <c r="FF22">
        <v>40.38</v>
      </c>
      <c r="FG22">
        <v>0</v>
      </c>
      <c r="FH22">
        <v>270.7999999523163</v>
      </c>
      <c r="FI22">
        <v>0</v>
      </c>
      <c r="FJ22">
        <v>243.0688461538462</v>
      </c>
      <c r="FK22">
        <v>-0.410393157800959</v>
      </c>
      <c r="FL22">
        <v>-7.705299142285751</v>
      </c>
      <c r="FM22">
        <v>3673.423846153846</v>
      </c>
      <c r="FN22">
        <v>15</v>
      </c>
      <c r="FO22">
        <v>0</v>
      </c>
      <c r="FP22" t="s">
        <v>440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-0.410020875</v>
      </c>
      <c r="GC22">
        <v>0.08036313320825689</v>
      </c>
      <c r="GD22">
        <v>0.02347115646084306</v>
      </c>
      <c r="GE22">
        <v>1</v>
      </c>
      <c r="GF22">
        <v>243.097294117647</v>
      </c>
      <c r="GG22">
        <v>-0.7758288789091039</v>
      </c>
      <c r="GH22">
        <v>0.2112484638874567</v>
      </c>
      <c r="GI22">
        <v>1</v>
      </c>
      <c r="GJ22">
        <v>0.1758812</v>
      </c>
      <c r="GK22">
        <v>-0.3434377035647285</v>
      </c>
      <c r="GL22">
        <v>0.03644138333557057</v>
      </c>
      <c r="GM22">
        <v>0</v>
      </c>
      <c r="GN22">
        <v>2</v>
      </c>
      <c r="GO22">
        <v>3</v>
      </c>
      <c r="GP22" t="s">
        <v>447</v>
      </c>
      <c r="GQ22">
        <v>3.10111</v>
      </c>
      <c r="GR22">
        <v>2.75831</v>
      </c>
      <c r="GS22">
        <v>-9.52332E-05</v>
      </c>
      <c r="GT22">
        <v>0.000119873</v>
      </c>
      <c r="GU22">
        <v>0.0805327</v>
      </c>
      <c r="GV22">
        <v>0.08085000000000001</v>
      </c>
      <c r="GW22">
        <v>26054</v>
      </c>
      <c r="GX22">
        <v>24250.6</v>
      </c>
      <c r="GY22">
        <v>26616.3</v>
      </c>
      <c r="GZ22">
        <v>24482.7</v>
      </c>
      <c r="HA22">
        <v>39217.4</v>
      </c>
      <c r="HB22">
        <v>33293.7</v>
      </c>
      <c r="HC22">
        <v>46550</v>
      </c>
      <c r="HD22">
        <v>38772.2</v>
      </c>
      <c r="HE22">
        <v>1.87695</v>
      </c>
      <c r="HF22">
        <v>1.8812</v>
      </c>
      <c r="HG22">
        <v>0.173502</v>
      </c>
      <c r="HH22">
        <v>0</v>
      </c>
      <c r="HI22">
        <v>21.1456</v>
      </c>
      <c r="HJ22">
        <v>999.9</v>
      </c>
      <c r="HK22">
        <v>37.1</v>
      </c>
      <c r="HL22">
        <v>31</v>
      </c>
      <c r="HM22">
        <v>18.414</v>
      </c>
      <c r="HN22">
        <v>61.5425</v>
      </c>
      <c r="HO22">
        <v>21.6346</v>
      </c>
      <c r="HP22">
        <v>1</v>
      </c>
      <c r="HQ22">
        <v>0.159947</v>
      </c>
      <c r="HR22">
        <v>3.19062</v>
      </c>
      <c r="HS22">
        <v>20.2499</v>
      </c>
      <c r="HT22">
        <v>5.22148</v>
      </c>
      <c r="HU22">
        <v>11.98</v>
      </c>
      <c r="HV22">
        <v>4.9654</v>
      </c>
      <c r="HW22">
        <v>3.27533</v>
      </c>
      <c r="HX22">
        <v>9999</v>
      </c>
      <c r="HY22">
        <v>9999</v>
      </c>
      <c r="HZ22">
        <v>9999</v>
      </c>
      <c r="IA22">
        <v>507.9</v>
      </c>
      <c r="IB22">
        <v>1.86399</v>
      </c>
      <c r="IC22">
        <v>1.86006</v>
      </c>
      <c r="ID22">
        <v>1.85837</v>
      </c>
      <c r="IE22">
        <v>1.85974</v>
      </c>
      <c r="IF22">
        <v>1.85985</v>
      </c>
      <c r="IG22">
        <v>1.85837</v>
      </c>
      <c r="IH22">
        <v>1.85744</v>
      </c>
      <c r="II22">
        <v>1.85235</v>
      </c>
      <c r="IJ22">
        <v>0</v>
      </c>
      <c r="IK22">
        <v>0</v>
      </c>
      <c r="IL22">
        <v>0</v>
      </c>
      <c r="IM22">
        <v>0</v>
      </c>
      <c r="IN22" t="s">
        <v>442</v>
      </c>
      <c r="IO22" t="s">
        <v>443</v>
      </c>
      <c r="IP22" t="s">
        <v>444</v>
      </c>
      <c r="IQ22" t="s">
        <v>444</v>
      </c>
      <c r="IR22" t="s">
        <v>444</v>
      </c>
      <c r="IS22" t="s">
        <v>444</v>
      </c>
      <c r="IT22">
        <v>0</v>
      </c>
      <c r="IU22">
        <v>100</v>
      </c>
      <c r="IV22">
        <v>100</v>
      </c>
      <c r="IW22">
        <v>0.396</v>
      </c>
      <c r="IX22">
        <v>0.06900000000000001</v>
      </c>
      <c r="IY22">
        <v>0.3971615310492796</v>
      </c>
      <c r="IZ22">
        <v>0.002194383670526158</v>
      </c>
      <c r="JA22">
        <v>-2.614430836048478E-07</v>
      </c>
      <c r="JB22">
        <v>2.831566818974657E-11</v>
      </c>
      <c r="JC22">
        <v>-0.02387284111826243</v>
      </c>
      <c r="JD22">
        <v>-0.004919592197158782</v>
      </c>
      <c r="JE22">
        <v>0.0008186423644796414</v>
      </c>
      <c r="JF22">
        <v>-8.268116151049551E-06</v>
      </c>
      <c r="JG22">
        <v>6</v>
      </c>
      <c r="JH22">
        <v>2002</v>
      </c>
      <c r="JI22">
        <v>0</v>
      </c>
      <c r="JJ22">
        <v>28</v>
      </c>
      <c r="JK22">
        <v>28353442</v>
      </c>
      <c r="JL22">
        <v>28353442</v>
      </c>
      <c r="JM22">
        <v>0.15625</v>
      </c>
      <c r="JN22">
        <v>0</v>
      </c>
      <c r="JO22">
        <v>1.49658</v>
      </c>
      <c r="JP22">
        <v>2.36572</v>
      </c>
      <c r="JQ22">
        <v>1.54907</v>
      </c>
      <c r="JR22">
        <v>2.46826</v>
      </c>
      <c r="JS22">
        <v>35.8944</v>
      </c>
      <c r="JT22">
        <v>24.1225</v>
      </c>
      <c r="JU22">
        <v>18</v>
      </c>
      <c r="JV22">
        <v>490.896</v>
      </c>
      <c r="JW22">
        <v>509.964</v>
      </c>
      <c r="JX22">
        <v>20.8655</v>
      </c>
      <c r="JY22">
        <v>29.2425</v>
      </c>
      <c r="JZ22">
        <v>29.9978</v>
      </c>
      <c r="KA22">
        <v>29.6421</v>
      </c>
      <c r="KB22">
        <v>29.6633</v>
      </c>
      <c r="KC22">
        <v>100</v>
      </c>
      <c r="KD22">
        <v>15.3254</v>
      </c>
      <c r="KE22">
        <v>48.9976</v>
      </c>
      <c r="KF22">
        <v>20.9579</v>
      </c>
      <c r="KG22">
        <v>420</v>
      </c>
      <c r="KH22">
        <v>15.7262</v>
      </c>
      <c r="KI22">
        <v>101.721</v>
      </c>
      <c r="KJ22">
        <v>93.4687</v>
      </c>
    </row>
    <row r="23" spans="1:296">
      <c r="A23">
        <v>5</v>
      </c>
      <c r="B23">
        <v>1701206558.5</v>
      </c>
      <c r="C23">
        <v>437</v>
      </c>
      <c r="D23" t="s">
        <v>454</v>
      </c>
      <c r="E23" t="s">
        <v>455</v>
      </c>
      <c r="F23">
        <v>5</v>
      </c>
      <c r="G23" t="s">
        <v>436</v>
      </c>
      <c r="H23">
        <v>1701206555.5</v>
      </c>
      <c r="I23">
        <f>(J23)/1000</f>
        <v>0</v>
      </c>
      <c r="J23">
        <f>IF(DO23, AM23, AG23)</f>
        <v>0</v>
      </c>
      <c r="K23">
        <f>IF(DO23, AH23, AF23)</f>
        <v>0</v>
      </c>
      <c r="L23">
        <f>DQ23 - IF(AT23&gt;1, K23*DK23*100.0/(AV23*EE23), 0)</f>
        <v>0</v>
      </c>
      <c r="M23">
        <f>((S23-I23/2)*L23-K23)/(S23+I23/2)</f>
        <v>0</v>
      </c>
      <c r="N23">
        <f>M23*(DX23+DY23)/1000.0</f>
        <v>0</v>
      </c>
      <c r="O23">
        <f>(DQ23 - IF(AT23&gt;1, K23*DK23*100.0/(AV23*EE23), 0))*(DX23+DY23)/1000.0</f>
        <v>0</v>
      </c>
      <c r="P23">
        <f>2.0/((1/R23-1/Q23)+SIGN(R23)*SQRT((1/R23-1/Q23)*(1/R23-1/Q23) + 4*DL23/((DL23+1)*(DL23+1))*(2*1/R23*1/Q23-1/Q23*1/Q23)))</f>
        <v>0</v>
      </c>
      <c r="Q23">
        <f>IF(LEFT(DM23,1)&lt;&gt;"0",IF(LEFT(DM23,1)="1",3.0,DN23),$D$5+$E$5*(EE23*DX23/($K$5*1000))+$F$5*(EE23*DX23/($K$5*1000))*MAX(MIN(DK23,$J$5),$I$5)*MAX(MIN(DK23,$J$5),$I$5)+$G$5*MAX(MIN(DK23,$J$5),$I$5)*(EE23*DX23/($K$5*1000))+$H$5*(EE23*DX23/($K$5*1000))*(EE23*DX23/($K$5*1000)))</f>
        <v>0</v>
      </c>
      <c r="R23">
        <f>I23*(1000-(1000*0.61365*exp(17.502*V23/(240.97+V23))/(DX23+DY23)+DS23)/2)/(1000*0.61365*exp(17.502*V23/(240.97+V23))/(DX23+DY23)-DS23)</f>
        <v>0</v>
      </c>
      <c r="S23">
        <f>1/((DL23+1)/(P23/1.6)+1/(Q23/1.37)) + DL23/((DL23+1)/(P23/1.6) + DL23/(Q23/1.37))</f>
        <v>0</v>
      </c>
      <c r="T23">
        <f>(DG23*DJ23)</f>
        <v>0</v>
      </c>
      <c r="U23">
        <f>(DZ23+(T23+2*0.95*5.67E-8*(((DZ23+$B$9)+273)^4-(DZ23+273)^4)-44100*I23)/(1.84*29.3*Q23+8*0.95*5.67E-8*(DZ23+273)^3))</f>
        <v>0</v>
      </c>
      <c r="V23">
        <f>($C$9*EA23+$D$9*EB23+$E$9*U23)</f>
        <v>0</v>
      </c>
      <c r="W23">
        <f>0.61365*exp(17.502*V23/(240.97+V23))</f>
        <v>0</v>
      </c>
      <c r="X23">
        <f>(Y23/Z23*100)</f>
        <v>0</v>
      </c>
      <c r="Y23">
        <f>DS23*(DX23+DY23)/1000</f>
        <v>0</v>
      </c>
      <c r="Z23">
        <f>0.61365*exp(17.502*DZ23/(240.97+DZ23))</f>
        <v>0</v>
      </c>
      <c r="AA23">
        <f>(W23-DS23*(DX23+DY23)/1000)</f>
        <v>0</v>
      </c>
      <c r="AB23">
        <f>(-I23*44100)</f>
        <v>0</v>
      </c>
      <c r="AC23">
        <f>2*29.3*Q23*0.92*(DZ23-V23)</f>
        <v>0</v>
      </c>
      <c r="AD23">
        <f>2*0.95*5.67E-8*(((DZ23+$B$9)+273)^4-(V23+273)^4)</f>
        <v>0</v>
      </c>
      <c r="AE23">
        <f>T23+AD23+AB23+AC23</f>
        <v>0</v>
      </c>
      <c r="AF23">
        <f>DW23*AT23*(DR23-DQ23*(1000-AT23*DT23)/(1000-AT23*DS23))/(100*DK23)</f>
        <v>0</v>
      </c>
      <c r="AG23">
        <f>1000*DW23*AT23*(DS23-DT23)/(100*DK23*(1000-AT23*DS23))</f>
        <v>0</v>
      </c>
      <c r="AH23">
        <f>(AI23 - AJ23 - DX23*1E3/(8.314*(DZ23+273.15)) * AL23/DW23 * AK23) * DW23/(100*DK23) * (1000 - DT23)/1000</f>
        <v>0</v>
      </c>
      <c r="AI23">
        <v>0.4340269478000404</v>
      </c>
      <c r="AJ23">
        <v>0.006152257636363634</v>
      </c>
      <c r="AK23">
        <v>1.008122433710875E-06</v>
      </c>
      <c r="AL23">
        <v>66.21398037600137</v>
      </c>
      <c r="AM23">
        <f>(AO23 - AN23 + DX23*1E3/(8.314*(DZ23+273.15)) * AQ23/DW23 * AP23) * DW23/(100*DK23) * 1000/(1000 - AO23)</f>
        <v>0</v>
      </c>
      <c r="AN23">
        <v>15.75428454023487</v>
      </c>
      <c r="AO23">
        <v>15.91659575757576</v>
      </c>
      <c r="AP23">
        <v>-3.288799903538413E-05</v>
      </c>
      <c r="AQ23">
        <v>108.6778627867802</v>
      </c>
      <c r="AR23">
        <v>0</v>
      </c>
      <c r="AS23">
        <v>0</v>
      </c>
      <c r="AT23">
        <f>IF(AR23*$H$15&gt;=AV23,1.0,(AV23/(AV23-AR23*$H$15)))</f>
        <v>0</v>
      </c>
      <c r="AU23">
        <f>(AT23-1)*100</f>
        <v>0</v>
      </c>
      <c r="AV23">
        <f>MAX(0,($B$15+$C$15*EE23)/(1+$D$15*EE23)*DX23/(DZ23+273)*$E$15)</f>
        <v>0</v>
      </c>
      <c r="AW23" t="s">
        <v>437</v>
      </c>
      <c r="AX23" t="s">
        <v>437</v>
      </c>
      <c r="AY23">
        <v>0</v>
      </c>
      <c r="AZ23">
        <v>0</v>
      </c>
      <c r="BA23">
        <f>1-AY23/AZ23</f>
        <v>0</v>
      </c>
      <c r="BB23">
        <v>0</v>
      </c>
      <c r="BC23" t="s">
        <v>437</v>
      </c>
      <c r="BD23" t="s">
        <v>437</v>
      </c>
      <c r="BE23">
        <v>0</v>
      </c>
      <c r="BF23">
        <v>0</v>
      </c>
      <c r="BG23">
        <f>1-BE23/BF23</f>
        <v>0</v>
      </c>
      <c r="BH23">
        <v>0.5</v>
      </c>
      <c r="BI23">
        <f>DH23</f>
        <v>0</v>
      </c>
      <c r="BJ23">
        <f>K23</f>
        <v>0</v>
      </c>
      <c r="BK23">
        <f>BG23*BH23*BI23</f>
        <v>0</v>
      </c>
      <c r="BL23">
        <f>(BJ23-BB23)/BI23</f>
        <v>0</v>
      </c>
      <c r="BM23">
        <f>(AZ23-BF23)/BF23</f>
        <v>0</v>
      </c>
      <c r="BN23">
        <f>AY23/(BA23+AY23/BF23)</f>
        <v>0</v>
      </c>
      <c r="BO23" t="s">
        <v>437</v>
      </c>
      <c r="BP23">
        <v>0</v>
      </c>
      <c r="BQ23">
        <f>IF(BP23&lt;&gt;0, BP23, BN23)</f>
        <v>0</v>
      </c>
      <c r="BR23">
        <f>1-BQ23/BF23</f>
        <v>0</v>
      </c>
      <c r="BS23">
        <f>(BF23-BE23)/(BF23-BQ23)</f>
        <v>0</v>
      </c>
      <c r="BT23">
        <f>(AZ23-BF23)/(AZ23-BQ23)</f>
        <v>0</v>
      </c>
      <c r="BU23">
        <f>(BF23-BE23)/(BF23-AY23)</f>
        <v>0</v>
      </c>
      <c r="BV23">
        <f>(AZ23-BF23)/(AZ23-AY23)</f>
        <v>0</v>
      </c>
      <c r="BW23">
        <f>(BS23*BQ23/BE23)</f>
        <v>0</v>
      </c>
      <c r="BX23">
        <f>(1-BW23)</f>
        <v>0</v>
      </c>
      <c r="DG23">
        <f>$B$13*EF23+$C$13*EG23+$F$13*ER23*(1-EU23)</f>
        <v>0</v>
      </c>
      <c r="DH23">
        <f>DG23*DI23</f>
        <v>0</v>
      </c>
      <c r="DI23">
        <f>($B$13*$D$11+$C$13*$D$11+$F$13*((FE23+EW23)/MAX(FE23+EW23+FF23, 0.1)*$I$11+FF23/MAX(FE23+EW23+FF23, 0.1)*$J$11))/($B$13+$C$13+$F$13)</f>
        <v>0</v>
      </c>
      <c r="DJ23">
        <f>($B$13*$K$11+$C$13*$K$11+$F$13*((FE23+EW23)/MAX(FE23+EW23+FF23, 0.1)*$P$11+FF23/MAX(FE23+EW23+FF23, 0.1)*$Q$11))/($B$13+$C$13+$F$13)</f>
        <v>0</v>
      </c>
      <c r="DK23">
        <v>2</v>
      </c>
      <c r="DL23">
        <v>0.5</v>
      </c>
      <c r="DM23" t="s">
        <v>439</v>
      </c>
      <c r="DN23">
        <v>2</v>
      </c>
      <c r="DO23" t="b">
        <v>1</v>
      </c>
      <c r="DP23">
        <v>1701206555.5</v>
      </c>
      <c r="DQ23">
        <v>0.005102060909090909</v>
      </c>
      <c r="DR23">
        <v>0.4174314545454546</v>
      </c>
      <c r="DS23">
        <v>15.91635454545454</v>
      </c>
      <c r="DT23">
        <v>15.7688</v>
      </c>
      <c r="DU23">
        <v>-0.391201</v>
      </c>
      <c r="DV23">
        <v>15.84551818181818</v>
      </c>
      <c r="DW23">
        <v>499.9424545454545</v>
      </c>
      <c r="DX23">
        <v>90.89351818181818</v>
      </c>
      <c r="DY23">
        <v>0.099856</v>
      </c>
      <c r="DZ23">
        <v>23.3049</v>
      </c>
      <c r="EA23">
        <v>23.91853636363636</v>
      </c>
      <c r="EB23">
        <v>999.9</v>
      </c>
      <c r="EC23">
        <v>0</v>
      </c>
      <c r="ED23">
        <v>0</v>
      </c>
      <c r="EE23">
        <v>10007.16363636364</v>
      </c>
      <c r="EF23">
        <v>0</v>
      </c>
      <c r="EG23">
        <v>15.09435454545454</v>
      </c>
      <c r="EH23">
        <v>-0.4123291818181818</v>
      </c>
      <c r="EI23">
        <v>0.005184584545454546</v>
      </c>
      <c r="EJ23">
        <v>0.4241190000000001</v>
      </c>
      <c r="EK23">
        <v>0.1475325454545455</v>
      </c>
      <c r="EL23">
        <v>0.4174314545454546</v>
      </c>
      <c r="EM23">
        <v>15.7688</v>
      </c>
      <c r="EN23">
        <v>1.446693636363636</v>
      </c>
      <c r="EO23">
        <v>1.433283636363636</v>
      </c>
      <c r="EP23">
        <v>12.41609090909091</v>
      </c>
      <c r="EQ23">
        <v>12.2744</v>
      </c>
      <c r="ER23">
        <v>1500.005454545454</v>
      </c>
      <c r="ES23">
        <v>0.973008</v>
      </c>
      <c r="ET23">
        <v>0.0269918</v>
      </c>
      <c r="EU23">
        <v>0</v>
      </c>
      <c r="EV23">
        <v>242.759</v>
      </c>
      <c r="EW23">
        <v>4.9996</v>
      </c>
      <c r="EX23">
        <v>3667.807272727273</v>
      </c>
      <c r="EY23">
        <v>14076.5</v>
      </c>
      <c r="EZ23">
        <v>36.41445454545454</v>
      </c>
      <c r="FA23">
        <v>38.062</v>
      </c>
      <c r="FB23">
        <v>37.13045454545455</v>
      </c>
      <c r="FC23">
        <v>37.52818181818182</v>
      </c>
      <c r="FD23">
        <v>37.67036363636364</v>
      </c>
      <c r="FE23">
        <v>1454.655454545454</v>
      </c>
      <c r="FF23">
        <v>40.35000000000001</v>
      </c>
      <c r="FG23">
        <v>0</v>
      </c>
      <c r="FH23">
        <v>39.39999985694885</v>
      </c>
      <c r="FI23">
        <v>0</v>
      </c>
      <c r="FJ23">
        <v>242.8429615384615</v>
      </c>
      <c r="FK23">
        <v>-0.4168547147952878</v>
      </c>
      <c r="FL23">
        <v>-8.617094022814619</v>
      </c>
      <c r="FM23">
        <v>3668.401923076922</v>
      </c>
      <c r="FN23">
        <v>15</v>
      </c>
      <c r="FO23">
        <v>0</v>
      </c>
      <c r="FP23" t="s">
        <v>440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-0.410677675</v>
      </c>
      <c r="GC23">
        <v>-0.02350400375234525</v>
      </c>
      <c r="GD23">
        <v>0.01937695595854455</v>
      </c>
      <c r="GE23">
        <v>1</v>
      </c>
      <c r="GF23">
        <v>242.8591764705882</v>
      </c>
      <c r="GG23">
        <v>-0.6162872486929218</v>
      </c>
      <c r="GH23">
        <v>0.187919799944211</v>
      </c>
      <c r="GI23">
        <v>1</v>
      </c>
      <c r="GJ23">
        <v>0.11038729</v>
      </c>
      <c r="GK23">
        <v>0.1483525215759847</v>
      </c>
      <c r="GL23">
        <v>0.02905088682289923</v>
      </c>
      <c r="GM23">
        <v>0</v>
      </c>
      <c r="GN23">
        <v>2</v>
      </c>
      <c r="GO23">
        <v>3</v>
      </c>
      <c r="GP23" t="s">
        <v>447</v>
      </c>
      <c r="GQ23">
        <v>3.10112</v>
      </c>
      <c r="GR23">
        <v>2.75839</v>
      </c>
      <c r="GS23">
        <v>-0.000106239</v>
      </c>
      <c r="GT23">
        <v>0.000110045</v>
      </c>
      <c r="GU23">
        <v>0.08102090000000001</v>
      </c>
      <c r="GV23">
        <v>0.081176</v>
      </c>
      <c r="GW23">
        <v>26061.7</v>
      </c>
      <c r="GX23">
        <v>24256.7</v>
      </c>
      <c r="GY23">
        <v>26623.4</v>
      </c>
      <c r="GZ23">
        <v>24488.1</v>
      </c>
      <c r="HA23">
        <v>39206.7</v>
      </c>
      <c r="HB23">
        <v>33288.2</v>
      </c>
      <c r="HC23">
        <v>46562.4</v>
      </c>
      <c r="HD23">
        <v>38779.6</v>
      </c>
      <c r="HE23">
        <v>1.87833</v>
      </c>
      <c r="HF23">
        <v>1.8833</v>
      </c>
      <c r="HG23">
        <v>0.161082</v>
      </c>
      <c r="HH23">
        <v>0</v>
      </c>
      <c r="HI23">
        <v>21.2616</v>
      </c>
      <c r="HJ23">
        <v>999.9</v>
      </c>
      <c r="HK23">
        <v>37.3</v>
      </c>
      <c r="HL23">
        <v>31</v>
      </c>
      <c r="HM23">
        <v>18.5114</v>
      </c>
      <c r="HN23">
        <v>61.5925</v>
      </c>
      <c r="HO23">
        <v>21.8109</v>
      </c>
      <c r="HP23">
        <v>1</v>
      </c>
      <c r="HQ23">
        <v>0.142647</v>
      </c>
      <c r="HR23">
        <v>2.04577</v>
      </c>
      <c r="HS23">
        <v>20.2695</v>
      </c>
      <c r="HT23">
        <v>5.22118</v>
      </c>
      <c r="HU23">
        <v>11.98</v>
      </c>
      <c r="HV23">
        <v>4.96545</v>
      </c>
      <c r="HW23">
        <v>3.27515</v>
      </c>
      <c r="HX23">
        <v>9999</v>
      </c>
      <c r="HY23">
        <v>9999</v>
      </c>
      <c r="HZ23">
        <v>9999</v>
      </c>
      <c r="IA23">
        <v>507.9</v>
      </c>
      <c r="IB23">
        <v>1.864</v>
      </c>
      <c r="IC23">
        <v>1.86009</v>
      </c>
      <c r="ID23">
        <v>1.85837</v>
      </c>
      <c r="IE23">
        <v>1.85974</v>
      </c>
      <c r="IF23">
        <v>1.85988</v>
      </c>
      <c r="IG23">
        <v>1.85837</v>
      </c>
      <c r="IH23">
        <v>1.85745</v>
      </c>
      <c r="II23">
        <v>1.85239</v>
      </c>
      <c r="IJ23">
        <v>0</v>
      </c>
      <c r="IK23">
        <v>0</v>
      </c>
      <c r="IL23">
        <v>0</v>
      </c>
      <c r="IM23">
        <v>0</v>
      </c>
      <c r="IN23" t="s">
        <v>442</v>
      </c>
      <c r="IO23" t="s">
        <v>443</v>
      </c>
      <c r="IP23" t="s">
        <v>444</v>
      </c>
      <c r="IQ23" t="s">
        <v>444</v>
      </c>
      <c r="IR23" t="s">
        <v>444</v>
      </c>
      <c r="IS23" t="s">
        <v>444</v>
      </c>
      <c r="IT23">
        <v>0</v>
      </c>
      <c r="IU23">
        <v>100</v>
      </c>
      <c r="IV23">
        <v>100</v>
      </c>
      <c r="IW23">
        <v>0.396</v>
      </c>
      <c r="IX23">
        <v>0.0708</v>
      </c>
      <c r="IY23">
        <v>0.3971615310492796</v>
      </c>
      <c r="IZ23">
        <v>0.002194383670526158</v>
      </c>
      <c r="JA23">
        <v>-2.614430836048478E-07</v>
      </c>
      <c r="JB23">
        <v>2.831566818974657E-11</v>
      </c>
      <c r="JC23">
        <v>-0.02387284111826243</v>
      </c>
      <c r="JD23">
        <v>-0.004919592197158782</v>
      </c>
      <c r="JE23">
        <v>0.0008186423644796414</v>
      </c>
      <c r="JF23">
        <v>-8.268116151049551E-06</v>
      </c>
      <c r="JG23">
        <v>6</v>
      </c>
      <c r="JH23">
        <v>2002</v>
      </c>
      <c r="JI23">
        <v>0</v>
      </c>
      <c r="JJ23">
        <v>28</v>
      </c>
      <c r="JK23">
        <v>28353442.6</v>
      </c>
      <c r="JL23">
        <v>28353442.6</v>
      </c>
      <c r="JM23">
        <v>0.15625</v>
      </c>
      <c r="JN23">
        <v>0</v>
      </c>
      <c r="JO23">
        <v>1.49658</v>
      </c>
      <c r="JP23">
        <v>2.3645</v>
      </c>
      <c r="JQ23">
        <v>1.54907</v>
      </c>
      <c r="JR23">
        <v>2.43774</v>
      </c>
      <c r="JS23">
        <v>35.8711</v>
      </c>
      <c r="JT23">
        <v>24.1313</v>
      </c>
      <c r="JU23">
        <v>18</v>
      </c>
      <c r="JV23">
        <v>490.849</v>
      </c>
      <c r="JW23">
        <v>510.444</v>
      </c>
      <c r="JX23">
        <v>20.8776</v>
      </c>
      <c r="JY23">
        <v>29.1129</v>
      </c>
      <c r="JZ23">
        <v>29.9983</v>
      </c>
      <c r="KA23">
        <v>29.5287</v>
      </c>
      <c r="KB23">
        <v>29.5527</v>
      </c>
      <c r="KC23">
        <v>100</v>
      </c>
      <c r="KD23">
        <v>15.0636</v>
      </c>
      <c r="KE23">
        <v>49.376</v>
      </c>
      <c r="KF23">
        <v>20.9184</v>
      </c>
      <c r="KG23">
        <v>420</v>
      </c>
      <c r="KH23">
        <v>15.6376</v>
      </c>
      <c r="KI23">
        <v>101.748</v>
      </c>
      <c r="KJ23">
        <v>93.4875</v>
      </c>
    </row>
    <row r="24" spans="1:296">
      <c r="A24">
        <v>6</v>
      </c>
      <c r="B24">
        <v>1701206704</v>
      </c>
      <c r="C24">
        <v>582.5</v>
      </c>
      <c r="D24" t="s">
        <v>456</v>
      </c>
      <c r="E24" t="s">
        <v>457</v>
      </c>
      <c r="F24">
        <v>5</v>
      </c>
      <c r="G24" t="s">
        <v>436</v>
      </c>
      <c r="H24">
        <v>1701206701.25</v>
      </c>
      <c r="I24">
        <f>(J24)/1000</f>
        <v>0</v>
      </c>
      <c r="J24">
        <f>IF(DO24, AM24, AG24)</f>
        <v>0</v>
      </c>
      <c r="K24">
        <f>IF(DO24, AH24, AF24)</f>
        <v>0</v>
      </c>
      <c r="L24">
        <f>DQ24 - IF(AT24&gt;1, K24*DK24*100.0/(AV24*EE24), 0)</f>
        <v>0</v>
      </c>
      <c r="M24">
        <f>((S24-I24/2)*L24-K24)/(S24+I24/2)</f>
        <v>0</v>
      </c>
      <c r="N24">
        <f>M24*(DX24+DY24)/1000.0</f>
        <v>0</v>
      </c>
      <c r="O24">
        <f>(DQ24 - IF(AT24&gt;1, K24*DK24*100.0/(AV24*EE24), 0))*(DX24+DY24)/1000.0</f>
        <v>0</v>
      </c>
      <c r="P24">
        <f>2.0/((1/R24-1/Q24)+SIGN(R24)*SQRT((1/R24-1/Q24)*(1/R24-1/Q24) + 4*DL24/((DL24+1)*(DL24+1))*(2*1/R24*1/Q24-1/Q24*1/Q24)))</f>
        <v>0</v>
      </c>
      <c r="Q24">
        <f>IF(LEFT(DM24,1)&lt;&gt;"0",IF(LEFT(DM24,1)="1",3.0,DN24),$D$5+$E$5*(EE24*DX24/($K$5*1000))+$F$5*(EE24*DX24/($K$5*1000))*MAX(MIN(DK24,$J$5),$I$5)*MAX(MIN(DK24,$J$5),$I$5)+$G$5*MAX(MIN(DK24,$J$5),$I$5)*(EE24*DX24/($K$5*1000))+$H$5*(EE24*DX24/($K$5*1000))*(EE24*DX24/($K$5*1000)))</f>
        <v>0</v>
      </c>
      <c r="R24">
        <f>I24*(1000-(1000*0.61365*exp(17.502*V24/(240.97+V24))/(DX24+DY24)+DS24)/2)/(1000*0.61365*exp(17.502*V24/(240.97+V24))/(DX24+DY24)-DS24)</f>
        <v>0</v>
      </c>
      <c r="S24">
        <f>1/((DL24+1)/(P24/1.6)+1/(Q24/1.37)) + DL24/((DL24+1)/(P24/1.6) + DL24/(Q24/1.37))</f>
        <v>0</v>
      </c>
      <c r="T24">
        <f>(DG24*DJ24)</f>
        <v>0</v>
      </c>
      <c r="U24">
        <f>(DZ24+(T24+2*0.95*5.67E-8*(((DZ24+$B$9)+273)^4-(DZ24+273)^4)-44100*I24)/(1.84*29.3*Q24+8*0.95*5.67E-8*(DZ24+273)^3))</f>
        <v>0</v>
      </c>
      <c r="V24">
        <f>($C$9*EA24+$D$9*EB24+$E$9*U24)</f>
        <v>0</v>
      </c>
      <c r="W24">
        <f>0.61365*exp(17.502*V24/(240.97+V24))</f>
        <v>0</v>
      </c>
      <c r="X24">
        <f>(Y24/Z24*100)</f>
        <v>0</v>
      </c>
      <c r="Y24">
        <f>DS24*(DX24+DY24)/1000</f>
        <v>0</v>
      </c>
      <c r="Z24">
        <f>0.61365*exp(17.502*DZ24/(240.97+DZ24))</f>
        <v>0</v>
      </c>
      <c r="AA24">
        <f>(W24-DS24*(DX24+DY24)/1000)</f>
        <v>0</v>
      </c>
      <c r="AB24">
        <f>(-I24*44100)</f>
        <v>0</v>
      </c>
      <c r="AC24">
        <f>2*29.3*Q24*0.92*(DZ24-V24)</f>
        <v>0</v>
      </c>
      <c r="AD24">
        <f>2*0.95*5.67E-8*(((DZ24+$B$9)+273)^4-(V24+273)^4)</f>
        <v>0</v>
      </c>
      <c r="AE24">
        <f>T24+AD24+AB24+AC24</f>
        <v>0</v>
      </c>
      <c r="AF24">
        <f>DW24*AT24*(DR24-DQ24*(1000-AT24*DT24)/(1000-AT24*DS24))/(100*DK24)</f>
        <v>0</v>
      </c>
      <c r="AG24">
        <f>1000*DW24*AT24*(DS24-DT24)/(100*DK24*(1000-AT24*DS24))</f>
        <v>0</v>
      </c>
      <c r="AH24">
        <f>(AI24 - AJ24 - DX24*1E3/(8.314*(DZ24+273.15)) * AL24/DW24 * AK24) * DW24/(100*DK24) * (1000 - DT24)/1000</f>
        <v>0</v>
      </c>
      <c r="AI24">
        <v>0.4239888103885247</v>
      </c>
      <c r="AJ24">
        <v>0.106607353939394</v>
      </c>
      <c r="AK24">
        <v>1.090091171533993E-05</v>
      </c>
      <c r="AL24">
        <v>66.21398037600137</v>
      </c>
      <c r="AM24">
        <f>(AO24 - AN24 + DX24*1E3/(8.314*(DZ24+273.15)) * AQ24/DW24 * AP24) * DW24/(100*DK24) * 1000/(1000 - AO24)</f>
        <v>0</v>
      </c>
      <c r="AN24">
        <v>15.59384027371125</v>
      </c>
      <c r="AO24">
        <v>15.76739636363635</v>
      </c>
      <c r="AP24">
        <v>-1.223519488503903E-05</v>
      </c>
      <c r="AQ24">
        <v>108.6778627867802</v>
      </c>
      <c r="AR24">
        <v>0</v>
      </c>
      <c r="AS24">
        <v>0</v>
      </c>
      <c r="AT24">
        <f>IF(AR24*$H$15&gt;=AV24,1.0,(AV24/(AV24-AR24*$H$15)))</f>
        <v>0</v>
      </c>
      <c r="AU24">
        <f>(AT24-1)*100</f>
        <v>0</v>
      </c>
      <c r="AV24">
        <f>MAX(0,($B$15+$C$15*EE24)/(1+$D$15*EE24)*DX24/(DZ24+273)*$E$15)</f>
        <v>0</v>
      </c>
      <c r="AW24" t="s">
        <v>437</v>
      </c>
      <c r="AX24">
        <v>0</v>
      </c>
      <c r="AY24">
        <v>0.7</v>
      </c>
      <c r="AZ24">
        <v>0.7</v>
      </c>
      <c r="BA24">
        <f>1-AY24/AZ24</f>
        <v>0</v>
      </c>
      <c r="BB24">
        <v>-1</v>
      </c>
      <c r="BC24" t="s">
        <v>458</v>
      </c>
      <c r="BD24">
        <v>8170.89</v>
      </c>
      <c r="BE24">
        <v>240.8477307692308</v>
      </c>
      <c r="BF24">
        <v>246.7</v>
      </c>
      <c r="BG24">
        <f>1-BE24/BF24</f>
        <v>0</v>
      </c>
      <c r="BH24">
        <v>0.5</v>
      </c>
      <c r="BI24">
        <f>DH24</f>
        <v>0</v>
      </c>
      <c r="BJ24">
        <f>K24</f>
        <v>0</v>
      </c>
      <c r="BK24">
        <f>BG24*BH24*BI24</f>
        <v>0</v>
      </c>
      <c r="BL24">
        <f>(BJ24-BB24)/BI24</f>
        <v>0</v>
      </c>
      <c r="BM24">
        <f>(AZ24-BF24)/BF24</f>
        <v>0</v>
      </c>
      <c r="BN24">
        <f>AY24/(BA24+AY24/BF24)</f>
        <v>0</v>
      </c>
      <c r="BO24" t="s">
        <v>437</v>
      </c>
      <c r="BP24">
        <v>0</v>
      </c>
      <c r="BQ24">
        <f>IF(BP24&lt;&gt;0, BP24, BN24)</f>
        <v>0</v>
      </c>
      <c r="BR24">
        <f>1-BQ24/BF24</f>
        <v>0</v>
      </c>
      <c r="BS24">
        <f>(BF24-BE24)/(BF24-BQ24)</f>
        <v>0</v>
      </c>
      <c r="BT24">
        <f>(AZ24-BF24)/(AZ24-BQ24)</f>
        <v>0</v>
      </c>
      <c r="BU24">
        <f>(BF24-BE24)/(BF24-AY24)</f>
        <v>0</v>
      </c>
      <c r="BV24">
        <f>(AZ24-BF24)/(AZ24-AY24)</f>
        <v>0</v>
      </c>
      <c r="BW24">
        <f>(BS24*BQ24/BE24)</f>
        <v>0</v>
      </c>
      <c r="BX24">
        <f>(1-BW24)</f>
        <v>0</v>
      </c>
      <c r="DG24">
        <f>$B$13*EF24+$C$13*EG24+$F$13*ER24*(1-EU24)</f>
        <v>0</v>
      </c>
      <c r="DH24">
        <f>DG24*DI24</f>
        <v>0</v>
      </c>
      <c r="DI24">
        <f>($B$13*$D$11+$C$13*$D$11+$F$13*((FE24+EW24)/MAX(FE24+EW24+FF24, 0.1)*$I$11+FF24/MAX(FE24+EW24+FF24, 0.1)*$J$11))/($B$13+$C$13+$F$13)</f>
        <v>0</v>
      </c>
      <c r="DJ24">
        <f>($B$13*$K$11+$C$13*$K$11+$F$13*((FE24+EW24)/MAX(FE24+EW24+FF24, 0.1)*$P$11+FF24/MAX(FE24+EW24+FF24, 0.1)*$Q$11))/($B$13+$C$13+$F$13)</f>
        <v>0</v>
      </c>
      <c r="DK24">
        <v>2</v>
      </c>
      <c r="DL24">
        <v>0.5</v>
      </c>
      <c r="DM24" t="s">
        <v>439</v>
      </c>
      <c r="DN24">
        <v>2</v>
      </c>
      <c r="DO24" t="b">
        <v>1</v>
      </c>
      <c r="DP24">
        <v>1701206701.25</v>
      </c>
      <c r="DQ24">
        <v>0.08759591999999999</v>
      </c>
      <c r="DR24">
        <v>0.420509</v>
      </c>
      <c r="DS24">
        <v>15.76904</v>
      </c>
      <c r="DT24">
        <v>15.59433</v>
      </c>
      <c r="DU24">
        <v>-0.3088877</v>
      </c>
      <c r="DV24">
        <v>15.70033</v>
      </c>
      <c r="DW24">
        <v>500.0290999999999</v>
      </c>
      <c r="DX24">
        <v>90.89585000000001</v>
      </c>
      <c r="DY24">
        <v>0.10007884</v>
      </c>
      <c r="DZ24">
        <v>23.3512</v>
      </c>
      <c r="EA24">
        <v>24.01406</v>
      </c>
      <c r="EB24">
        <v>999.9</v>
      </c>
      <c r="EC24">
        <v>0</v>
      </c>
      <c r="ED24">
        <v>0</v>
      </c>
      <c r="EE24">
        <v>10003.7</v>
      </c>
      <c r="EF24">
        <v>0</v>
      </c>
      <c r="EG24">
        <v>14.77174</v>
      </c>
      <c r="EH24">
        <v>-0.3329132</v>
      </c>
      <c r="EI24">
        <v>0.08899915</v>
      </c>
      <c r="EJ24">
        <v>0.4271706</v>
      </c>
      <c r="EK24">
        <v>0.1747022</v>
      </c>
      <c r="EL24">
        <v>0.420509</v>
      </c>
      <c r="EM24">
        <v>15.59433</v>
      </c>
      <c r="EN24">
        <v>1.433339</v>
      </c>
      <c r="EO24">
        <v>1.417459</v>
      </c>
      <c r="EP24">
        <v>12.275</v>
      </c>
      <c r="EQ24">
        <v>12.10572</v>
      </c>
      <c r="ER24">
        <v>1499.972</v>
      </c>
      <c r="ES24">
        <v>0.9730040000000001</v>
      </c>
      <c r="ET24">
        <v>0.02699576</v>
      </c>
      <c r="EU24">
        <v>0</v>
      </c>
      <c r="EV24">
        <v>240.7581</v>
      </c>
      <c r="EW24">
        <v>4.9996</v>
      </c>
      <c r="EX24">
        <v>3673.437</v>
      </c>
      <c r="EY24">
        <v>14076.17</v>
      </c>
      <c r="EZ24">
        <v>38.656</v>
      </c>
      <c r="FA24">
        <v>40.8435</v>
      </c>
      <c r="FB24">
        <v>39.86839999999999</v>
      </c>
      <c r="FC24">
        <v>41.0123</v>
      </c>
      <c r="FD24">
        <v>40.3435</v>
      </c>
      <c r="FE24">
        <v>1454.612</v>
      </c>
      <c r="FF24">
        <v>40.36</v>
      </c>
      <c r="FG24">
        <v>0</v>
      </c>
      <c r="FH24">
        <v>184.5999999046326</v>
      </c>
      <c r="FI24">
        <v>0</v>
      </c>
      <c r="FJ24">
        <v>240.8477307692308</v>
      </c>
      <c r="FK24">
        <v>-1.173025635767861</v>
      </c>
      <c r="FL24">
        <v>0.5090598386018986</v>
      </c>
      <c r="FM24">
        <v>3673.394230769231</v>
      </c>
      <c r="FN24">
        <v>15</v>
      </c>
      <c r="FO24">
        <v>0</v>
      </c>
      <c r="FP24" t="s">
        <v>440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-0.334619975609756</v>
      </c>
      <c r="GC24">
        <v>-0.04866094076655039</v>
      </c>
      <c r="GD24">
        <v>0.01530509800047955</v>
      </c>
      <c r="GE24">
        <v>1</v>
      </c>
      <c r="GF24">
        <v>240.8964117647059</v>
      </c>
      <c r="GG24">
        <v>-0.9231474354791248</v>
      </c>
      <c r="GH24">
        <v>0.2179259342133633</v>
      </c>
      <c r="GI24">
        <v>1</v>
      </c>
      <c r="GJ24">
        <v>0.1739819024390244</v>
      </c>
      <c r="GK24">
        <v>0.01049834843205567</v>
      </c>
      <c r="GL24">
        <v>0.001374517490592707</v>
      </c>
      <c r="GM24">
        <v>1</v>
      </c>
      <c r="GN24">
        <v>3</v>
      </c>
      <c r="GO24">
        <v>3</v>
      </c>
      <c r="GP24" t="s">
        <v>441</v>
      </c>
      <c r="GQ24">
        <v>3.1011</v>
      </c>
      <c r="GR24">
        <v>2.75823</v>
      </c>
      <c r="GS24">
        <v>-7.98718E-05</v>
      </c>
      <c r="GT24">
        <v>0.000112538</v>
      </c>
      <c r="GU24">
        <v>0.0805635</v>
      </c>
      <c r="GV24">
        <v>0.0807003</v>
      </c>
      <c r="GW24">
        <v>26085</v>
      </c>
      <c r="GX24">
        <v>24274.6</v>
      </c>
      <c r="GY24">
        <v>26645.6</v>
      </c>
      <c r="GZ24">
        <v>24503.7</v>
      </c>
      <c r="HA24">
        <v>39257.6</v>
      </c>
      <c r="HB24">
        <v>33325.5</v>
      </c>
      <c r="HC24">
        <v>46600.2</v>
      </c>
      <c r="HD24">
        <v>38803.2</v>
      </c>
      <c r="HE24">
        <v>1.883</v>
      </c>
      <c r="HF24">
        <v>1.89128</v>
      </c>
      <c r="HG24">
        <v>0.153765</v>
      </c>
      <c r="HH24">
        <v>0</v>
      </c>
      <c r="HI24">
        <v>21.4859</v>
      </c>
      <c r="HJ24">
        <v>999.9</v>
      </c>
      <c r="HK24">
        <v>37.3</v>
      </c>
      <c r="HL24">
        <v>31.1</v>
      </c>
      <c r="HM24">
        <v>18.6184</v>
      </c>
      <c r="HN24">
        <v>61.3625</v>
      </c>
      <c r="HO24">
        <v>21.7788</v>
      </c>
      <c r="HP24">
        <v>1</v>
      </c>
      <c r="HQ24">
        <v>0.09844260000000001</v>
      </c>
      <c r="HR24">
        <v>1.75058</v>
      </c>
      <c r="HS24">
        <v>20.274</v>
      </c>
      <c r="HT24">
        <v>5.22178</v>
      </c>
      <c r="HU24">
        <v>11.98</v>
      </c>
      <c r="HV24">
        <v>4.96545</v>
      </c>
      <c r="HW24">
        <v>3.27555</v>
      </c>
      <c r="HX24">
        <v>9999</v>
      </c>
      <c r="HY24">
        <v>9999</v>
      </c>
      <c r="HZ24">
        <v>9999</v>
      </c>
      <c r="IA24">
        <v>508</v>
      </c>
      <c r="IB24">
        <v>1.864</v>
      </c>
      <c r="IC24">
        <v>1.86005</v>
      </c>
      <c r="ID24">
        <v>1.85837</v>
      </c>
      <c r="IE24">
        <v>1.85974</v>
      </c>
      <c r="IF24">
        <v>1.85987</v>
      </c>
      <c r="IG24">
        <v>1.85837</v>
      </c>
      <c r="IH24">
        <v>1.85745</v>
      </c>
      <c r="II24">
        <v>1.85237</v>
      </c>
      <c r="IJ24">
        <v>0</v>
      </c>
      <c r="IK24">
        <v>0</v>
      </c>
      <c r="IL24">
        <v>0</v>
      </c>
      <c r="IM24">
        <v>0</v>
      </c>
      <c r="IN24" t="s">
        <v>442</v>
      </c>
      <c r="IO24" t="s">
        <v>443</v>
      </c>
      <c r="IP24" t="s">
        <v>444</v>
      </c>
      <c r="IQ24" t="s">
        <v>444</v>
      </c>
      <c r="IR24" t="s">
        <v>444</v>
      </c>
      <c r="IS24" t="s">
        <v>444</v>
      </c>
      <c r="IT24">
        <v>0</v>
      </c>
      <c r="IU24">
        <v>100</v>
      </c>
      <c r="IV24">
        <v>100</v>
      </c>
      <c r="IW24">
        <v>0.397</v>
      </c>
      <c r="IX24">
        <v>0.06859999999999999</v>
      </c>
      <c r="IY24">
        <v>0.3971615310492796</v>
      </c>
      <c r="IZ24">
        <v>0.002194383670526158</v>
      </c>
      <c r="JA24">
        <v>-2.614430836048478E-07</v>
      </c>
      <c r="JB24">
        <v>2.831566818974657E-11</v>
      </c>
      <c r="JC24">
        <v>-0.02387284111826243</v>
      </c>
      <c r="JD24">
        <v>-0.004919592197158782</v>
      </c>
      <c r="JE24">
        <v>0.0008186423644796414</v>
      </c>
      <c r="JF24">
        <v>-8.268116151049551E-06</v>
      </c>
      <c r="JG24">
        <v>6</v>
      </c>
      <c r="JH24">
        <v>2002</v>
      </c>
      <c r="JI24">
        <v>0</v>
      </c>
      <c r="JJ24">
        <v>28</v>
      </c>
      <c r="JK24">
        <v>28353445.1</v>
      </c>
      <c r="JL24">
        <v>28353445.1</v>
      </c>
      <c r="JM24">
        <v>0.15625</v>
      </c>
      <c r="JN24">
        <v>0</v>
      </c>
      <c r="JO24">
        <v>1.49658</v>
      </c>
      <c r="JP24">
        <v>2.36694</v>
      </c>
      <c r="JQ24">
        <v>1.54907</v>
      </c>
      <c r="JR24">
        <v>2.45239</v>
      </c>
      <c r="JS24">
        <v>35.7311</v>
      </c>
      <c r="JT24">
        <v>24.1313</v>
      </c>
      <c r="JU24">
        <v>18</v>
      </c>
      <c r="JV24">
        <v>489.99</v>
      </c>
      <c r="JW24">
        <v>512.02</v>
      </c>
      <c r="JX24">
        <v>21.0876</v>
      </c>
      <c r="JY24">
        <v>28.5442</v>
      </c>
      <c r="JZ24">
        <v>29.9986</v>
      </c>
      <c r="KA24">
        <v>29.0541</v>
      </c>
      <c r="KB24">
        <v>29.1071</v>
      </c>
      <c r="KC24">
        <v>100</v>
      </c>
      <c r="KD24">
        <v>15.6407</v>
      </c>
      <c r="KE24">
        <v>49.376</v>
      </c>
      <c r="KF24">
        <v>21.0844</v>
      </c>
      <c r="KG24">
        <v>420</v>
      </c>
      <c r="KH24">
        <v>15.6543</v>
      </c>
      <c r="KI24">
        <v>101.831</v>
      </c>
      <c r="KJ24">
        <v>93.5455</v>
      </c>
    </row>
    <row r="25" spans="1:296">
      <c r="A25">
        <v>7</v>
      </c>
      <c r="B25">
        <v>1701206983.5</v>
      </c>
      <c r="C25">
        <v>862</v>
      </c>
      <c r="D25" t="s">
        <v>459</v>
      </c>
      <c r="E25" t="s">
        <v>460</v>
      </c>
      <c r="F25">
        <v>5</v>
      </c>
      <c r="G25" t="s">
        <v>436</v>
      </c>
      <c r="H25">
        <v>1701206980.75</v>
      </c>
      <c r="I25">
        <f>(J25)/1000</f>
        <v>0</v>
      </c>
      <c r="J25">
        <f>IF(DO25, AM25, AG25)</f>
        <v>0</v>
      </c>
      <c r="K25">
        <f>IF(DO25, AH25, AF25)</f>
        <v>0</v>
      </c>
      <c r="L25">
        <f>DQ25 - IF(AT25&gt;1, K25*DK25*100.0/(AV25*EE25), 0)</f>
        <v>0</v>
      </c>
      <c r="M25">
        <f>((S25-I25/2)*L25-K25)/(S25+I25/2)</f>
        <v>0</v>
      </c>
      <c r="N25">
        <f>M25*(DX25+DY25)/1000.0</f>
        <v>0</v>
      </c>
      <c r="O25">
        <f>(DQ25 - IF(AT25&gt;1, K25*DK25*100.0/(AV25*EE25), 0))*(DX25+DY25)/1000.0</f>
        <v>0</v>
      </c>
      <c r="P25">
        <f>2.0/((1/R25-1/Q25)+SIGN(R25)*SQRT((1/R25-1/Q25)*(1/R25-1/Q25) + 4*DL25/((DL25+1)*(DL25+1))*(2*1/R25*1/Q25-1/Q25*1/Q25)))</f>
        <v>0</v>
      </c>
      <c r="Q25">
        <f>IF(LEFT(DM25,1)&lt;&gt;"0",IF(LEFT(DM25,1)="1",3.0,DN25),$D$5+$E$5*(EE25*DX25/($K$5*1000))+$F$5*(EE25*DX25/($K$5*1000))*MAX(MIN(DK25,$J$5),$I$5)*MAX(MIN(DK25,$J$5),$I$5)+$G$5*MAX(MIN(DK25,$J$5),$I$5)*(EE25*DX25/($K$5*1000))+$H$5*(EE25*DX25/($K$5*1000))*(EE25*DX25/($K$5*1000)))</f>
        <v>0</v>
      </c>
      <c r="R25">
        <f>I25*(1000-(1000*0.61365*exp(17.502*V25/(240.97+V25))/(DX25+DY25)+DS25)/2)/(1000*0.61365*exp(17.502*V25/(240.97+V25))/(DX25+DY25)-DS25)</f>
        <v>0</v>
      </c>
      <c r="S25">
        <f>1/((DL25+1)/(P25/1.6)+1/(Q25/1.37)) + DL25/((DL25+1)/(P25/1.6) + DL25/(Q25/1.37))</f>
        <v>0</v>
      </c>
      <c r="T25">
        <f>(DG25*DJ25)</f>
        <v>0</v>
      </c>
      <c r="U25">
        <f>(DZ25+(T25+2*0.95*5.67E-8*(((DZ25+$B$9)+273)^4-(DZ25+273)^4)-44100*I25)/(1.84*29.3*Q25+8*0.95*5.67E-8*(DZ25+273)^3))</f>
        <v>0</v>
      </c>
      <c r="V25">
        <f>($C$9*EA25+$D$9*EB25+$E$9*U25)</f>
        <v>0</v>
      </c>
      <c r="W25">
        <f>0.61365*exp(17.502*V25/(240.97+V25))</f>
        <v>0</v>
      </c>
      <c r="X25">
        <f>(Y25/Z25*100)</f>
        <v>0</v>
      </c>
      <c r="Y25">
        <f>DS25*(DX25+DY25)/1000</f>
        <v>0</v>
      </c>
      <c r="Z25">
        <f>0.61365*exp(17.502*DZ25/(240.97+DZ25))</f>
        <v>0</v>
      </c>
      <c r="AA25">
        <f>(W25-DS25*(DX25+DY25)/1000)</f>
        <v>0</v>
      </c>
      <c r="AB25">
        <f>(-I25*44100)</f>
        <v>0</v>
      </c>
      <c r="AC25">
        <f>2*29.3*Q25*0.92*(DZ25-V25)</f>
        <v>0</v>
      </c>
      <c r="AD25">
        <f>2*0.95*5.67E-8*(((DZ25+$B$9)+273)^4-(V25+273)^4)</f>
        <v>0</v>
      </c>
      <c r="AE25">
        <f>T25+AD25+AB25+AC25</f>
        <v>0</v>
      </c>
      <c r="AF25">
        <f>DW25*AT25*(DR25-DQ25*(1000-AT25*DT25)/(1000-AT25*DS25))/(100*DK25)</f>
        <v>0</v>
      </c>
      <c r="AG25">
        <f>1000*DW25*AT25*(DS25-DT25)/(100*DK25*(1000-AT25*DS25))</f>
        <v>0</v>
      </c>
      <c r="AH25">
        <f>(AI25 - AJ25 - DX25*1E3/(8.314*(DZ25+273.15)) * AL25/DW25 * AK25) * DW25/(100*DK25) * (1000 - DT25)/1000</f>
        <v>0</v>
      </c>
      <c r="AI25">
        <v>0.4876741508904803</v>
      </c>
      <c r="AJ25">
        <v>0.3635865333333332</v>
      </c>
      <c r="AK25">
        <v>7.435920332732402E-05</v>
      </c>
      <c r="AL25">
        <v>66.21398037600137</v>
      </c>
      <c r="AM25">
        <f>(AO25 - AN25 + DX25*1E3/(8.314*(DZ25+273.15)) * AQ25/DW25 * AP25) * DW25/(100*DK25) * 1000/(1000 - AO25)</f>
        <v>0</v>
      </c>
      <c r="AN25">
        <v>22.45355628410911</v>
      </c>
      <c r="AO25">
        <v>22.57019090909091</v>
      </c>
      <c r="AP25">
        <v>0.005176135740819751</v>
      </c>
      <c r="AQ25">
        <v>108.6778627867802</v>
      </c>
      <c r="AR25">
        <v>0</v>
      </c>
      <c r="AS25">
        <v>0</v>
      </c>
      <c r="AT25">
        <f>IF(AR25*$H$15&gt;=AV25,1.0,(AV25/(AV25-AR25*$H$15)))</f>
        <v>0</v>
      </c>
      <c r="AU25">
        <f>(AT25-1)*100</f>
        <v>0</v>
      </c>
      <c r="AV25">
        <f>MAX(0,($B$15+$C$15*EE25)/(1+$D$15*EE25)*DX25/(DZ25+273)*$E$15)</f>
        <v>0</v>
      </c>
      <c r="AW25" t="s">
        <v>437</v>
      </c>
      <c r="AX25">
        <v>0</v>
      </c>
      <c r="AY25">
        <v>0.7</v>
      </c>
      <c r="AZ25">
        <v>0.7</v>
      </c>
      <c r="BA25">
        <f>1-AY25/AZ25</f>
        <v>0</v>
      </c>
      <c r="BB25">
        <v>-1</v>
      </c>
      <c r="BC25" t="s">
        <v>461</v>
      </c>
      <c r="BD25">
        <v>8166.24</v>
      </c>
      <c r="BE25">
        <v>233.0345384615385</v>
      </c>
      <c r="BF25">
        <v>240.97</v>
      </c>
      <c r="BG25">
        <f>1-BE25/BF25</f>
        <v>0</v>
      </c>
      <c r="BH25">
        <v>0.5</v>
      </c>
      <c r="BI25">
        <f>DH25</f>
        <v>0</v>
      </c>
      <c r="BJ25">
        <f>K25</f>
        <v>0</v>
      </c>
      <c r="BK25">
        <f>BG25*BH25*BI25</f>
        <v>0</v>
      </c>
      <c r="BL25">
        <f>(BJ25-BB25)/BI25</f>
        <v>0</v>
      </c>
      <c r="BM25">
        <f>(AZ25-BF25)/BF25</f>
        <v>0</v>
      </c>
      <c r="BN25">
        <f>AY25/(BA25+AY25/BF25)</f>
        <v>0</v>
      </c>
      <c r="BO25" t="s">
        <v>437</v>
      </c>
      <c r="BP25">
        <v>0</v>
      </c>
      <c r="BQ25">
        <f>IF(BP25&lt;&gt;0, BP25, BN25)</f>
        <v>0</v>
      </c>
      <c r="BR25">
        <f>1-BQ25/BF25</f>
        <v>0</v>
      </c>
      <c r="BS25">
        <f>(BF25-BE25)/(BF25-BQ25)</f>
        <v>0</v>
      </c>
      <c r="BT25">
        <f>(AZ25-BF25)/(AZ25-BQ25)</f>
        <v>0</v>
      </c>
      <c r="BU25">
        <f>(BF25-BE25)/(BF25-AY25)</f>
        <v>0</v>
      </c>
      <c r="BV25">
        <f>(AZ25-BF25)/(AZ25-AY25)</f>
        <v>0</v>
      </c>
      <c r="BW25">
        <f>(BS25*BQ25/BE25)</f>
        <v>0</v>
      </c>
      <c r="BX25">
        <f>(1-BW25)</f>
        <v>0</v>
      </c>
      <c r="DG25">
        <f>$B$13*EF25+$C$13*EG25+$F$13*ER25*(1-EU25)</f>
        <v>0</v>
      </c>
      <c r="DH25">
        <f>DG25*DI25</f>
        <v>0</v>
      </c>
      <c r="DI25">
        <f>($B$13*$D$11+$C$13*$D$11+$F$13*((FE25+EW25)/MAX(FE25+EW25+FF25, 0.1)*$I$11+FF25/MAX(FE25+EW25+FF25, 0.1)*$J$11))/($B$13+$C$13+$F$13)</f>
        <v>0</v>
      </c>
      <c r="DJ25">
        <f>($B$13*$K$11+$C$13*$K$11+$F$13*((FE25+EW25)/MAX(FE25+EW25+FF25, 0.1)*$P$11+FF25/MAX(FE25+EW25+FF25, 0.1)*$Q$11))/($B$13+$C$13+$F$13)</f>
        <v>0</v>
      </c>
      <c r="DK25">
        <v>2</v>
      </c>
      <c r="DL25">
        <v>0.5</v>
      </c>
      <c r="DM25" t="s">
        <v>439</v>
      </c>
      <c r="DN25">
        <v>2</v>
      </c>
      <c r="DO25" t="b">
        <v>1</v>
      </c>
      <c r="DP25">
        <v>1701206980.75</v>
      </c>
      <c r="DQ25">
        <v>0.3546840999999999</v>
      </c>
      <c r="DR25">
        <v>0.4932865000000001</v>
      </c>
      <c r="DS25">
        <v>22.55858</v>
      </c>
      <c r="DT25">
        <v>22.44081</v>
      </c>
      <c r="DU25">
        <v>-0.04238458</v>
      </c>
      <c r="DV25">
        <v>22.37528</v>
      </c>
      <c r="DW25">
        <v>499.9889</v>
      </c>
      <c r="DX25">
        <v>90.89863999999999</v>
      </c>
      <c r="DY25">
        <v>0.10004086</v>
      </c>
      <c r="DZ25">
        <v>29.52194000000001</v>
      </c>
      <c r="EA25">
        <v>30.036</v>
      </c>
      <c r="EB25">
        <v>999.9</v>
      </c>
      <c r="EC25">
        <v>0</v>
      </c>
      <c r="ED25">
        <v>0</v>
      </c>
      <c r="EE25">
        <v>9998.871000000001</v>
      </c>
      <c r="EF25">
        <v>0</v>
      </c>
      <c r="EG25">
        <v>14.9357</v>
      </c>
      <c r="EH25">
        <v>-0.1386025</v>
      </c>
      <c r="EI25">
        <v>0.3628698</v>
      </c>
      <c r="EJ25">
        <v>0.5046104</v>
      </c>
      <c r="EK25">
        <v>0.1177459</v>
      </c>
      <c r="EL25">
        <v>0.4932865000000001</v>
      </c>
      <c r="EM25">
        <v>22.44081</v>
      </c>
      <c r="EN25">
        <v>2.050543</v>
      </c>
      <c r="EO25">
        <v>2.039839</v>
      </c>
      <c r="EP25">
        <v>17.84011</v>
      </c>
      <c r="EQ25">
        <v>17.75701</v>
      </c>
      <c r="ER25">
        <v>1500.011</v>
      </c>
      <c r="ES25">
        <v>0.972996</v>
      </c>
      <c r="ET25">
        <v>0.02700406</v>
      </c>
      <c r="EU25">
        <v>0</v>
      </c>
      <c r="EV25">
        <v>233.0856</v>
      </c>
      <c r="EW25">
        <v>4.9996</v>
      </c>
      <c r="EX25">
        <v>3545.35</v>
      </c>
      <c r="EY25">
        <v>14076.52</v>
      </c>
      <c r="EZ25">
        <v>37.6372</v>
      </c>
      <c r="FA25">
        <v>38.8372</v>
      </c>
      <c r="FB25">
        <v>38.0996</v>
      </c>
      <c r="FC25">
        <v>38.3998</v>
      </c>
      <c r="FD25">
        <v>39.4496</v>
      </c>
      <c r="FE25">
        <v>1454.641</v>
      </c>
      <c r="FF25">
        <v>40.37</v>
      </c>
      <c r="FG25">
        <v>0</v>
      </c>
      <c r="FH25">
        <v>279</v>
      </c>
      <c r="FI25">
        <v>0</v>
      </c>
      <c r="FJ25">
        <v>233.0345384615385</v>
      </c>
      <c r="FK25">
        <v>0.4196923077429117</v>
      </c>
      <c r="FL25">
        <v>-9.905299150271031</v>
      </c>
      <c r="FM25">
        <v>3545.885769230769</v>
      </c>
      <c r="FN25">
        <v>15</v>
      </c>
      <c r="FO25">
        <v>0</v>
      </c>
      <c r="FP25" t="s">
        <v>440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-0.18850985</v>
      </c>
      <c r="GC25">
        <v>0.1579091482176364</v>
      </c>
      <c r="GD25">
        <v>0.03603105657314951</v>
      </c>
      <c r="GE25">
        <v>1</v>
      </c>
      <c r="GF25">
        <v>233.0800588235294</v>
      </c>
      <c r="GG25">
        <v>-0.2538120618041646</v>
      </c>
      <c r="GH25">
        <v>0.1947317825318397</v>
      </c>
      <c r="GI25">
        <v>1</v>
      </c>
      <c r="GJ25">
        <v>0.171394275</v>
      </c>
      <c r="GK25">
        <v>-0.3060394559099442</v>
      </c>
      <c r="GL25">
        <v>0.03059521739339949</v>
      </c>
      <c r="GM25">
        <v>0</v>
      </c>
      <c r="GN25">
        <v>2</v>
      </c>
      <c r="GO25">
        <v>3</v>
      </c>
      <c r="GP25" t="s">
        <v>447</v>
      </c>
      <c r="GQ25">
        <v>3.10265</v>
      </c>
      <c r="GR25">
        <v>2.75819</v>
      </c>
      <c r="GS25">
        <v>-1.2984E-05</v>
      </c>
      <c r="GT25">
        <v>0.000142787</v>
      </c>
      <c r="GU25">
        <v>0.104285</v>
      </c>
      <c r="GV25">
        <v>0.104995</v>
      </c>
      <c r="GW25">
        <v>26115</v>
      </c>
      <c r="GX25">
        <v>24296.7</v>
      </c>
      <c r="GY25">
        <v>26674.4</v>
      </c>
      <c r="GZ25">
        <v>24522.7</v>
      </c>
      <c r="HA25">
        <v>38272.5</v>
      </c>
      <c r="HB25">
        <v>32459</v>
      </c>
      <c r="HC25">
        <v>46649.2</v>
      </c>
      <c r="HD25">
        <v>38828.3</v>
      </c>
      <c r="HE25">
        <v>1.89215</v>
      </c>
      <c r="HF25">
        <v>1.91567</v>
      </c>
      <c r="HG25">
        <v>0.305086</v>
      </c>
      <c r="HH25">
        <v>0</v>
      </c>
      <c r="HI25">
        <v>25.0114</v>
      </c>
      <c r="HJ25">
        <v>999.9</v>
      </c>
      <c r="HK25">
        <v>48.8</v>
      </c>
      <c r="HL25">
        <v>31.2</v>
      </c>
      <c r="HM25">
        <v>24.4984</v>
      </c>
      <c r="HN25">
        <v>61.2425</v>
      </c>
      <c r="HO25">
        <v>21.7228</v>
      </c>
      <c r="HP25">
        <v>1</v>
      </c>
      <c r="HQ25">
        <v>0.0396646</v>
      </c>
      <c r="HR25">
        <v>0.474913</v>
      </c>
      <c r="HS25">
        <v>20.2772</v>
      </c>
      <c r="HT25">
        <v>5.22148</v>
      </c>
      <c r="HU25">
        <v>11.98</v>
      </c>
      <c r="HV25">
        <v>4.96545</v>
      </c>
      <c r="HW25">
        <v>3.27495</v>
      </c>
      <c r="HX25">
        <v>9999</v>
      </c>
      <c r="HY25">
        <v>9999</v>
      </c>
      <c r="HZ25">
        <v>9999</v>
      </c>
      <c r="IA25">
        <v>508</v>
      </c>
      <c r="IB25">
        <v>1.86399</v>
      </c>
      <c r="IC25">
        <v>1.86005</v>
      </c>
      <c r="ID25">
        <v>1.85836</v>
      </c>
      <c r="IE25">
        <v>1.85974</v>
      </c>
      <c r="IF25">
        <v>1.85983</v>
      </c>
      <c r="IG25">
        <v>1.85837</v>
      </c>
      <c r="IH25">
        <v>1.85744</v>
      </c>
      <c r="II25">
        <v>1.85236</v>
      </c>
      <c r="IJ25">
        <v>0</v>
      </c>
      <c r="IK25">
        <v>0</v>
      </c>
      <c r="IL25">
        <v>0</v>
      </c>
      <c r="IM25">
        <v>0</v>
      </c>
      <c r="IN25" t="s">
        <v>442</v>
      </c>
      <c r="IO25" t="s">
        <v>443</v>
      </c>
      <c r="IP25" t="s">
        <v>444</v>
      </c>
      <c r="IQ25" t="s">
        <v>444</v>
      </c>
      <c r="IR25" t="s">
        <v>444</v>
      </c>
      <c r="IS25" t="s">
        <v>444</v>
      </c>
      <c r="IT25">
        <v>0</v>
      </c>
      <c r="IU25">
        <v>100</v>
      </c>
      <c r="IV25">
        <v>100</v>
      </c>
      <c r="IW25">
        <v>0.397</v>
      </c>
      <c r="IX25">
        <v>0.1835</v>
      </c>
      <c r="IY25">
        <v>0.3971615310492796</v>
      </c>
      <c r="IZ25">
        <v>0.002194383670526158</v>
      </c>
      <c r="JA25">
        <v>-2.614430836048478E-07</v>
      </c>
      <c r="JB25">
        <v>2.831566818974657E-11</v>
      </c>
      <c r="JC25">
        <v>-0.02387284111826243</v>
      </c>
      <c r="JD25">
        <v>-0.004919592197158782</v>
      </c>
      <c r="JE25">
        <v>0.0008186423644796414</v>
      </c>
      <c r="JF25">
        <v>-8.268116151049551E-06</v>
      </c>
      <c r="JG25">
        <v>6</v>
      </c>
      <c r="JH25">
        <v>2002</v>
      </c>
      <c r="JI25">
        <v>0</v>
      </c>
      <c r="JJ25">
        <v>28</v>
      </c>
      <c r="JK25">
        <v>28353449.7</v>
      </c>
      <c r="JL25">
        <v>28353449.7</v>
      </c>
      <c r="JM25">
        <v>0.15625</v>
      </c>
      <c r="JN25">
        <v>0</v>
      </c>
      <c r="JO25">
        <v>1.49658</v>
      </c>
      <c r="JP25">
        <v>2.36572</v>
      </c>
      <c r="JQ25">
        <v>1.54907</v>
      </c>
      <c r="JR25">
        <v>2.47925</v>
      </c>
      <c r="JS25">
        <v>35.5915</v>
      </c>
      <c r="JT25">
        <v>24.14</v>
      </c>
      <c r="JU25">
        <v>18</v>
      </c>
      <c r="JV25">
        <v>489.022</v>
      </c>
      <c r="JW25">
        <v>521.397</v>
      </c>
      <c r="JX25">
        <v>28.7037</v>
      </c>
      <c r="JY25">
        <v>27.7733</v>
      </c>
      <c r="JZ25">
        <v>29.9962</v>
      </c>
      <c r="KA25">
        <v>28.231</v>
      </c>
      <c r="KB25">
        <v>28.2819</v>
      </c>
      <c r="KC25">
        <v>100</v>
      </c>
      <c r="KD25">
        <v>16.3545</v>
      </c>
      <c r="KE25">
        <v>84.536</v>
      </c>
      <c r="KF25">
        <v>28.857</v>
      </c>
      <c r="KG25">
        <v>420</v>
      </c>
      <c r="KH25">
        <v>22.5183</v>
      </c>
      <c r="KI25">
        <v>101.939</v>
      </c>
      <c r="KJ25">
        <v>93.61069999999999</v>
      </c>
    </row>
    <row r="26" spans="1:296">
      <c r="A26">
        <v>8</v>
      </c>
      <c r="B26">
        <v>1701207057.5</v>
      </c>
      <c r="C26">
        <v>936</v>
      </c>
      <c r="D26" t="s">
        <v>462</v>
      </c>
      <c r="E26" t="s">
        <v>463</v>
      </c>
      <c r="F26">
        <v>5</v>
      </c>
      <c r="G26" t="s">
        <v>436</v>
      </c>
      <c r="H26">
        <v>1701207054.5</v>
      </c>
      <c r="I26">
        <f>(J26)/1000</f>
        <v>0</v>
      </c>
      <c r="J26">
        <f>IF(DO26, AM26, AG26)</f>
        <v>0</v>
      </c>
      <c r="K26">
        <f>IF(DO26, AH26, AF26)</f>
        <v>0</v>
      </c>
      <c r="L26">
        <f>DQ26 - IF(AT26&gt;1, K26*DK26*100.0/(AV26*EE26), 0)</f>
        <v>0</v>
      </c>
      <c r="M26">
        <f>((S26-I26/2)*L26-K26)/(S26+I26/2)</f>
        <v>0</v>
      </c>
      <c r="N26">
        <f>M26*(DX26+DY26)/1000.0</f>
        <v>0</v>
      </c>
      <c r="O26">
        <f>(DQ26 - IF(AT26&gt;1, K26*DK26*100.0/(AV26*EE26), 0))*(DX26+DY26)/1000.0</f>
        <v>0</v>
      </c>
      <c r="P26">
        <f>2.0/((1/R26-1/Q26)+SIGN(R26)*SQRT((1/R26-1/Q26)*(1/R26-1/Q26) + 4*DL26/((DL26+1)*(DL26+1))*(2*1/R26*1/Q26-1/Q26*1/Q26)))</f>
        <v>0</v>
      </c>
      <c r="Q26">
        <f>IF(LEFT(DM26,1)&lt;&gt;"0",IF(LEFT(DM26,1)="1",3.0,DN26),$D$5+$E$5*(EE26*DX26/($K$5*1000))+$F$5*(EE26*DX26/($K$5*1000))*MAX(MIN(DK26,$J$5),$I$5)*MAX(MIN(DK26,$J$5),$I$5)+$G$5*MAX(MIN(DK26,$J$5),$I$5)*(EE26*DX26/($K$5*1000))+$H$5*(EE26*DX26/($K$5*1000))*(EE26*DX26/($K$5*1000)))</f>
        <v>0</v>
      </c>
      <c r="R26">
        <f>I26*(1000-(1000*0.61365*exp(17.502*V26/(240.97+V26))/(DX26+DY26)+DS26)/2)/(1000*0.61365*exp(17.502*V26/(240.97+V26))/(DX26+DY26)-DS26)</f>
        <v>0</v>
      </c>
      <c r="S26">
        <f>1/((DL26+1)/(P26/1.6)+1/(Q26/1.37)) + DL26/((DL26+1)/(P26/1.6) + DL26/(Q26/1.37))</f>
        <v>0</v>
      </c>
      <c r="T26">
        <f>(DG26*DJ26)</f>
        <v>0</v>
      </c>
      <c r="U26">
        <f>(DZ26+(T26+2*0.95*5.67E-8*(((DZ26+$B$9)+273)^4-(DZ26+273)^4)-44100*I26)/(1.84*29.3*Q26+8*0.95*5.67E-8*(DZ26+273)^3))</f>
        <v>0</v>
      </c>
      <c r="V26">
        <f>($C$9*EA26+$D$9*EB26+$E$9*U26)</f>
        <v>0</v>
      </c>
      <c r="W26">
        <f>0.61365*exp(17.502*V26/(240.97+V26))</f>
        <v>0</v>
      </c>
      <c r="X26">
        <f>(Y26/Z26*100)</f>
        <v>0</v>
      </c>
      <c r="Y26">
        <f>DS26*(DX26+DY26)/1000</f>
        <v>0</v>
      </c>
      <c r="Z26">
        <f>0.61365*exp(17.502*DZ26/(240.97+DZ26))</f>
        <v>0</v>
      </c>
      <c r="AA26">
        <f>(W26-DS26*(DX26+DY26)/1000)</f>
        <v>0</v>
      </c>
      <c r="AB26">
        <f>(-I26*44100)</f>
        <v>0</v>
      </c>
      <c r="AC26">
        <f>2*29.3*Q26*0.92*(DZ26-V26)</f>
        <v>0</v>
      </c>
      <c r="AD26">
        <f>2*0.95*5.67E-8*(((DZ26+$B$9)+273)^4-(V26+273)^4)</f>
        <v>0</v>
      </c>
      <c r="AE26">
        <f>T26+AD26+AB26+AC26</f>
        <v>0</v>
      </c>
      <c r="AF26">
        <f>DW26*AT26*(DR26-DQ26*(1000-AT26*DT26)/(1000-AT26*DS26))/(100*DK26)</f>
        <v>0</v>
      </c>
      <c r="AG26">
        <f>1000*DW26*AT26*(DS26-DT26)/(100*DK26*(1000-AT26*DS26))</f>
        <v>0</v>
      </c>
      <c r="AH26">
        <f>(AI26 - AJ26 - DX26*1E3/(8.314*(DZ26+273.15)) * AL26/DW26 * AK26) * DW26/(100*DK26) * (1000 - DT26)/1000</f>
        <v>0</v>
      </c>
      <c r="AI26">
        <v>0.4837383617044377</v>
      </c>
      <c r="AJ26">
        <v>0.3182748121212119</v>
      </c>
      <c r="AK26">
        <v>-4.924242569946606E-05</v>
      </c>
      <c r="AL26">
        <v>66.21398037600137</v>
      </c>
      <c r="AM26">
        <f>(AO26 - AN26 + DX26*1E3/(8.314*(DZ26+273.15)) * AQ26/DW26 * AP26) * DW26/(100*DK26) * 1000/(1000 - AO26)</f>
        <v>0</v>
      </c>
      <c r="AN26">
        <v>22.36501427023167</v>
      </c>
      <c r="AO26">
        <v>22.59140848484849</v>
      </c>
      <c r="AP26">
        <v>0.0002414152839802525</v>
      </c>
      <c r="AQ26">
        <v>108.6778627867802</v>
      </c>
      <c r="AR26">
        <v>0</v>
      </c>
      <c r="AS26">
        <v>0</v>
      </c>
      <c r="AT26">
        <f>IF(AR26*$H$15&gt;=AV26,1.0,(AV26/(AV26-AR26*$H$15)))</f>
        <v>0</v>
      </c>
      <c r="AU26">
        <f>(AT26-1)*100</f>
        <v>0</v>
      </c>
      <c r="AV26">
        <f>MAX(0,($B$15+$C$15*EE26)/(1+$D$15*EE26)*DX26/(DZ26+273)*$E$15)</f>
        <v>0</v>
      </c>
      <c r="AW26" t="s">
        <v>437</v>
      </c>
      <c r="AX26" t="s">
        <v>437</v>
      </c>
      <c r="AY26">
        <v>0</v>
      </c>
      <c r="AZ26">
        <v>0</v>
      </c>
      <c r="BA26">
        <f>1-AY26/AZ26</f>
        <v>0</v>
      </c>
      <c r="BB26">
        <v>0</v>
      </c>
      <c r="BC26" t="s">
        <v>437</v>
      </c>
      <c r="BD26" t="s">
        <v>437</v>
      </c>
      <c r="BE26">
        <v>0</v>
      </c>
      <c r="BF26">
        <v>0</v>
      </c>
      <c r="BG26">
        <f>1-BE26/BF26</f>
        <v>0</v>
      </c>
      <c r="BH26">
        <v>0.5</v>
      </c>
      <c r="BI26">
        <f>DH26</f>
        <v>0</v>
      </c>
      <c r="BJ26">
        <f>K26</f>
        <v>0</v>
      </c>
      <c r="BK26">
        <f>BG26*BH26*BI26</f>
        <v>0</v>
      </c>
      <c r="BL26">
        <f>(BJ26-BB26)/BI26</f>
        <v>0</v>
      </c>
      <c r="BM26">
        <f>(AZ26-BF26)/BF26</f>
        <v>0</v>
      </c>
      <c r="BN26">
        <f>AY26/(BA26+AY26/BF26)</f>
        <v>0</v>
      </c>
      <c r="BO26" t="s">
        <v>437</v>
      </c>
      <c r="BP26">
        <v>0</v>
      </c>
      <c r="BQ26">
        <f>IF(BP26&lt;&gt;0, BP26, BN26)</f>
        <v>0</v>
      </c>
      <c r="BR26">
        <f>1-BQ26/BF26</f>
        <v>0</v>
      </c>
      <c r="BS26">
        <f>(BF26-BE26)/(BF26-BQ26)</f>
        <v>0</v>
      </c>
      <c r="BT26">
        <f>(AZ26-BF26)/(AZ26-BQ26)</f>
        <v>0</v>
      </c>
      <c r="BU26">
        <f>(BF26-BE26)/(BF26-AY26)</f>
        <v>0</v>
      </c>
      <c r="BV26">
        <f>(AZ26-BF26)/(AZ26-AY26)</f>
        <v>0</v>
      </c>
      <c r="BW26">
        <f>(BS26*BQ26/BE26)</f>
        <v>0</v>
      </c>
      <c r="BX26">
        <f>(1-BW26)</f>
        <v>0</v>
      </c>
      <c r="DG26">
        <f>$B$13*EF26+$C$13*EG26+$F$13*ER26*(1-EU26)</f>
        <v>0</v>
      </c>
      <c r="DH26">
        <f>DG26*DI26</f>
        <v>0</v>
      </c>
      <c r="DI26">
        <f>($B$13*$D$11+$C$13*$D$11+$F$13*((FE26+EW26)/MAX(FE26+EW26+FF26, 0.1)*$I$11+FF26/MAX(FE26+EW26+FF26, 0.1)*$J$11))/($B$13+$C$13+$F$13)</f>
        <v>0</v>
      </c>
      <c r="DJ26">
        <f>($B$13*$K$11+$C$13*$K$11+$F$13*((FE26+EW26)/MAX(FE26+EW26+FF26, 0.1)*$P$11+FF26/MAX(FE26+EW26+FF26, 0.1)*$Q$11))/($B$13+$C$13+$F$13)</f>
        <v>0</v>
      </c>
      <c r="DK26">
        <v>2</v>
      </c>
      <c r="DL26">
        <v>0.5</v>
      </c>
      <c r="DM26" t="s">
        <v>439</v>
      </c>
      <c r="DN26">
        <v>2</v>
      </c>
      <c r="DO26" t="b">
        <v>1</v>
      </c>
      <c r="DP26">
        <v>1701207054.5</v>
      </c>
      <c r="DQ26">
        <v>0.3202926363636364</v>
      </c>
      <c r="DR26">
        <v>0.4695111818181818</v>
      </c>
      <c r="DS26">
        <v>22.58548181818182</v>
      </c>
      <c r="DT26">
        <v>22.36499090909091</v>
      </c>
      <c r="DU26">
        <v>-0.07670036363636364</v>
      </c>
      <c r="DV26">
        <v>22.40167272727273</v>
      </c>
      <c r="DW26">
        <v>500.0216363636363</v>
      </c>
      <c r="DX26">
        <v>90.9045</v>
      </c>
      <c r="DY26">
        <v>0.1001250818181818</v>
      </c>
      <c r="DZ26">
        <v>29.33765454545454</v>
      </c>
      <c r="EA26">
        <v>29.90486363636364</v>
      </c>
      <c r="EB26">
        <v>999.9</v>
      </c>
      <c r="EC26">
        <v>0</v>
      </c>
      <c r="ED26">
        <v>0</v>
      </c>
      <c r="EE26">
        <v>9980.738181818182</v>
      </c>
      <c r="EF26">
        <v>0</v>
      </c>
      <c r="EG26">
        <v>15.46898181818182</v>
      </c>
      <c r="EH26">
        <v>-0.1492182727272727</v>
      </c>
      <c r="EI26">
        <v>0.327694</v>
      </c>
      <c r="EJ26">
        <v>0.4802520000000001</v>
      </c>
      <c r="EK26">
        <v>0.2204852727272727</v>
      </c>
      <c r="EL26">
        <v>0.4695111818181818</v>
      </c>
      <c r="EM26">
        <v>22.36499090909091</v>
      </c>
      <c r="EN26">
        <v>2.053119090909091</v>
      </c>
      <c r="EO26">
        <v>2.033079090909091</v>
      </c>
      <c r="EP26">
        <v>17.86007272727273</v>
      </c>
      <c r="EQ26">
        <v>17.70434545454546</v>
      </c>
      <c r="ER26">
        <v>1500.009090909091</v>
      </c>
      <c r="ES26">
        <v>0.9729949090909091</v>
      </c>
      <c r="ET26">
        <v>0.02700504545454546</v>
      </c>
      <c r="EU26">
        <v>0</v>
      </c>
      <c r="EV26">
        <v>232.4889090909091</v>
      </c>
      <c r="EW26">
        <v>4.9996</v>
      </c>
      <c r="EX26">
        <v>3533.424545454545</v>
      </c>
      <c r="EY26">
        <v>14076.47272727273</v>
      </c>
      <c r="EZ26">
        <v>37.35772727272727</v>
      </c>
      <c r="FA26">
        <v>38.53945454545454</v>
      </c>
      <c r="FB26">
        <v>37.93154545454546</v>
      </c>
      <c r="FC26">
        <v>38.11345454545455</v>
      </c>
      <c r="FD26">
        <v>39.18163636363636</v>
      </c>
      <c r="FE26">
        <v>1454.639090909091</v>
      </c>
      <c r="FF26">
        <v>40.37</v>
      </c>
      <c r="FG26">
        <v>0</v>
      </c>
      <c r="FH26">
        <v>73.59999990463257</v>
      </c>
      <c r="FI26">
        <v>0</v>
      </c>
      <c r="FJ26">
        <v>232.58372</v>
      </c>
      <c r="FK26">
        <v>-0.7715384622403157</v>
      </c>
      <c r="FL26">
        <v>-12.68615388358688</v>
      </c>
      <c r="FM26">
        <v>3534.1816</v>
      </c>
      <c r="FN26">
        <v>15</v>
      </c>
      <c r="FO26">
        <v>0</v>
      </c>
      <c r="FP26" t="s">
        <v>440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-0.11466348</v>
      </c>
      <c r="GC26">
        <v>-0.198173009380863</v>
      </c>
      <c r="GD26">
        <v>0.0269787239578172</v>
      </c>
      <c r="GE26">
        <v>1</v>
      </c>
      <c r="GF26">
        <v>232.6256470588235</v>
      </c>
      <c r="GG26">
        <v>-0.6164400315632478</v>
      </c>
      <c r="GH26">
        <v>0.2334333110904348</v>
      </c>
      <c r="GI26">
        <v>1</v>
      </c>
      <c r="GJ26">
        <v>0.240425575</v>
      </c>
      <c r="GK26">
        <v>-0.1958611294559101</v>
      </c>
      <c r="GL26">
        <v>0.02011389309269528</v>
      </c>
      <c r="GM26">
        <v>0</v>
      </c>
      <c r="GN26">
        <v>2</v>
      </c>
      <c r="GO26">
        <v>3</v>
      </c>
      <c r="GP26" t="s">
        <v>447</v>
      </c>
      <c r="GQ26">
        <v>3.10267</v>
      </c>
      <c r="GR26">
        <v>2.75791</v>
      </c>
      <c r="GS26">
        <v>-2.39517E-05</v>
      </c>
      <c r="GT26">
        <v>0.000124212</v>
      </c>
      <c r="GU26">
        <v>0.10439</v>
      </c>
      <c r="GV26">
        <v>0.104726</v>
      </c>
      <c r="GW26">
        <v>26122.7</v>
      </c>
      <c r="GX26">
        <v>24302.1</v>
      </c>
      <c r="GY26">
        <v>26681.5</v>
      </c>
      <c r="GZ26">
        <v>24527.2</v>
      </c>
      <c r="HA26">
        <v>38277.8</v>
      </c>
      <c r="HB26">
        <v>32472.7</v>
      </c>
      <c r="HC26">
        <v>46661.6</v>
      </c>
      <c r="HD26">
        <v>38833.1</v>
      </c>
      <c r="HE26">
        <v>1.8937</v>
      </c>
      <c r="HF26">
        <v>1.91755</v>
      </c>
      <c r="HG26">
        <v>0.282787</v>
      </c>
      <c r="HH26">
        <v>0</v>
      </c>
      <c r="HI26">
        <v>25.3017</v>
      </c>
      <c r="HJ26">
        <v>999.9</v>
      </c>
      <c r="HK26">
        <v>50.3</v>
      </c>
      <c r="HL26">
        <v>31.2</v>
      </c>
      <c r="HM26">
        <v>25.2499</v>
      </c>
      <c r="HN26">
        <v>61.7325</v>
      </c>
      <c r="HO26">
        <v>21.899</v>
      </c>
      <c r="HP26">
        <v>1</v>
      </c>
      <c r="HQ26">
        <v>0.027096</v>
      </c>
      <c r="HR26">
        <v>-1.85508</v>
      </c>
      <c r="HS26">
        <v>20.2697</v>
      </c>
      <c r="HT26">
        <v>5.22238</v>
      </c>
      <c r="HU26">
        <v>11.98</v>
      </c>
      <c r="HV26">
        <v>4.96575</v>
      </c>
      <c r="HW26">
        <v>3.27555</v>
      </c>
      <c r="HX26">
        <v>9999</v>
      </c>
      <c r="HY26">
        <v>9999</v>
      </c>
      <c r="HZ26">
        <v>9999</v>
      </c>
      <c r="IA26">
        <v>508.1</v>
      </c>
      <c r="IB26">
        <v>1.86395</v>
      </c>
      <c r="IC26">
        <v>1.86006</v>
      </c>
      <c r="ID26">
        <v>1.85833</v>
      </c>
      <c r="IE26">
        <v>1.85972</v>
      </c>
      <c r="IF26">
        <v>1.8598</v>
      </c>
      <c r="IG26">
        <v>1.85835</v>
      </c>
      <c r="IH26">
        <v>1.85739</v>
      </c>
      <c r="II26">
        <v>1.85228</v>
      </c>
      <c r="IJ26">
        <v>0</v>
      </c>
      <c r="IK26">
        <v>0</v>
      </c>
      <c r="IL26">
        <v>0</v>
      </c>
      <c r="IM26">
        <v>0</v>
      </c>
      <c r="IN26" t="s">
        <v>442</v>
      </c>
      <c r="IO26" t="s">
        <v>443</v>
      </c>
      <c r="IP26" t="s">
        <v>444</v>
      </c>
      <c r="IQ26" t="s">
        <v>444</v>
      </c>
      <c r="IR26" t="s">
        <v>444</v>
      </c>
      <c r="IS26" t="s">
        <v>444</v>
      </c>
      <c r="IT26">
        <v>0</v>
      </c>
      <c r="IU26">
        <v>100</v>
      </c>
      <c r="IV26">
        <v>100</v>
      </c>
      <c r="IW26">
        <v>0.397</v>
      </c>
      <c r="IX26">
        <v>0.184</v>
      </c>
      <c r="IY26">
        <v>0.3971615310492796</v>
      </c>
      <c r="IZ26">
        <v>0.002194383670526158</v>
      </c>
      <c r="JA26">
        <v>-2.614430836048478E-07</v>
      </c>
      <c r="JB26">
        <v>2.831566818974657E-11</v>
      </c>
      <c r="JC26">
        <v>-0.02387284111826243</v>
      </c>
      <c r="JD26">
        <v>-0.004919592197158782</v>
      </c>
      <c r="JE26">
        <v>0.0008186423644796414</v>
      </c>
      <c r="JF26">
        <v>-8.268116151049551E-06</v>
      </c>
      <c r="JG26">
        <v>6</v>
      </c>
      <c r="JH26">
        <v>2002</v>
      </c>
      <c r="JI26">
        <v>0</v>
      </c>
      <c r="JJ26">
        <v>28</v>
      </c>
      <c r="JK26">
        <v>28353451</v>
      </c>
      <c r="JL26">
        <v>28353451</v>
      </c>
      <c r="JM26">
        <v>0.15625</v>
      </c>
      <c r="JN26">
        <v>0</v>
      </c>
      <c r="JO26">
        <v>1.49658</v>
      </c>
      <c r="JP26">
        <v>2.3645</v>
      </c>
      <c r="JQ26">
        <v>1.54907</v>
      </c>
      <c r="JR26">
        <v>2.45972</v>
      </c>
      <c r="JS26">
        <v>35.5218</v>
      </c>
      <c r="JT26">
        <v>24.14</v>
      </c>
      <c r="JU26">
        <v>18</v>
      </c>
      <c r="JV26">
        <v>488.715</v>
      </c>
      <c r="JW26">
        <v>521.182</v>
      </c>
      <c r="JX26">
        <v>29.4065</v>
      </c>
      <c r="JY26">
        <v>27.6572</v>
      </c>
      <c r="JZ26">
        <v>29.9995</v>
      </c>
      <c r="KA26">
        <v>28.0747</v>
      </c>
      <c r="KB26">
        <v>28.1152</v>
      </c>
      <c r="KC26">
        <v>100</v>
      </c>
      <c r="KD26">
        <v>18.4567</v>
      </c>
      <c r="KE26">
        <v>88.818</v>
      </c>
      <c r="KF26">
        <v>29.4466</v>
      </c>
      <c r="KG26">
        <v>420</v>
      </c>
      <c r="KH26">
        <v>22.3211</v>
      </c>
      <c r="KI26">
        <v>101.966</v>
      </c>
      <c r="KJ26">
        <v>93.62439999999999</v>
      </c>
    </row>
    <row r="27" spans="1:296">
      <c r="A27">
        <v>9</v>
      </c>
      <c r="B27">
        <v>1701207147</v>
      </c>
      <c r="C27">
        <v>1025.5</v>
      </c>
      <c r="D27" t="s">
        <v>464</v>
      </c>
      <c r="E27" t="s">
        <v>465</v>
      </c>
      <c r="F27">
        <v>5</v>
      </c>
      <c r="G27" t="s">
        <v>436</v>
      </c>
      <c r="H27">
        <v>1701207144.25</v>
      </c>
      <c r="I27">
        <f>(J27)/1000</f>
        <v>0</v>
      </c>
      <c r="J27">
        <f>IF(DO27, AM27, AG27)</f>
        <v>0</v>
      </c>
      <c r="K27">
        <f>IF(DO27, AH27, AF27)</f>
        <v>0</v>
      </c>
      <c r="L27">
        <f>DQ27 - IF(AT27&gt;1, K27*DK27*100.0/(AV27*EE27), 0)</f>
        <v>0</v>
      </c>
      <c r="M27">
        <f>((S27-I27/2)*L27-K27)/(S27+I27/2)</f>
        <v>0</v>
      </c>
      <c r="N27">
        <f>M27*(DX27+DY27)/1000.0</f>
        <v>0</v>
      </c>
      <c r="O27">
        <f>(DQ27 - IF(AT27&gt;1, K27*DK27*100.0/(AV27*EE27), 0))*(DX27+DY27)/1000.0</f>
        <v>0</v>
      </c>
      <c r="P27">
        <f>2.0/((1/R27-1/Q27)+SIGN(R27)*SQRT((1/R27-1/Q27)*(1/R27-1/Q27) + 4*DL27/((DL27+1)*(DL27+1))*(2*1/R27*1/Q27-1/Q27*1/Q27)))</f>
        <v>0</v>
      </c>
      <c r="Q27">
        <f>IF(LEFT(DM27,1)&lt;&gt;"0",IF(LEFT(DM27,1)="1",3.0,DN27),$D$5+$E$5*(EE27*DX27/($K$5*1000))+$F$5*(EE27*DX27/($K$5*1000))*MAX(MIN(DK27,$J$5),$I$5)*MAX(MIN(DK27,$J$5),$I$5)+$G$5*MAX(MIN(DK27,$J$5),$I$5)*(EE27*DX27/($K$5*1000))+$H$5*(EE27*DX27/($K$5*1000))*(EE27*DX27/($K$5*1000)))</f>
        <v>0</v>
      </c>
      <c r="R27">
        <f>I27*(1000-(1000*0.61365*exp(17.502*V27/(240.97+V27))/(DX27+DY27)+DS27)/2)/(1000*0.61365*exp(17.502*V27/(240.97+V27))/(DX27+DY27)-DS27)</f>
        <v>0</v>
      </c>
      <c r="S27">
        <f>1/((DL27+1)/(P27/1.6)+1/(Q27/1.37)) + DL27/((DL27+1)/(P27/1.6) + DL27/(Q27/1.37))</f>
        <v>0</v>
      </c>
      <c r="T27">
        <f>(DG27*DJ27)</f>
        <v>0</v>
      </c>
      <c r="U27">
        <f>(DZ27+(T27+2*0.95*5.67E-8*(((DZ27+$B$9)+273)^4-(DZ27+273)^4)-44100*I27)/(1.84*29.3*Q27+8*0.95*5.67E-8*(DZ27+273)^3))</f>
        <v>0</v>
      </c>
      <c r="V27">
        <f>($C$9*EA27+$D$9*EB27+$E$9*U27)</f>
        <v>0</v>
      </c>
      <c r="W27">
        <f>0.61365*exp(17.502*V27/(240.97+V27))</f>
        <v>0</v>
      </c>
      <c r="X27">
        <f>(Y27/Z27*100)</f>
        <v>0</v>
      </c>
      <c r="Y27">
        <f>DS27*(DX27+DY27)/1000</f>
        <v>0</v>
      </c>
      <c r="Z27">
        <f>0.61365*exp(17.502*DZ27/(240.97+DZ27))</f>
        <v>0</v>
      </c>
      <c r="AA27">
        <f>(W27-DS27*(DX27+DY27)/1000)</f>
        <v>0</v>
      </c>
      <c r="AB27">
        <f>(-I27*44100)</f>
        <v>0</v>
      </c>
      <c r="AC27">
        <f>2*29.3*Q27*0.92*(DZ27-V27)</f>
        <v>0</v>
      </c>
      <c r="AD27">
        <f>2*0.95*5.67E-8*(((DZ27+$B$9)+273)^4-(V27+273)^4)</f>
        <v>0</v>
      </c>
      <c r="AE27">
        <f>T27+AD27+AB27+AC27</f>
        <v>0</v>
      </c>
      <c r="AF27">
        <f>DW27*AT27*(DR27-DQ27*(1000-AT27*DT27)/(1000-AT27*DS27))/(100*DK27)</f>
        <v>0</v>
      </c>
      <c r="AG27">
        <f>1000*DW27*AT27*(DS27-DT27)/(100*DK27*(1000-AT27*DS27))</f>
        <v>0</v>
      </c>
      <c r="AH27">
        <f>(AI27 - AJ27 - DX27*1E3/(8.314*(DZ27+273.15)) * AL27/DW27 * AK27) * DW27/(100*DK27) * (1000 - DT27)/1000</f>
        <v>0</v>
      </c>
      <c r="AI27">
        <v>0.4502398486160014</v>
      </c>
      <c r="AJ27">
        <v>0.3171396727272728</v>
      </c>
      <c r="AK27">
        <v>-6.05034827608452E-05</v>
      </c>
      <c r="AL27">
        <v>66.21398037600137</v>
      </c>
      <c r="AM27">
        <f>(AO27 - AN27 + DX27*1E3/(8.314*(DZ27+273.15)) * AQ27/DW27 * AP27) * DW27/(100*DK27) * 1000/(1000 - AO27)</f>
        <v>0</v>
      </c>
      <c r="AN27">
        <v>22.33943525196542</v>
      </c>
      <c r="AO27">
        <v>22.58094303030303</v>
      </c>
      <c r="AP27">
        <v>-3.664621236787493E-05</v>
      </c>
      <c r="AQ27">
        <v>108.6778627867802</v>
      </c>
      <c r="AR27">
        <v>0</v>
      </c>
      <c r="AS27">
        <v>0</v>
      </c>
      <c r="AT27">
        <f>IF(AR27*$H$15&gt;=AV27,1.0,(AV27/(AV27-AR27*$H$15)))</f>
        <v>0</v>
      </c>
      <c r="AU27">
        <f>(AT27-1)*100</f>
        <v>0</v>
      </c>
      <c r="AV27">
        <f>MAX(0,($B$15+$C$15*EE27)/(1+$D$15*EE27)*DX27/(DZ27+273)*$E$15)</f>
        <v>0</v>
      </c>
      <c r="AW27" t="s">
        <v>437</v>
      </c>
      <c r="AX27">
        <v>0</v>
      </c>
      <c r="AY27">
        <v>0.7</v>
      </c>
      <c r="AZ27">
        <v>0.7</v>
      </c>
      <c r="BA27">
        <f>1-AY27/AZ27</f>
        <v>0</v>
      </c>
      <c r="BB27">
        <v>-1</v>
      </c>
      <c r="BC27" t="s">
        <v>466</v>
      </c>
      <c r="BD27">
        <v>8174.75</v>
      </c>
      <c r="BE27">
        <v>231.824</v>
      </c>
      <c r="BF27">
        <v>239.79</v>
      </c>
      <c r="BG27">
        <f>1-BE27/BF27</f>
        <v>0</v>
      </c>
      <c r="BH27">
        <v>0.5</v>
      </c>
      <c r="BI27">
        <f>DH27</f>
        <v>0</v>
      </c>
      <c r="BJ27">
        <f>K27</f>
        <v>0</v>
      </c>
      <c r="BK27">
        <f>BG27*BH27*BI27</f>
        <v>0</v>
      </c>
      <c r="BL27">
        <f>(BJ27-BB27)/BI27</f>
        <v>0</v>
      </c>
      <c r="BM27">
        <f>(AZ27-BF27)/BF27</f>
        <v>0</v>
      </c>
      <c r="BN27">
        <f>AY27/(BA27+AY27/BF27)</f>
        <v>0</v>
      </c>
      <c r="BO27" t="s">
        <v>437</v>
      </c>
      <c r="BP27">
        <v>0</v>
      </c>
      <c r="BQ27">
        <f>IF(BP27&lt;&gt;0, BP27, BN27)</f>
        <v>0</v>
      </c>
      <c r="BR27">
        <f>1-BQ27/BF27</f>
        <v>0</v>
      </c>
      <c r="BS27">
        <f>(BF27-BE27)/(BF27-BQ27)</f>
        <v>0</v>
      </c>
      <c r="BT27">
        <f>(AZ27-BF27)/(AZ27-BQ27)</f>
        <v>0</v>
      </c>
      <c r="BU27">
        <f>(BF27-BE27)/(BF27-AY27)</f>
        <v>0</v>
      </c>
      <c r="BV27">
        <f>(AZ27-BF27)/(AZ27-AY27)</f>
        <v>0</v>
      </c>
      <c r="BW27">
        <f>(BS27*BQ27/BE27)</f>
        <v>0</v>
      </c>
      <c r="BX27">
        <f>(1-BW27)</f>
        <v>0</v>
      </c>
      <c r="DG27">
        <f>$B$13*EF27+$C$13*EG27+$F$13*ER27*(1-EU27)</f>
        <v>0</v>
      </c>
      <c r="DH27">
        <f>DG27*DI27</f>
        <v>0</v>
      </c>
      <c r="DI27">
        <f>($B$13*$D$11+$C$13*$D$11+$F$13*((FE27+EW27)/MAX(FE27+EW27+FF27, 0.1)*$I$11+FF27/MAX(FE27+EW27+FF27, 0.1)*$J$11))/($B$13+$C$13+$F$13)</f>
        <v>0</v>
      </c>
      <c r="DJ27">
        <f>($B$13*$K$11+$C$13*$K$11+$F$13*((FE27+EW27)/MAX(FE27+EW27+FF27, 0.1)*$P$11+FF27/MAX(FE27+EW27+FF27, 0.1)*$Q$11))/($B$13+$C$13+$F$13)</f>
        <v>0</v>
      </c>
      <c r="DK27">
        <v>2</v>
      </c>
      <c r="DL27">
        <v>0.5</v>
      </c>
      <c r="DM27" t="s">
        <v>439</v>
      </c>
      <c r="DN27">
        <v>2</v>
      </c>
      <c r="DO27" t="b">
        <v>1</v>
      </c>
      <c r="DP27">
        <v>1701207144.25</v>
      </c>
      <c r="DQ27">
        <v>0.3280489</v>
      </c>
      <c r="DR27">
        <v>0.4429901999999999</v>
      </c>
      <c r="DS27">
        <v>22.58358</v>
      </c>
      <c r="DT27">
        <v>22.33713</v>
      </c>
      <c r="DU27">
        <v>-0.06896136</v>
      </c>
      <c r="DV27">
        <v>22.39982</v>
      </c>
      <c r="DW27">
        <v>499.9566</v>
      </c>
      <c r="DX27">
        <v>90.90602</v>
      </c>
      <c r="DY27">
        <v>0.10003841</v>
      </c>
      <c r="DZ27">
        <v>29.38133</v>
      </c>
      <c r="EA27">
        <v>30.01119000000001</v>
      </c>
      <c r="EB27">
        <v>999.9</v>
      </c>
      <c r="EC27">
        <v>0</v>
      </c>
      <c r="ED27">
        <v>0</v>
      </c>
      <c r="EE27">
        <v>9992.433000000001</v>
      </c>
      <c r="EF27">
        <v>0</v>
      </c>
      <c r="EG27">
        <v>15.04116</v>
      </c>
      <c r="EH27">
        <v>-0.11494146</v>
      </c>
      <c r="EI27">
        <v>0.3356285</v>
      </c>
      <c r="EJ27">
        <v>0.4531111999999999</v>
      </c>
      <c r="EK27">
        <v>0.2464437</v>
      </c>
      <c r="EL27">
        <v>0.4429901999999999</v>
      </c>
      <c r="EM27">
        <v>22.33713</v>
      </c>
      <c r="EN27">
        <v>2.052983</v>
      </c>
      <c r="EO27">
        <v>2.030582</v>
      </c>
      <c r="EP27">
        <v>17.859</v>
      </c>
      <c r="EQ27">
        <v>17.68483</v>
      </c>
      <c r="ER27">
        <v>1499.996</v>
      </c>
      <c r="ES27">
        <v>0.9729931000000001</v>
      </c>
      <c r="ET27">
        <v>0.02700682</v>
      </c>
      <c r="EU27">
        <v>0</v>
      </c>
      <c r="EV27">
        <v>231.8172</v>
      </c>
      <c r="EW27">
        <v>4.9996</v>
      </c>
      <c r="EX27">
        <v>3517.427</v>
      </c>
      <c r="EY27">
        <v>14076.32</v>
      </c>
      <c r="EZ27">
        <v>37.04969999999999</v>
      </c>
      <c r="FA27">
        <v>38.2562</v>
      </c>
      <c r="FB27">
        <v>37.6247</v>
      </c>
      <c r="FC27">
        <v>37.8747</v>
      </c>
      <c r="FD27">
        <v>38.906</v>
      </c>
      <c r="FE27">
        <v>1454.625</v>
      </c>
      <c r="FF27">
        <v>40.377</v>
      </c>
      <c r="FG27">
        <v>0</v>
      </c>
      <c r="FH27">
        <v>163</v>
      </c>
      <c r="FI27">
        <v>0</v>
      </c>
      <c r="FJ27">
        <v>231.824</v>
      </c>
      <c r="FK27">
        <v>-0.7195213729239311</v>
      </c>
      <c r="FL27">
        <v>-12.1904273446307</v>
      </c>
      <c r="FM27">
        <v>3518.349615384616</v>
      </c>
      <c r="FN27">
        <v>15</v>
      </c>
      <c r="FO27">
        <v>0</v>
      </c>
      <c r="FP27" t="s">
        <v>440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-0.09998881219512196</v>
      </c>
      <c r="GC27">
        <v>-0.1294476940766551</v>
      </c>
      <c r="GD27">
        <v>0.01841391310439453</v>
      </c>
      <c r="GE27">
        <v>1</v>
      </c>
      <c r="GF27">
        <v>231.9381176470588</v>
      </c>
      <c r="GG27">
        <v>-1.01060351381471</v>
      </c>
      <c r="GH27">
        <v>0.2223714122424466</v>
      </c>
      <c r="GI27">
        <v>0</v>
      </c>
      <c r="GJ27">
        <v>0.2411469512195122</v>
      </c>
      <c r="GK27">
        <v>0.09567200696864141</v>
      </c>
      <c r="GL27">
        <v>0.01099216731986301</v>
      </c>
      <c r="GM27">
        <v>1</v>
      </c>
      <c r="GN27">
        <v>2</v>
      </c>
      <c r="GO27">
        <v>3</v>
      </c>
      <c r="GP27" t="s">
        <v>447</v>
      </c>
      <c r="GQ27">
        <v>3.10265</v>
      </c>
      <c r="GR27">
        <v>2.75809</v>
      </c>
      <c r="GS27">
        <v>-2.57432E-05</v>
      </c>
      <c r="GT27">
        <v>0.000121993</v>
      </c>
      <c r="GU27">
        <v>0.104403</v>
      </c>
      <c r="GV27">
        <v>0.104675</v>
      </c>
      <c r="GW27">
        <v>26131.1</v>
      </c>
      <c r="GX27">
        <v>24307.7</v>
      </c>
      <c r="GY27">
        <v>26689.2</v>
      </c>
      <c r="GZ27">
        <v>24531.9</v>
      </c>
      <c r="HA27">
        <v>38287.8</v>
      </c>
      <c r="HB27">
        <v>32479.1</v>
      </c>
      <c r="HC27">
        <v>46675.1</v>
      </c>
      <c r="HD27">
        <v>38839</v>
      </c>
      <c r="HE27">
        <v>1.89535</v>
      </c>
      <c r="HF27">
        <v>1.92097</v>
      </c>
      <c r="HG27">
        <v>0.270367</v>
      </c>
      <c r="HH27">
        <v>0</v>
      </c>
      <c r="HI27">
        <v>25.5851</v>
      </c>
      <c r="HJ27">
        <v>999.9</v>
      </c>
      <c r="HK27">
        <v>51.3</v>
      </c>
      <c r="HL27">
        <v>31.1</v>
      </c>
      <c r="HM27">
        <v>25.603</v>
      </c>
      <c r="HN27">
        <v>60.9826</v>
      </c>
      <c r="HO27">
        <v>21.8389</v>
      </c>
      <c r="HP27">
        <v>1</v>
      </c>
      <c r="HQ27">
        <v>0.011753</v>
      </c>
      <c r="HR27">
        <v>-1.38245</v>
      </c>
      <c r="HS27">
        <v>20.2753</v>
      </c>
      <c r="HT27">
        <v>5.22253</v>
      </c>
      <c r="HU27">
        <v>11.98</v>
      </c>
      <c r="HV27">
        <v>4.9658</v>
      </c>
      <c r="HW27">
        <v>3.2754</v>
      </c>
      <c r="HX27">
        <v>9999</v>
      </c>
      <c r="HY27">
        <v>9999</v>
      </c>
      <c r="HZ27">
        <v>9999</v>
      </c>
      <c r="IA27">
        <v>508.1</v>
      </c>
      <c r="IB27">
        <v>1.86396</v>
      </c>
      <c r="IC27">
        <v>1.86005</v>
      </c>
      <c r="ID27">
        <v>1.85834</v>
      </c>
      <c r="IE27">
        <v>1.85973</v>
      </c>
      <c r="IF27">
        <v>1.85982</v>
      </c>
      <c r="IG27">
        <v>1.85836</v>
      </c>
      <c r="IH27">
        <v>1.85741</v>
      </c>
      <c r="II27">
        <v>1.85231</v>
      </c>
      <c r="IJ27">
        <v>0</v>
      </c>
      <c r="IK27">
        <v>0</v>
      </c>
      <c r="IL27">
        <v>0</v>
      </c>
      <c r="IM27">
        <v>0</v>
      </c>
      <c r="IN27" t="s">
        <v>442</v>
      </c>
      <c r="IO27" t="s">
        <v>443</v>
      </c>
      <c r="IP27" t="s">
        <v>444</v>
      </c>
      <c r="IQ27" t="s">
        <v>444</v>
      </c>
      <c r="IR27" t="s">
        <v>444</v>
      </c>
      <c r="IS27" t="s">
        <v>444</v>
      </c>
      <c r="IT27">
        <v>0</v>
      </c>
      <c r="IU27">
        <v>100</v>
      </c>
      <c r="IV27">
        <v>100</v>
      </c>
      <c r="IW27">
        <v>0.397</v>
      </c>
      <c r="IX27">
        <v>0.1837</v>
      </c>
      <c r="IY27">
        <v>0.3971615310492796</v>
      </c>
      <c r="IZ27">
        <v>0.002194383670526158</v>
      </c>
      <c r="JA27">
        <v>-2.614430836048478E-07</v>
      </c>
      <c r="JB27">
        <v>2.831566818974657E-11</v>
      </c>
      <c r="JC27">
        <v>-0.02387284111826243</v>
      </c>
      <c r="JD27">
        <v>-0.004919592197158782</v>
      </c>
      <c r="JE27">
        <v>0.0008186423644796414</v>
      </c>
      <c r="JF27">
        <v>-8.268116151049551E-06</v>
      </c>
      <c r="JG27">
        <v>6</v>
      </c>
      <c r="JH27">
        <v>2002</v>
      </c>
      <c r="JI27">
        <v>0</v>
      </c>
      <c r="JJ27">
        <v>28</v>
      </c>
      <c r="JK27">
        <v>28353452.4</v>
      </c>
      <c r="JL27">
        <v>28353452.4</v>
      </c>
      <c r="JM27">
        <v>0.155029</v>
      </c>
      <c r="JN27">
        <v>0</v>
      </c>
      <c r="JO27">
        <v>1.49658</v>
      </c>
      <c r="JP27">
        <v>2.36694</v>
      </c>
      <c r="JQ27">
        <v>1.54907</v>
      </c>
      <c r="JR27">
        <v>2.46948</v>
      </c>
      <c r="JS27">
        <v>35.4523</v>
      </c>
      <c r="JT27">
        <v>24.14</v>
      </c>
      <c r="JU27">
        <v>18</v>
      </c>
      <c r="JV27">
        <v>488.174</v>
      </c>
      <c r="JW27">
        <v>521.746</v>
      </c>
      <c r="JX27">
        <v>29.0542</v>
      </c>
      <c r="JY27">
        <v>27.4658</v>
      </c>
      <c r="JZ27">
        <v>29.9992</v>
      </c>
      <c r="KA27">
        <v>27.8812</v>
      </c>
      <c r="KB27">
        <v>27.9179</v>
      </c>
      <c r="KC27">
        <v>100</v>
      </c>
      <c r="KD27">
        <v>19.5673</v>
      </c>
      <c r="KE27">
        <v>92.3771</v>
      </c>
      <c r="KF27">
        <v>29.0435</v>
      </c>
      <c r="KG27">
        <v>420</v>
      </c>
      <c r="KH27">
        <v>22.2901</v>
      </c>
      <c r="KI27">
        <v>101.996</v>
      </c>
      <c r="KJ27">
        <v>93.64</v>
      </c>
    </row>
    <row r="28" spans="1:296">
      <c r="A28">
        <v>10</v>
      </c>
      <c r="B28">
        <v>1701207627.1</v>
      </c>
      <c r="C28">
        <v>1505.599999904633</v>
      </c>
      <c r="D28" t="s">
        <v>467</v>
      </c>
      <c r="E28" t="s">
        <v>468</v>
      </c>
      <c r="F28">
        <v>5</v>
      </c>
      <c r="G28" t="s">
        <v>436</v>
      </c>
      <c r="H28">
        <v>1701207624.1</v>
      </c>
      <c r="I28">
        <f>(J28)/1000</f>
        <v>0</v>
      </c>
      <c r="J28">
        <f>IF(DO28, AM28, AG28)</f>
        <v>0</v>
      </c>
      <c r="K28">
        <f>IF(DO28, AH28, AF28)</f>
        <v>0</v>
      </c>
      <c r="L28">
        <f>DQ28 - IF(AT28&gt;1, K28*DK28*100.0/(AV28*EE28), 0)</f>
        <v>0</v>
      </c>
      <c r="M28">
        <f>((S28-I28/2)*L28-K28)/(S28+I28/2)</f>
        <v>0</v>
      </c>
      <c r="N28">
        <f>M28*(DX28+DY28)/1000.0</f>
        <v>0</v>
      </c>
      <c r="O28">
        <f>(DQ28 - IF(AT28&gt;1, K28*DK28*100.0/(AV28*EE28), 0))*(DX28+DY28)/1000.0</f>
        <v>0</v>
      </c>
      <c r="P28">
        <f>2.0/((1/R28-1/Q28)+SIGN(R28)*SQRT((1/R28-1/Q28)*(1/R28-1/Q28) + 4*DL28/((DL28+1)*(DL28+1))*(2*1/R28*1/Q28-1/Q28*1/Q28)))</f>
        <v>0</v>
      </c>
      <c r="Q28">
        <f>IF(LEFT(DM28,1)&lt;&gt;"0",IF(LEFT(DM28,1)="1",3.0,DN28),$D$5+$E$5*(EE28*DX28/($K$5*1000))+$F$5*(EE28*DX28/($K$5*1000))*MAX(MIN(DK28,$J$5),$I$5)*MAX(MIN(DK28,$J$5),$I$5)+$G$5*MAX(MIN(DK28,$J$5),$I$5)*(EE28*DX28/($K$5*1000))+$H$5*(EE28*DX28/($K$5*1000))*(EE28*DX28/($K$5*1000)))</f>
        <v>0</v>
      </c>
      <c r="R28">
        <f>I28*(1000-(1000*0.61365*exp(17.502*V28/(240.97+V28))/(DX28+DY28)+DS28)/2)/(1000*0.61365*exp(17.502*V28/(240.97+V28))/(DX28+DY28)-DS28)</f>
        <v>0</v>
      </c>
      <c r="S28">
        <f>1/((DL28+1)/(P28/1.6)+1/(Q28/1.37)) + DL28/((DL28+1)/(P28/1.6) + DL28/(Q28/1.37))</f>
        <v>0</v>
      </c>
      <c r="T28">
        <f>(DG28*DJ28)</f>
        <v>0</v>
      </c>
      <c r="U28">
        <f>(DZ28+(T28+2*0.95*5.67E-8*(((DZ28+$B$9)+273)^4-(DZ28+273)^4)-44100*I28)/(1.84*29.3*Q28+8*0.95*5.67E-8*(DZ28+273)^3))</f>
        <v>0</v>
      </c>
      <c r="V28">
        <f>($C$9*EA28+$D$9*EB28+$E$9*U28)</f>
        <v>0</v>
      </c>
      <c r="W28">
        <f>0.61365*exp(17.502*V28/(240.97+V28))</f>
        <v>0</v>
      </c>
      <c r="X28">
        <f>(Y28/Z28*100)</f>
        <v>0</v>
      </c>
      <c r="Y28">
        <f>DS28*(DX28+DY28)/1000</f>
        <v>0</v>
      </c>
      <c r="Z28">
        <f>0.61365*exp(17.502*DZ28/(240.97+DZ28))</f>
        <v>0</v>
      </c>
      <c r="AA28">
        <f>(W28-DS28*(DX28+DY28)/1000)</f>
        <v>0</v>
      </c>
      <c r="AB28">
        <f>(-I28*44100)</f>
        <v>0</v>
      </c>
      <c r="AC28">
        <f>2*29.3*Q28*0.92*(DZ28-V28)</f>
        <v>0</v>
      </c>
      <c r="AD28">
        <f>2*0.95*5.67E-8*(((DZ28+$B$9)+273)^4-(V28+273)^4)</f>
        <v>0</v>
      </c>
      <c r="AE28">
        <f>T28+AD28+AB28+AC28</f>
        <v>0</v>
      </c>
      <c r="AF28">
        <f>DW28*AT28*(DR28-DQ28*(1000-AT28*DT28)/(1000-AT28*DS28))/(100*DK28)</f>
        <v>0</v>
      </c>
      <c r="AG28">
        <f>1000*DW28*AT28*(DS28-DT28)/(100*DK28*(1000-AT28*DS28))</f>
        <v>0</v>
      </c>
      <c r="AH28">
        <f>(AI28 - AJ28 - DX28*1E3/(8.314*(DZ28+273.15)) * AL28/DW28 * AK28) * DW28/(100*DK28) * (1000 - DT28)/1000</f>
        <v>0</v>
      </c>
      <c r="AI28">
        <v>0.2296293728995477</v>
      </c>
      <c r="AJ28">
        <v>0.2864829454545453</v>
      </c>
      <c r="AK28">
        <v>-8.669029513666525E-05</v>
      </c>
      <c r="AL28">
        <v>66.21398037600137</v>
      </c>
      <c r="AM28">
        <f>(AO28 - AN28 + DX28*1E3/(8.314*(DZ28+273.15)) * AQ28/DW28 * AP28) * DW28/(100*DK28) * 1000/(1000 - AO28)</f>
        <v>0</v>
      </c>
      <c r="AN28">
        <v>25.3107522457405</v>
      </c>
      <c r="AO28">
        <v>25.73358787878786</v>
      </c>
      <c r="AP28">
        <v>-2.231385310510896E-05</v>
      </c>
      <c r="AQ28">
        <v>108.6778627867802</v>
      </c>
      <c r="AR28">
        <v>0</v>
      </c>
      <c r="AS28">
        <v>0</v>
      </c>
      <c r="AT28">
        <f>IF(AR28*$H$15&gt;=AV28,1.0,(AV28/(AV28-AR28*$H$15)))</f>
        <v>0</v>
      </c>
      <c r="AU28">
        <f>(AT28-1)*100</f>
        <v>0</v>
      </c>
      <c r="AV28">
        <f>MAX(0,($B$15+$C$15*EE28)/(1+$D$15*EE28)*DX28/(DZ28+273)*$E$15)</f>
        <v>0</v>
      </c>
      <c r="AW28" t="s">
        <v>437</v>
      </c>
      <c r="AX28">
        <v>0</v>
      </c>
      <c r="AY28">
        <v>0.7</v>
      </c>
      <c r="AZ28">
        <v>0.7</v>
      </c>
      <c r="BA28">
        <f>1-AY28/AZ28</f>
        <v>0</v>
      </c>
      <c r="BB28">
        <v>-1</v>
      </c>
      <c r="BC28" t="s">
        <v>469</v>
      </c>
      <c r="BD28">
        <v>8165.98</v>
      </c>
      <c r="BE28">
        <v>222.57912</v>
      </c>
      <c r="BF28">
        <v>231.56</v>
      </c>
      <c r="BG28">
        <f>1-BE28/BF28</f>
        <v>0</v>
      </c>
      <c r="BH28">
        <v>0.5</v>
      </c>
      <c r="BI28">
        <f>DH28</f>
        <v>0</v>
      </c>
      <c r="BJ28">
        <f>K28</f>
        <v>0</v>
      </c>
      <c r="BK28">
        <f>BG28*BH28*BI28</f>
        <v>0</v>
      </c>
      <c r="BL28">
        <f>(BJ28-BB28)/BI28</f>
        <v>0</v>
      </c>
      <c r="BM28">
        <f>(AZ28-BF28)/BF28</f>
        <v>0</v>
      </c>
      <c r="BN28">
        <f>AY28/(BA28+AY28/BF28)</f>
        <v>0</v>
      </c>
      <c r="BO28" t="s">
        <v>437</v>
      </c>
      <c r="BP28">
        <v>0</v>
      </c>
      <c r="BQ28">
        <f>IF(BP28&lt;&gt;0, BP28, BN28)</f>
        <v>0</v>
      </c>
      <c r="BR28">
        <f>1-BQ28/BF28</f>
        <v>0</v>
      </c>
      <c r="BS28">
        <f>(BF28-BE28)/(BF28-BQ28)</f>
        <v>0</v>
      </c>
      <c r="BT28">
        <f>(AZ28-BF28)/(AZ28-BQ28)</f>
        <v>0</v>
      </c>
      <c r="BU28">
        <f>(BF28-BE28)/(BF28-AY28)</f>
        <v>0</v>
      </c>
      <c r="BV28">
        <f>(AZ28-BF28)/(AZ28-AY28)</f>
        <v>0</v>
      </c>
      <c r="BW28">
        <f>(BS28*BQ28/BE28)</f>
        <v>0</v>
      </c>
      <c r="BX28">
        <f>(1-BW28)</f>
        <v>0</v>
      </c>
      <c r="DG28">
        <f>$B$13*EF28+$C$13*EG28+$F$13*ER28*(1-EU28)</f>
        <v>0</v>
      </c>
      <c r="DH28">
        <f>DG28*DI28</f>
        <v>0</v>
      </c>
      <c r="DI28">
        <f>($B$13*$D$11+$C$13*$D$11+$F$13*((FE28+EW28)/MAX(FE28+EW28+FF28, 0.1)*$I$11+FF28/MAX(FE28+EW28+FF28, 0.1)*$J$11))/($B$13+$C$13+$F$13)</f>
        <v>0</v>
      </c>
      <c r="DJ28">
        <f>($B$13*$K$11+$C$13*$K$11+$F$13*((FE28+EW28)/MAX(FE28+EW28+FF28, 0.1)*$P$11+FF28/MAX(FE28+EW28+FF28, 0.1)*$Q$11))/($B$13+$C$13+$F$13)</f>
        <v>0</v>
      </c>
      <c r="DK28">
        <v>2</v>
      </c>
      <c r="DL28">
        <v>0.5</v>
      </c>
      <c r="DM28" t="s">
        <v>439</v>
      </c>
      <c r="DN28">
        <v>2</v>
      </c>
      <c r="DO28" t="b">
        <v>1</v>
      </c>
      <c r="DP28">
        <v>1701207624.1</v>
      </c>
      <c r="DQ28">
        <v>0.3037774545454545</v>
      </c>
      <c r="DR28">
        <v>0.2294075454545454</v>
      </c>
      <c r="DS28">
        <v>25.73698181818181</v>
      </c>
      <c r="DT28">
        <v>25.31075454545454</v>
      </c>
      <c r="DU28">
        <v>-0.09317944545454546</v>
      </c>
      <c r="DV28">
        <v>25.49126363636364</v>
      </c>
      <c r="DW28">
        <v>499.9245454545455</v>
      </c>
      <c r="DX28">
        <v>90.89998181818181</v>
      </c>
      <c r="DY28">
        <v>0.09996271818181818</v>
      </c>
      <c r="DZ28">
        <v>35.43253636363637</v>
      </c>
      <c r="EA28">
        <v>36.0143</v>
      </c>
      <c r="EB28">
        <v>999.9</v>
      </c>
      <c r="EC28">
        <v>0</v>
      </c>
      <c r="ED28">
        <v>0</v>
      </c>
      <c r="EE28">
        <v>9990.447272727273</v>
      </c>
      <c r="EF28">
        <v>0</v>
      </c>
      <c r="EG28">
        <v>14.9398</v>
      </c>
      <c r="EH28">
        <v>0.07437004545454545</v>
      </c>
      <c r="EI28">
        <v>0.3118025454545454</v>
      </c>
      <c r="EJ28">
        <v>0.2353648181818181</v>
      </c>
      <c r="EK28">
        <v>0.4262387272727273</v>
      </c>
      <c r="EL28">
        <v>0.2294075454545454</v>
      </c>
      <c r="EM28">
        <v>25.31075454545454</v>
      </c>
      <c r="EN28">
        <v>2.339491818181818</v>
      </c>
      <c r="EO28">
        <v>2.300748181818182</v>
      </c>
      <c r="EP28">
        <v>19.95091818181818</v>
      </c>
      <c r="EQ28">
        <v>19.68162727272727</v>
      </c>
      <c r="ER28">
        <v>1500.036363636363</v>
      </c>
      <c r="ES28">
        <v>0.9729930909090908</v>
      </c>
      <c r="ET28">
        <v>0.02700677272727273</v>
      </c>
      <c r="EU28">
        <v>0</v>
      </c>
      <c r="EV28">
        <v>222.5138181818182</v>
      </c>
      <c r="EW28">
        <v>4.9996</v>
      </c>
      <c r="EX28">
        <v>3373.632727272727</v>
      </c>
      <c r="EY28">
        <v>14076.73636363636</v>
      </c>
      <c r="EZ28">
        <v>36.676</v>
      </c>
      <c r="FA28">
        <v>37.57345454545455</v>
      </c>
      <c r="FB28">
        <v>37.00536363636364</v>
      </c>
      <c r="FC28">
        <v>37.43163636363636</v>
      </c>
      <c r="FD28">
        <v>39.20427272727273</v>
      </c>
      <c r="FE28">
        <v>1454.656363636364</v>
      </c>
      <c r="FF28">
        <v>40.38</v>
      </c>
      <c r="FG28">
        <v>0</v>
      </c>
      <c r="FH28">
        <v>479.7999999523163</v>
      </c>
      <c r="FI28">
        <v>0</v>
      </c>
      <c r="FJ28">
        <v>222.57912</v>
      </c>
      <c r="FK28">
        <v>-0.3013846055667669</v>
      </c>
      <c r="FL28">
        <v>-13.5200000102704</v>
      </c>
      <c r="FM28">
        <v>3374.4688</v>
      </c>
      <c r="FN28">
        <v>15</v>
      </c>
      <c r="FO28">
        <v>0</v>
      </c>
      <c r="FP28" t="s">
        <v>440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0.05764803574999999</v>
      </c>
      <c r="GC28">
        <v>0.1654591505065666</v>
      </c>
      <c r="GD28">
        <v>0.02455247485197459</v>
      </c>
      <c r="GE28">
        <v>1</v>
      </c>
      <c r="GF28">
        <v>222.6295294117647</v>
      </c>
      <c r="GG28">
        <v>-0.789763170486819</v>
      </c>
      <c r="GH28">
        <v>0.2017514830172373</v>
      </c>
      <c r="GI28">
        <v>1</v>
      </c>
      <c r="GJ28">
        <v>0.4376798</v>
      </c>
      <c r="GK28">
        <v>-0.08195067917448426</v>
      </c>
      <c r="GL28">
        <v>0.008001865504993195</v>
      </c>
      <c r="GM28">
        <v>1</v>
      </c>
      <c r="GN28">
        <v>3</v>
      </c>
      <c r="GO28">
        <v>3</v>
      </c>
      <c r="GP28" t="s">
        <v>441</v>
      </c>
      <c r="GQ28">
        <v>3.1033</v>
      </c>
      <c r="GR28">
        <v>2.75807</v>
      </c>
      <c r="GS28">
        <v>-3.27897E-05</v>
      </c>
      <c r="GT28">
        <v>6.652369999999999E-05</v>
      </c>
      <c r="GU28">
        <v>0.114471</v>
      </c>
      <c r="GV28">
        <v>0.114326</v>
      </c>
      <c r="GW28">
        <v>26155.9</v>
      </c>
      <c r="GX28">
        <v>24310.8</v>
      </c>
      <c r="GY28">
        <v>26712.2</v>
      </c>
      <c r="GZ28">
        <v>24531.4</v>
      </c>
      <c r="HA28">
        <v>37880.4</v>
      </c>
      <c r="HB28">
        <v>32117.1</v>
      </c>
      <c r="HC28">
        <v>46713.7</v>
      </c>
      <c r="HD28">
        <v>38829.4</v>
      </c>
      <c r="HE28">
        <v>1.90178</v>
      </c>
      <c r="HF28">
        <v>1.93572</v>
      </c>
      <c r="HG28">
        <v>0.384465</v>
      </c>
      <c r="HH28">
        <v>0</v>
      </c>
      <c r="HI28">
        <v>29.7927</v>
      </c>
      <c r="HJ28">
        <v>999.9</v>
      </c>
      <c r="HK28">
        <v>52.7</v>
      </c>
      <c r="HL28">
        <v>30.9</v>
      </c>
      <c r="HM28">
        <v>26.0057</v>
      </c>
      <c r="HN28">
        <v>61.7053</v>
      </c>
      <c r="HO28">
        <v>21.9872</v>
      </c>
      <c r="HP28">
        <v>1</v>
      </c>
      <c r="HQ28">
        <v>-0.0304649</v>
      </c>
      <c r="HR28">
        <v>-3.6965</v>
      </c>
      <c r="HS28">
        <v>20.2435</v>
      </c>
      <c r="HT28">
        <v>5.22268</v>
      </c>
      <c r="HU28">
        <v>11.98</v>
      </c>
      <c r="HV28">
        <v>4.96575</v>
      </c>
      <c r="HW28">
        <v>3.2754</v>
      </c>
      <c r="HX28">
        <v>9999</v>
      </c>
      <c r="HY28">
        <v>9999</v>
      </c>
      <c r="HZ28">
        <v>9999</v>
      </c>
      <c r="IA28">
        <v>508.2</v>
      </c>
      <c r="IB28">
        <v>1.86395</v>
      </c>
      <c r="IC28">
        <v>1.86005</v>
      </c>
      <c r="ID28">
        <v>1.85834</v>
      </c>
      <c r="IE28">
        <v>1.85973</v>
      </c>
      <c r="IF28">
        <v>1.8598</v>
      </c>
      <c r="IG28">
        <v>1.85834</v>
      </c>
      <c r="IH28">
        <v>1.85741</v>
      </c>
      <c r="II28">
        <v>1.85232</v>
      </c>
      <c r="IJ28">
        <v>0</v>
      </c>
      <c r="IK28">
        <v>0</v>
      </c>
      <c r="IL28">
        <v>0</v>
      </c>
      <c r="IM28">
        <v>0</v>
      </c>
      <c r="IN28" t="s">
        <v>442</v>
      </c>
      <c r="IO28" t="s">
        <v>443</v>
      </c>
      <c r="IP28" t="s">
        <v>444</v>
      </c>
      <c r="IQ28" t="s">
        <v>444</v>
      </c>
      <c r="IR28" t="s">
        <v>444</v>
      </c>
      <c r="IS28" t="s">
        <v>444</v>
      </c>
      <c r="IT28">
        <v>0</v>
      </c>
      <c r="IU28">
        <v>100</v>
      </c>
      <c r="IV28">
        <v>100</v>
      </c>
      <c r="IW28">
        <v>0.397</v>
      </c>
      <c r="IX28">
        <v>0.2457</v>
      </c>
      <c r="IY28">
        <v>0.3971615310492796</v>
      </c>
      <c r="IZ28">
        <v>0.002194383670526158</v>
      </c>
      <c r="JA28">
        <v>-2.614430836048478E-07</v>
      </c>
      <c r="JB28">
        <v>2.831566818974657E-11</v>
      </c>
      <c r="JC28">
        <v>-0.02387284111826243</v>
      </c>
      <c r="JD28">
        <v>-0.004919592197158782</v>
      </c>
      <c r="JE28">
        <v>0.0008186423644796414</v>
      </c>
      <c r="JF28">
        <v>-8.268116151049551E-06</v>
      </c>
      <c r="JG28">
        <v>6</v>
      </c>
      <c r="JH28">
        <v>2002</v>
      </c>
      <c r="JI28">
        <v>0</v>
      </c>
      <c r="JJ28">
        <v>28</v>
      </c>
      <c r="JK28">
        <v>28353460.5</v>
      </c>
      <c r="JL28">
        <v>28353460.5</v>
      </c>
      <c r="JM28">
        <v>0.155029</v>
      </c>
      <c r="JN28">
        <v>0</v>
      </c>
      <c r="JO28">
        <v>1.49658</v>
      </c>
      <c r="JP28">
        <v>2.36694</v>
      </c>
      <c r="JQ28">
        <v>1.54907</v>
      </c>
      <c r="JR28">
        <v>2.44141</v>
      </c>
      <c r="JS28">
        <v>35.1516</v>
      </c>
      <c r="JT28">
        <v>24.1225</v>
      </c>
      <c r="JU28">
        <v>18</v>
      </c>
      <c r="JV28">
        <v>486.538</v>
      </c>
      <c r="JW28">
        <v>525.1</v>
      </c>
      <c r="JX28">
        <v>37.1975</v>
      </c>
      <c r="JY28">
        <v>26.9963</v>
      </c>
      <c r="JZ28">
        <v>29.9999</v>
      </c>
      <c r="KA28">
        <v>27.1949</v>
      </c>
      <c r="KB28">
        <v>27.1798</v>
      </c>
      <c r="KC28">
        <v>100</v>
      </c>
      <c r="KD28">
        <v>0</v>
      </c>
      <c r="KE28">
        <v>100</v>
      </c>
      <c r="KF28">
        <v>37.2259</v>
      </c>
      <c r="KG28">
        <v>420</v>
      </c>
      <c r="KH28">
        <v>26.2605</v>
      </c>
      <c r="KI28">
        <v>102.081</v>
      </c>
      <c r="KJ28">
        <v>93.6251</v>
      </c>
    </row>
    <row r="29" spans="1:296">
      <c r="A29">
        <v>11</v>
      </c>
      <c r="B29">
        <v>1701207714.6</v>
      </c>
      <c r="C29">
        <v>1593.099999904633</v>
      </c>
      <c r="D29" t="s">
        <v>470</v>
      </c>
      <c r="E29" t="s">
        <v>471</v>
      </c>
      <c r="F29">
        <v>5</v>
      </c>
      <c r="G29" t="s">
        <v>436</v>
      </c>
      <c r="H29">
        <v>1701207711.85</v>
      </c>
      <c r="I29">
        <f>(J29)/1000</f>
        <v>0</v>
      </c>
      <c r="J29">
        <f>IF(DO29, AM29, AG29)</f>
        <v>0</v>
      </c>
      <c r="K29">
        <f>IF(DO29, AH29, AF29)</f>
        <v>0</v>
      </c>
      <c r="L29">
        <f>DQ29 - IF(AT29&gt;1, K29*DK29*100.0/(AV29*EE29), 0)</f>
        <v>0</v>
      </c>
      <c r="M29">
        <f>((S29-I29/2)*L29-K29)/(S29+I29/2)</f>
        <v>0</v>
      </c>
      <c r="N29">
        <f>M29*(DX29+DY29)/1000.0</f>
        <v>0</v>
      </c>
      <c r="O29">
        <f>(DQ29 - IF(AT29&gt;1, K29*DK29*100.0/(AV29*EE29), 0))*(DX29+DY29)/1000.0</f>
        <v>0</v>
      </c>
      <c r="P29">
        <f>2.0/((1/R29-1/Q29)+SIGN(R29)*SQRT((1/R29-1/Q29)*(1/R29-1/Q29) + 4*DL29/((DL29+1)*(DL29+1))*(2*1/R29*1/Q29-1/Q29*1/Q29)))</f>
        <v>0</v>
      </c>
      <c r="Q29">
        <f>IF(LEFT(DM29,1)&lt;&gt;"0",IF(LEFT(DM29,1)="1",3.0,DN29),$D$5+$E$5*(EE29*DX29/($K$5*1000))+$F$5*(EE29*DX29/($K$5*1000))*MAX(MIN(DK29,$J$5),$I$5)*MAX(MIN(DK29,$J$5),$I$5)+$G$5*MAX(MIN(DK29,$J$5),$I$5)*(EE29*DX29/($K$5*1000))+$H$5*(EE29*DX29/($K$5*1000))*(EE29*DX29/($K$5*1000)))</f>
        <v>0</v>
      </c>
      <c r="R29">
        <f>I29*(1000-(1000*0.61365*exp(17.502*V29/(240.97+V29))/(DX29+DY29)+DS29)/2)/(1000*0.61365*exp(17.502*V29/(240.97+V29))/(DX29+DY29)-DS29)</f>
        <v>0</v>
      </c>
      <c r="S29">
        <f>1/((DL29+1)/(P29/1.6)+1/(Q29/1.37)) + DL29/((DL29+1)/(P29/1.6) + DL29/(Q29/1.37))</f>
        <v>0</v>
      </c>
      <c r="T29">
        <f>(DG29*DJ29)</f>
        <v>0</v>
      </c>
      <c r="U29">
        <f>(DZ29+(T29+2*0.95*5.67E-8*(((DZ29+$B$9)+273)^4-(DZ29+273)^4)-44100*I29)/(1.84*29.3*Q29+8*0.95*5.67E-8*(DZ29+273)^3))</f>
        <v>0</v>
      </c>
      <c r="V29">
        <f>($C$9*EA29+$D$9*EB29+$E$9*U29)</f>
        <v>0</v>
      </c>
      <c r="W29">
        <f>0.61365*exp(17.502*V29/(240.97+V29))</f>
        <v>0</v>
      </c>
      <c r="X29">
        <f>(Y29/Z29*100)</f>
        <v>0</v>
      </c>
      <c r="Y29">
        <f>DS29*(DX29+DY29)/1000</f>
        <v>0</v>
      </c>
      <c r="Z29">
        <f>0.61365*exp(17.502*DZ29/(240.97+DZ29))</f>
        <v>0</v>
      </c>
      <c r="AA29">
        <f>(W29-DS29*(DX29+DY29)/1000)</f>
        <v>0</v>
      </c>
      <c r="AB29">
        <f>(-I29*44100)</f>
        <v>0</v>
      </c>
      <c r="AC29">
        <f>2*29.3*Q29*0.92*(DZ29-V29)</f>
        <v>0</v>
      </c>
      <c r="AD29">
        <f>2*0.95*5.67E-8*(((DZ29+$B$9)+273)^4-(V29+273)^4)</f>
        <v>0</v>
      </c>
      <c r="AE29">
        <f>T29+AD29+AB29+AC29</f>
        <v>0</v>
      </c>
      <c r="AF29">
        <f>DW29*AT29*(DR29-DQ29*(1000-AT29*DT29)/(1000-AT29*DS29))/(100*DK29)</f>
        <v>0</v>
      </c>
      <c r="AG29">
        <f>1000*DW29*AT29*(DS29-DT29)/(100*DK29*(1000-AT29*DS29))</f>
        <v>0</v>
      </c>
      <c r="AH29">
        <f>(AI29 - AJ29 - DX29*1E3/(8.314*(DZ29+273.15)) * AL29/DW29 * AK29) * DW29/(100*DK29) * (1000 - DT29)/1000</f>
        <v>0</v>
      </c>
      <c r="AI29">
        <v>0.2424782694617042</v>
      </c>
      <c r="AJ29">
        <v>0.3034315939393938</v>
      </c>
      <c r="AK29">
        <v>-5.006857263552686E-05</v>
      </c>
      <c r="AL29">
        <v>66.21398037600137</v>
      </c>
      <c r="AM29">
        <f>(AO29 - AN29 + DX29*1E3/(8.314*(DZ29+273.15)) * AQ29/DW29 * AP29) * DW29/(100*DK29) * 1000/(1000 - AO29)</f>
        <v>0</v>
      </c>
      <c r="AN29">
        <v>25.29822777146806</v>
      </c>
      <c r="AO29">
        <v>25.71238000000001</v>
      </c>
      <c r="AP29">
        <v>-2.055840127438396E-05</v>
      </c>
      <c r="AQ29">
        <v>108.6778627867802</v>
      </c>
      <c r="AR29">
        <v>0</v>
      </c>
      <c r="AS29">
        <v>0</v>
      </c>
      <c r="AT29">
        <f>IF(AR29*$H$15&gt;=AV29,1.0,(AV29/(AV29-AR29*$H$15)))</f>
        <v>0</v>
      </c>
      <c r="AU29">
        <f>(AT29-1)*100</f>
        <v>0</v>
      </c>
      <c r="AV29">
        <f>MAX(0,($B$15+$C$15*EE29)/(1+$D$15*EE29)*DX29/(DZ29+273)*$E$15)</f>
        <v>0</v>
      </c>
      <c r="AW29" t="s">
        <v>437</v>
      </c>
      <c r="AX29" t="s">
        <v>437</v>
      </c>
      <c r="AY29">
        <v>0</v>
      </c>
      <c r="AZ29">
        <v>0</v>
      </c>
      <c r="BA29">
        <f>1-AY29/AZ29</f>
        <v>0</v>
      </c>
      <c r="BB29">
        <v>0</v>
      </c>
      <c r="BC29" t="s">
        <v>437</v>
      </c>
      <c r="BD29" t="s">
        <v>437</v>
      </c>
      <c r="BE29">
        <v>0</v>
      </c>
      <c r="BF29">
        <v>0</v>
      </c>
      <c r="BG29">
        <f>1-BE29/BF29</f>
        <v>0</v>
      </c>
      <c r="BH29">
        <v>0.5</v>
      </c>
      <c r="BI29">
        <f>DH29</f>
        <v>0</v>
      </c>
      <c r="BJ29">
        <f>K29</f>
        <v>0</v>
      </c>
      <c r="BK29">
        <f>BG29*BH29*BI29</f>
        <v>0</v>
      </c>
      <c r="BL29">
        <f>(BJ29-BB29)/BI29</f>
        <v>0</v>
      </c>
      <c r="BM29">
        <f>(AZ29-BF29)/BF29</f>
        <v>0</v>
      </c>
      <c r="BN29">
        <f>AY29/(BA29+AY29/BF29)</f>
        <v>0</v>
      </c>
      <c r="BO29" t="s">
        <v>437</v>
      </c>
      <c r="BP29">
        <v>0</v>
      </c>
      <c r="BQ29">
        <f>IF(BP29&lt;&gt;0, BP29, BN29)</f>
        <v>0</v>
      </c>
      <c r="BR29">
        <f>1-BQ29/BF29</f>
        <v>0</v>
      </c>
      <c r="BS29">
        <f>(BF29-BE29)/(BF29-BQ29)</f>
        <v>0</v>
      </c>
      <c r="BT29">
        <f>(AZ29-BF29)/(AZ29-BQ29)</f>
        <v>0</v>
      </c>
      <c r="BU29">
        <f>(BF29-BE29)/(BF29-AY29)</f>
        <v>0</v>
      </c>
      <c r="BV29">
        <f>(AZ29-BF29)/(AZ29-AY29)</f>
        <v>0</v>
      </c>
      <c r="BW29">
        <f>(BS29*BQ29/BE29)</f>
        <v>0</v>
      </c>
      <c r="BX29">
        <f>(1-BW29)</f>
        <v>0</v>
      </c>
      <c r="DG29">
        <f>$B$13*EF29+$C$13*EG29+$F$13*ER29*(1-EU29)</f>
        <v>0</v>
      </c>
      <c r="DH29">
        <f>DG29*DI29</f>
        <v>0</v>
      </c>
      <c r="DI29">
        <f>($B$13*$D$11+$C$13*$D$11+$F$13*((FE29+EW29)/MAX(FE29+EW29+FF29, 0.1)*$I$11+FF29/MAX(FE29+EW29+FF29, 0.1)*$J$11))/($B$13+$C$13+$F$13)</f>
        <v>0</v>
      </c>
      <c r="DJ29">
        <f>($B$13*$K$11+$C$13*$K$11+$F$13*((FE29+EW29)/MAX(FE29+EW29+FF29, 0.1)*$P$11+FF29/MAX(FE29+EW29+FF29, 0.1)*$Q$11))/($B$13+$C$13+$F$13)</f>
        <v>0</v>
      </c>
      <c r="DK29">
        <v>2</v>
      </c>
      <c r="DL29">
        <v>0.5</v>
      </c>
      <c r="DM29" t="s">
        <v>439</v>
      </c>
      <c r="DN29">
        <v>2</v>
      </c>
      <c r="DO29" t="b">
        <v>1</v>
      </c>
      <c r="DP29">
        <v>1701207711.85</v>
      </c>
      <c r="DQ29">
        <v>0.3164563</v>
      </c>
      <c r="DR29">
        <v>0.2374094</v>
      </c>
      <c r="DS29">
        <v>25.71437</v>
      </c>
      <c r="DT29">
        <v>25.29872</v>
      </c>
      <c r="DU29">
        <v>-0.08052851</v>
      </c>
      <c r="DV29">
        <v>25.46913</v>
      </c>
      <c r="DW29">
        <v>499.976</v>
      </c>
      <c r="DX29">
        <v>90.90307</v>
      </c>
      <c r="DY29">
        <v>0.10004904</v>
      </c>
      <c r="DZ29">
        <v>35.37301</v>
      </c>
      <c r="EA29">
        <v>35.9912</v>
      </c>
      <c r="EB29">
        <v>999.9</v>
      </c>
      <c r="EC29">
        <v>0</v>
      </c>
      <c r="ED29">
        <v>0</v>
      </c>
      <c r="EE29">
        <v>9985.179999999998</v>
      </c>
      <c r="EF29">
        <v>0</v>
      </c>
      <c r="EG29">
        <v>14.42872</v>
      </c>
      <c r="EH29">
        <v>0.07904700000000001</v>
      </c>
      <c r="EI29">
        <v>0.3248087</v>
      </c>
      <c r="EJ29">
        <v>0.2435713</v>
      </c>
      <c r="EK29">
        <v>0.4156556</v>
      </c>
      <c r="EL29">
        <v>0.2374094</v>
      </c>
      <c r="EM29">
        <v>25.29872</v>
      </c>
      <c r="EN29">
        <v>2.337515</v>
      </c>
      <c r="EO29">
        <v>2.299729999999999</v>
      </c>
      <c r="EP29">
        <v>19.93729</v>
      </c>
      <c r="EQ29">
        <v>19.67451</v>
      </c>
      <c r="ER29">
        <v>1500.006</v>
      </c>
      <c r="ES29">
        <v>0.9729935</v>
      </c>
      <c r="ET29">
        <v>0.02700637</v>
      </c>
      <c r="EU29">
        <v>0</v>
      </c>
      <c r="EV29">
        <v>221.2494</v>
      </c>
      <c r="EW29">
        <v>4.9996</v>
      </c>
      <c r="EX29">
        <v>3355.045000000001</v>
      </c>
      <c r="EY29">
        <v>14076.43</v>
      </c>
      <c r="EZ29">
        <v>36.7185</v>
      </c>
      <c r="FA29">
        <v>37.5872</v>
      </c>
      <c r="FB29">
        <v>37.0436</v>
      </c>
      <c r="FC29">
        <v>37.4312</v>
      </c>
      <c r="FD29">
        <v>39.1312</v>
      </c>
      <c r="FE29">
        <v>1454.636</v>
      </c>
      <c r="FF29">
        <v>40.371</v>
      </c>
      <c r="FG29">
        <v>0</v>
      </c>
      <c r="FH29">
        <v>87</v>
      </c>
      <c r="FI29">
        <v>0</v>
      </c>
      <c r="FJ29">
        <v>221.2602307692308</v>
      </c>
      <c r="FK29">
        <v>-0.2406837652837432</v>
      </c>
      <c r="FL29">
        <v>-14.76341881218127</v>
      </c>
      <c r="FM29">
        <v>3356.188846153846</v>
      </c>
      <c r="FN29">
        <v>15</v>
      </c>
      <c r="FO29">
        <v>0</v>
      </c>
      <c r="FP29" t="s">
        <v>440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0.0683004775</v>
      </c>
      <c r="GC29">
        <v>0.08529447016885537</v>
      </c>
      <c r="GD29">
        <v>0.01643534907746847</v>
      </c>
      <c r="GE29">
        <v>1</v>
      </c>
      <c r="GF29">
        <v>221.3200588235294</v>
      </c>
      <c r="GG29">
        <v>-0.7566386549322729</v>
      </c>
      <c r="GH29">
        <v>0.1812833241051589</v>
      </c>
      <c r="GI29">
        <v>1</v>
      </c>
      <c r="GJ29">
        <v>0.41781615</v>
      </c>
      <c r="GK29">
        <v>-0.01699060412758023</v>
      </c>
      <c r="GL29">
        <v>0.002088540382061117</v>
      </c>
      <c r="GM29">
        <v>1</v>
      </c>
      <c r="GN29">
        <v>3</v>
      </c>
      <c r="GO29">
        <v>3</v>
      </c>
      <c r="GP29" t="s">
        <v>441</v>
      </c>
      <c r="GQ29">
        <v>3.10345</v>
      </c>
      <c r="GR29">
        <v>2.75813</v>
      </c>
      <c r="GS29">
        <v>-2.81162E-05</v>
      </c>
      <c r="GT29">
        <v>6.28098E-05</v>
      </c>
      <c r="GU29">
        <v>0.114427</v>
      </c>
      <c r="GV29">
        <v>0.1143</v>
      </c>
      <c r="GW29">
        <v>26158.3</v>
      </c>
      <c r="GX29">
        <v>24311.1</v>
      </c>
      <c r="GY29">
        <v>26714.5</v>
      </c>
      <c r="GZ29">
        <v>24531.3</v>
      </c>
      <c r="HA29">
        <v>37885.3</v>
      </c>
      <c r="HB29">
        <v>32117.1</v>
      </c>
      <c r="HC29">
        <v>46717.7</v>
      </c>
      <c r="HD29">
        <v>38828.4</v>
      </c>
      <c r="HE29">
        <v>1.9026</v>
      </c>
      <c r="HF29">
        <v>1.93692</v>
      </c>
      <c r="HG29">
        <v>0.370935</v>
      </c>
      <c r="HH29">
        <v>0</v>
      </c>
      <c r="HI29">
        <v>29.9791</v>
      </c>
      <c r="HJ29">
        <v>999.9</v>
      </c>
      <c r="HK29">
        <v>52.8</v>
      </c>
      <c r="HL29">
        <v>30.9</v>
      </c>
      <c r="HM29">
        <v>26.053</v>
      </c>
      <c r="HN29">
        <v>61.1353</v>
      </c>
      <c r="HO29">
        <v>22.0072</v>
      </c>
      <c r="HP29">
        <v>1</v>
      </c>
      <c r="HQ29">
        <v>-0.0351474</v>
      </c>
      <c r="HR29">
        <v>-3.86261</v>
      </c>
      <c r="HS29">
        <v>20.2397</v>
      </c>
      <c r="HT29">
        <v>5.22133</v>
      </c>
      <c r="HU29">
        <v>11.98</v>
      </c>
      <c r="HV29">
        <v>4.9659</v>
      </c>
      <c r="HW29">
        <v>3.2753</v>
      </c>
      <c r="HX29">
        <v>9999</v>
      </c>
      <c r="HY29">
        <v>9999</v>
      </c>
      <c r="HZ29">
        <v>9999</v>
      </c>
      <c r="IA29">
        <v>508.2</v>
      </c>
      <c r="IB29">
        <v>1.86399</v>
      </c>
      <c r="IC29">
        <v>1.86005</v>
      </c>
      <c r="ID29">
        <v>1.85831</v>
      </c>
      <c r="IE29">
        <v>1.85973</v>
      </c>
      <c r="IF29">
        <v>1.8598</v>
      </c>
      <c r="IG29">
        <v>1.85835</v>
      </c>
      <c r="IH29">
        <v>1.85736</v>
      </c>
      <c r="II29">
        <v>1.85231</v>
      </c>
      <c r="IJ29">
        <v>0</v>
      </c>
      <c r="IK29">
        <v>0</v>
      </c>
      <c r="IL29">
        <v>0</v>
      </c>
      <c r="IM29">
        <v>0</v>
      </c>
      <c r="IN29" t="s">
        <v>442</v>
      </c>
      <c r="IO29" t="s">
        <v>443</v>
      </c>
      <c r="IP29" t="s">
        <v>444</v>
      </c>
      <c r="IQ29" t="s">
        <v>444</v>
      </c>
      <c r="IR29" t="s">
        <v>444</v>
      </c>
      <c r="IS29" t="s">
        <v>444</v>
      </c>
      <c r="IT29">
        <v>0</v>
      </c>
      <c r="IU29">
        <v>100</v>
      </c>
      <c r="IV29">
        <v>100</v>
      </c>
      <c r="IW29">
        <v>0.397</v>
      </c>
      <c r="IX29">
        <v>0.2452</v>
      </c>
      <c r="IY29">
        <v>0.3971615310492796</v>
      </c>
      <c r="IZ29">
        <v>0.002194383670526158</v>
      </c>
      <c r="JA29">
        <v>-2.614430836048478E-07</v>
      </c>
      <c r="JB29">
        <v>2.831566818974657E-11</v>
      </c>
      <c r="JC29">
        <v>-0.02387284111826243</v>
      </c>
      <c r="JD29">
        <v>-0.004919592197158782</v>
      </c>
      <c r="JE29">
        <v>0.0008186423644796414</v>
      </c>
      <c r="JF29">
        <v>-8.268116151049551E-06</v>
      </c>
      <c r="JG29">
        <v>6</v>
      </c>
      <c r="JH29">
        <v>2002</v>
      </c>
      <c r="JI29">
        <v>0</v>
      </c>
      <c r="JJ29">
        <v>28</v>
      </c>
      <c r="JK29">
        <v>28353461.9</v>
      </c>
      <c r="JL29">
        <v>28353461.9</v>
      </c>
      <c r="JM29">
        <v>0.155029</v>
      </c>
      <c r="JN29">
        <v>0</v>
      </c>
      <c r="JO29">
        <v>1.49658</v>
      </c>
      <c r="JP29">
        <v>2.36816</v>
      </c>
      <c r="JQ29">
        <v>1.54907</v>
      </c>
      <c r="JR29">
        <v>2.48169</v>
      </c>
      <c r="JS29">
        <v>35.0825</v>
      </c>
      <c r="JT29">
        <v>24.1313</v>
      </c>
      <c r="JU29">
        <v>18</v>
      </c>
      <c r="JV29">
        <v>486.412</v>
      </c>
      <c r="JW29">
        <v>525.203</v>
      </c>
      <c r="JX29">
        <v>37.1776</v>
      </c>
      <c r="JY29">
        <v>26.9274</v>
      </c>
      <c r="JZ29">
        <v>29.9998</v>
      </c>
      <c r="KA29">
        <v>27.1182</v>
      </c>
      <c r="KB29">
        <v>27.102</v>
      </c>
      <c r="KC29">
        <v>100</v>
      </c>
      <c r="KD29">
        <v>0</v>
      </c>
      <c r="KE29">
        <v>100</v>
      </c>
      <c r="KF29">
        <v>37.1821</v>
      </c>
      <c r="KG29">
        <v>420</v>
      </c>
      <c r="KH29">
        <v>26.2605</v>
      </c>
      <c r="KI29">
        <v>102.09</v>
      </c>
      <c r="KJ29">
        <v>93.6236</v>
      </c>
    </row>
    <row r="30" spans="1:296">
      <c r="A30">
        <v>12</v>
      </c>
      <c r="B30">
        <v>1701207819.1</v>
      </c>
      <c r="C30">
        <v>1697.599999904633</v>
      </c>
      <c r="D30" t="s">
        <v>472</v>
      </c>
      <c r="E30" t="s">
        <v>473</v>
      </c>
      <c r="F30">
        <v>5</v>
      </c>
      <c r="G30" t="s">
        <v>436</v>
      </c>
      <c r="H30">
        <v>1701207816.35</v>
      </c>
      <c r="I30">
        <f>(J30)/1000</f>
        <v>0</v>
      </c>
      <c r="J30">
        <f>IF(DO30, AM30, AG30)</f>
        <v>0</v>
      </c>
      <c r="K30">
        <f>IF(DO30, AH30, AF30)</f>
        <v>0</v>
      </c>
      <c r="L30">
        <f>DQ30 - IF(AT30&gt;1, K30*DK30*100.0/(AV30*EE30), 0)</f>
        <v>0</v>
      </c>
      <c r="M30">
        <f>((S30-I30/2)*L30-K30)/(S30+I30/2)</f>
        <v>0</v>
      </c>
      <c r="N30">
        <f>M30*(DX30+DY30)/1000.0</f>
        <v>0</v>
      </c>
      <c r="O30">
        <f>(DQ30 - IF(AT30&gt;1, K30*DK30*100.0/(AV30*EE30), 0))*(DX30+DY30)/1000.0</f>
        <v>0</v>
      </c>
      <c r="P30">
        <f>2.0/((1/R30-1/Q30)+SIGN(R30)*SQRT((1/R30-1/Q30)*(1/R30-1/Q30) + 4*DL30/((DL30+1)*(DL30+1))*(2*1/R30*1/Q30-1/Q30*1/Q30)))</f>
        <v>0</v>
      </c>
      <c r="Q30">
        <f>IF(LEFT(DM30,1)&lt;&gt;"0",IF(LEFT(DM30,1)="1",3.0,DN30),$D$5+$E$5*(EE30*DX30/($K$5*1000))+$F$5*(EE30*DX30/($K$5*1000))*MAX(MIN(DK30,$J$5),$I$5)*MAX(MIN(DK30,$J$5),$I$5)+$G$5*MAX(MIN(DK30,$J$5),$I$5)*(EE30*DX30/($K$5*1000))+$H$5*(EE30*DX30/($K$5*1000))*(EE30*DX30/($K$5*1000)))</f>
        <v>0</v>
      </c>
      <c r="R30">
        <f>I30*(1000-(1000*0.61365*exp(17.502*V30/(240.97+V30))/(DX30+DY30)+DS30)/2)/(1000*0.61365*exp(17.502*V30/(240.97+V30))/(DX30+DY30)-DS30)</f>
        <v>0</v>
      </c>
      <c r="S30">
        <f>1/((DL30+1)/(P30/1.6)+1/(Q30/1.37)) + DL30/((DL30+1)/(P30/1.6) + DL30/(Q30/1.37))</f>
        <v>0</v>
      </c>
      <c r="T30">
        <f>(DG30*DJ30)</f>
        <v>0</v>
      </c>
      <c r="U30">
        <f>(DZ30+(T30+2*0.95*5.67E-8*(((DZ30+$B$9)+273)^4-(DZ30+273)^4)-44100*I30)/(1.84*29.3*Q30+8*0.95*5.67E-8*(DZ30+273)^3))</f>
        <v>0</v>
      </c>
      <c r="V30">
        <f>($C$9*EA30+$D$9*EB30+$E$9*U30)</f>
        <v>0</v>
      </c>
      <c r="W30">
        <f>0.61365*exp(17.502*V30/(240.97+V30))</f>
        <v>0</v>
      </c>
      <c r="X30">
        <f>(Y30/Z30*100)</f>
        <v>0</v>
      </c>
      <c r="Y30">
        <f>DS30*(DX30+DY30)/1000</f>
        <v>0</v>
      </c>
      <c r="Z30">
        <f>0.61365*exp(17.502*DZ30/(240.97+DZ30))</f>
        <v>0</v>
      </c>
      <c r="AA30">
        <f>(W30-DS30*(DX30+DY30)/1000)</f>
        <v>0</v>
      </c>
      <c r="AB30">
        <f>(-I30*44100)</f>
        <v>0</v>
      </c>
      <c r="AC30">
        <f>2*29.3*Q30*0.92*(DZ30-V30)</f>
        <v>0</v>
      </c>
      <c r="AD30">
        <f>2*0.95*5.67E-8*(((DZ30+$B$9)+273)^4-(V30+273)^4)</f>
        <v>0</v>
      </c>
      <c r="AE30">
        <f>T30+AD30+AB30+AC30</f>
        <v>0</v>
      </c>
      <c r="AF30">
        <f>DW30*AT30*(DR30-DQ30*(1000-AT30*DT30)/(1000-AT30*DS30))/(100*DK30)</f>
        <v>0</v>
      </c>
      <c r="AG30">
        <f>1000*DW30*AT30*(DS30-DT30)/(100*DK30*(1000-AT30*DS30))</f>
        <v>0</v>
      </c>
      <c r="AH30">
        <f>(AI30 - AJ30 - DX30*1E3/(8.314*(DZ30+273.15)) * AL30/DW30 * AK30) * DW30/(100*DK30) * (1000 - DT30)/1000</f>
        <v>0</v>
      </c>
      <c r="AI30">
        <v>0.2608584939778918</v>
      </c>
      <c r="AJ30">
        <v>0.3216434242424241</v>
      </c>
      <c r="AK30">
        <v>-2.99104719981107E-05</v>
      </c>
      <c r="AL30">
        <v>66.21398037600137</v>
      </c>
      <c r="AM30">
        <f>(AO30 - AN30 + DX30*1E3/(8.314*(DZ30+273.15)) * AQ30/DW30 * AP30) * DW30/(100*DK30) * 1000/(1000 - AO30)</f>
        <v>0</v>
      </c>
      <c r="AN30">
        <v>25.16118195810384</v>
      </c>
      <c r="AO30">
        <v>25.58885454545455</v>
      </c>
      <c r="AP30">
        <v>-1.075721286428093E-05</v>
      </c>
      <c r="AQ30">
        <v>108.6778627867802</v>
      </c>
      <c r="AR30">
        <v>0</v>
      </c>
      <c r="AS30">
        <v>0</v>
      </c>
      <c r="AT30">
        <f>IF(AR30*$H$15&gt;=AV30,1.0,(AV30/(AV30-AR30*$H$15)))</f>
        <v>0</v>
      </c>
      <c r="AU30">
        <f>(AT30-1)*100</f>
        <v>0</v>
      </c>
      <c r="AV30">
        <f>MAX(0,($B$15+$C$15*EE30)/(1+$D$15*EE30)*DX30/(DZ30+273)*$E$15)</f>
        <v>0</v>
      </c>
      <c r="AW30" t="s">
        <v>437</v>
      </c>
      <c r="AX30">
        <v>0</v>
      </c>
      <c r="AY30">
        <v>0.7</v>
      </c>
      <c r="AZ30">
        <v>0.7</v>
      </c>
      <c r="BA30">
        <f>1-AY30/AZ30</f>
        <v>0</v>
      </c>
      <c r="BB30">
        <v>-1</v>
      </c>
      <c r="BC30" t="s">
        <v>474</v>
      </c>
      <c r="BD30">
        <v>8171.23</v>
      </c>
      <c r="BE30">
        <v>219.5969615384615</v>
      </c>
      <c r="BF30">
        <v>228.06</v>
      </c>
      <c r="BG30">
        <f>1-BE30/BF30</f>
        <v>0</v>
      </c>
      <c r="BH30">
        <v>0.5</v>
      </c>
      <c r="BI30">
        <f>DH30</f>
        <v>0</v>
      </c>
      <c r="BJ30">
        <f>K30</f>
        <v>0</v>
      </c>
      <c r="BK30">
        <f>BG30*BH30*BI30</f>
        <v>0</v>
      </c>
      <c r="BL30">
        <f>(BJ30-BB30)/BI30</f>
        <v>0</v>
      </c>
      <c r="BM30">
        <f>(AZ30-BF30)/BF30</f>
        <v>0</v>
      </c>
      <c r="BN30">
        <f>AY30/(BA30+AY30/BF30)</f>
        <v>0</v>
      </c>
      <c r="BO30" t="s">
        <v>437</v>
      </c>
      <c r="BP30">
        <v>0</v>
      </c>
      <c r="BQ30">
        <f>IF(BP30&lt;&gt;0, BP30, BN30)</f>
        <v>0</v>
      </c>
      <c r="BR30">
        <f>1-BQ30/BF30</f>
        <v>0</v>
      </c>
      <c r="BS30">
        <f>(BF30-BE30)/(BF30-BQ30)</f>
        <v>0</v>
      </c>
      <c r="BT30">
        <f>(AZ30-BF30)/(AZ30-BQ30)</f>
        <v>0</v>
      </c>
      <c r="BU30">
        <f>(BF30-BE30)/(BF30-AY30)</f>
        <v>0</v>
      </c>
      <c r="BV30">
        <f>(AZ30-BF30)/(AZ30-AY30)</f>
        <v>0</v>
      </c>
      <c r="BW30">
        <f>(BS30*BQ30/BE30)</f>
        <v>0</v>
      </c>
      <c r="BX30">
        <f>(1-BW30)</f>
        <v>0</v>
      </c>
      <c r="DG30">
        <f>$B$13*EF30+$C$13*EG30+$F$13*ER30*(1-EU30)</f>
        <v>0</v>
      </c>
      <c r="DH30">
        <f>DG30*DI30</f>
        <v>0</v>
      </c>
      <c r="DI30">
        <f>($B$13*$D$11+$C$13*$D$11+$F$13*((FE30+EW30)/MAX(FE30+EW30+FF30, 0.1)*$I$11+FF30/MAX(FE30+EW30+FF30, 0.1)*$J$11))/($B$13+$C$13+$F$13)</f>
        <v>0</v>
      </c>
      <c r="DJ30">
        <f>($B$13*$K$11+$C$13*$K$11+$F$13*((FE30+EW30)/MAX(FE30+EW30+FF30, 0.1)*$P$11+FF30/MAX(FE30+EW30+FF30, 0.1)*$Q$11))/($B$13+$C$13+$F$13)</f>
        <v>0</v>
      </c>
      <c r="DK30">
        <v>2</v>
      </c>
      <c r="DL30">
        <v>0.5</v>
      </c>
      <c r="DM30" t="s">
        <v>439</v>
      </c>
      <c r="DN30">
        <v>2</v>
      </c>
      <c r="DO30" t="b">
        <v>1</v>
      </c>
      <c r="DP30">
        <v>1701207816.35</v>
      </c>
      <c r="DQ30">
        <v>0.321673</v>
      </c>
      <c r="DR30">
        <v>0.2488791</v>
      </c>
      <c r="DS30">
        <v>25.59103</v>
      </c>
      <c r="DT30">
        <v>25.16214</v>
      </c>
      <c r="DU30">
        <v>-0.07532329</v>
      </c>
      <c r="DV30">
        <v>25.34827</v>
      </c>
      <c r="DW30">
        <v>499.9795</v>
      </c>
      <c r="DX30">
        <v>90.89919999999999</v>
      </c>
      <c r="DY30">
        <v>0.10002414</v>
      </c>
      <c r="DZ30">
        <v>35.41974</v>
      </c>
      <c r="EA30">
        <v>36.07315000000001</v>
      </c>
      <c r="EB30">
        <v>999.9</v>
      </c>
      <c r="EC30">
        <v>0</v>
      </c>
      <c r="ED30">
        <v>0</v>
      </c>
      <c r="EE30">
        <v>9995.108</v>
      </c>
      <c r="EF30">
        <v>0</v>
      </c>
      <c r="EG30">
        <v>14.3247</v>
      </c>
      <c r="EH30">
        <v>0.07279392999999999</v>
      </c>
      <c r="EI30">
        <v>0.330121</v>
      </c>
      <c r="EJ30">
        <v>0.255303</v>
      </c>
      <c r="EK30">
        <v>0.4288934999999999</v>
      </c>
      <c r="EL30">
        <v>0.2488791</v>
      </c>
      <c r="EM30">
        <v>25.16214</v>
      </c>
      <c r="EN30">
        <v>2.326204</v>
      </c>
      <c r="EO30">
        <v>2.287217</v>
      </c>
      <c r="EP30">
        <v>19.85902</v>
      </c>
      <c r="EQ30">
        <v>19.58667</v>
      </c>
      <c r="ER30">
        <v>1500.048</v>
      </c>
      <c r="ES30">
        <v>0.972996</v>
      </c>
      <c r="ET30">
        <v>0.02700406</v>
      </c>
      <c r="EU30">
        <v>0</v>
      </c>
      <c r="EV30">
        <v>219.4904</v>
      </c>
      <c r="EW30">
        <v>4.9996</v>
      </c>
      <c r="EX30">
        <v>3334.533</v>
      </c>
      <c r="EY30">
        <v>14076.85</v>
      </c>
      <c r="EZ30">
        <v>36.8998</v>
      </c>
      <c r="FA30">
        <v>37.75</v>
      </c>
      <c r="FB30">
        <v>37.225</v>
      </c>
      <c r="FC30">
        <v>37.5748</v>
      </c>
      <c r="FD30">
        <v>39.2498</v>
      </c>
      <c r="FE30">
        <v>1454.678</v>
      </c>
      <c r="FF30">
        <v>40.37</v>
      </c>
      <c r="FG30">
        <v>0</v>
      </c>
      <c r="FH30">
        <v>191.4000000953674</v>
      </c>
      <c r="FI30">
        <v>0</v>
      </c>
      <c r="FJ30">
        <v>219.5969615384615</v>
      </c>
      <c r="FK30">
        <v>-1.453982902825004</v>
      </c>
      <c r="FL30">
        <v>-11.60923074979892</v>
      </c>
      <c r="FM30">
        <v>3335.255769230769</v>
      </c>
      <c r="FN30">
        <v>15</v>
      </c>
      <c r="FO30">
        <v>0</v>
      </c>
      <c r="FP30" t="s">
        <v>440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0.07928108292682927</v>
      </c>
      <c r="GC30">
        <v>0.1172884850174214</v>
      </c>
      <c r="GD30">
        <v>0.03311228757026687</v>
      </c>
      <c r="GE30">
        <v>1</v>
      </c>
      <c r="GF30">
        <v>219.6660882352941</v>
      </c>
      <c r="GG30">
        <v>-1.164812834500625</v>
      </c>
      <c r="GH30">
        <v>0.2112265813886147</v>
      </c>
      <c r="GI30">
        <v>0</v>
      </c>
      <c r="GJ30">
        <v>0.4263678780487805</v>
      </c>
      <c r="GK30">
        <v>0.01980351219512239</v>
      </c>
      <c r="GL30">
        <v>0.002058975582308474</v>
      </c>
      <c r="GM30">
        <v>1</v>
      </c>
      <c r="GN30">
        <v>2</v>
      </c>
      <c r="GO30">
        <v>3</v>
      </c>
      <c r="GP30" t="s">
        <v>447</v>
      </c>
      <c r="GQ30">
        <v>3.10317</v>
      </c>
      <c r="GR30">
        <v>2.75805</v>
      </c>
      <c r="GS30">
        <v>-2.01302E-05</v>
      </c>
      <c r="GT30">
        <v>6.59775E-05</v>
      </c>
      <c r="GU30">
        <v>0.114061</v>
      </c>
      <c r="GV30">
        <v>0.113891</v>
      </c>
      <c r="GW30">
        <v>26157.7</v>
      </c>
      <c r="GX30">
        <v>24309.8</v>
      </c>
      <c r="GY30">
        <v>26714</v>
      </c>
      <c r="GZ30">
        <v>24529.8</v>
      </c>
      <c r="HA30">
        <v>37900.4</v>
      </c>
      <c r="HB30">
        <v>32129.5</v>
      </c>
      <c r="HC30">
        <v>46716.8</v>
      </c>
      <c r="HD30">
        <v>38825.4</v>
      </c>
      <c r="HE30">
        <v>1.90313</v>
      </c>
      <c r="HF30">
        <v>1.93785</v>
      </c>
      <c r="HG30">
        <v>0.355531</v>
      </c>
      <c r="HH30">
        <v>0</v>
      </c>
      <c r="HI30">
        <v>30.3161</v>
      </c>
      <c r="HJ30">
        <v>999.9</v>
      </c>
      <c r="HK30">
        <v>52.8</v>
      </c>
      <c r="HL30">
        <v>30.8</v>
      </c>
      <c r="HM30">
        <v>25.9084</v>
      </c>
      <c r="HN30">
        <v>61.1953</v>
      </c>
      <c r="HO30">
        <v>22.2035</v>
      </c>
      <c r="HP30">
        <v>1</v>
      </c>
      <c r="HQ30">
        <v>-0.0385112</v>
      </c>
      <c r="HR30">
        <v>-3.44699</v>
      </c>
      <c r="HS30">
        <v>20.2484</v>
      </c>
      <c r="HT30">
        <v>5.22133</v>
      </c>
      <c r="HU30">
        <v>11.98</v>
      </c>
      <c r="HV30">
        <v>4.9657</v>
      </c>
      <c r="HW30">
        <v>3.27527</v>
      </c>
      <c r="HX30">
        <v>9999</v>
      </c>
      <c r="HY30">
        <v>9999</v>
      </c>
      <c r="HZ30">
        <v>9999</v>
      </c>
      <c r="IA30">
        <v>508.3</v>
      </c>
      <c r="IB30">
        <v>1.86395</v>
      </c>
      <c r="IC30">
        <v>1.86005</v>
      </c>
      <c r="ID30">
        <v>1.85831</v>
      </c>
      <c r="IE30">
        <v>1.85973</v>
      </c>
      <c r="IF30">
        <v>1.8598</v>
      </c>
      <c r="IG30">
        <v>1.85834</v>
      </c>
      <c r="IH30">
        <v>1.85737</v>
      </c>
      <c r="II30">
        <v>1.85228</v>
      </c>
      <c r="IJ30">
        <v>0</v>
      </c>
      <c r="IK30">
        <v>0</v>
      </c>
      <c r="IL30">
        <v>0</v>
      </c>
      <c r="IM30">
        <v>0</v>
      </c>
      <c r="IN30" t="s">
        <v>442</v>
      </c>
      <c r="IO30" t="s">
        <v>443</v>
      </c>
      <c r="IP30" t="s">
        <v>444</v>
      </c>
      <c r="IQ30" t="s">
        <v>444</v>
      </c>
      <c r="IR30" t="s">
        <v>444</v>
      </c>
      <c r="IS30" t="s">
        <v>444</v>
      </c>
      <c r="IT30">
        <v>0</v>
      </c>
      <c r="IU30">
        <v>100</v>
      </c>
      <c r="IV30">
        <v>100</v>
      </c>
      <c r="IW30">
        <v>0.397</v>
      </c>
      <c r="IX30">
        <v>0.2427</v>
      </c>
      <c r="IY30">
        <v>0.3971615310492796</v>
      </c>
      <c r="IZ30">
        <v>0.002194383670526158</v>
      </c>
      <c r="JA30">
        <v>-2.614430836048478E-07</v>
      </c>
      <c r="JB30">
        <v>2.831566818974657E-11</v>
      </c>
      <c r="JC30">
        <v>-0.02387284111826243</v>
      </c>
      <c r="JD30">
        <v>-0.004919592197158782</v>
      </c>
      <c r="JE30">
        <v>0.0008186423644796414</v>
      </c>
      <c r="JF30">
        <v>-8.268116151049551E-06</v>
      </c>
      <c r="JG30">
        <v>6</v>
      </c>
      <c r="JH30">
        <v>2002</v>
      </c>
      <c r="JI30">
        <v>0</v>
      </c>
      <c r="JJ30">
        <v>28</v>
      </c>
      <c r="JK30">
        <v>28353463.7</v>
      </c>
      <c r="JL30">
        <v>28353463.7</v>
      </c>
      <c r="JM30">
        <v>0.15625</v>
      </c>
      <c r="JN30">
        <v>0</v>
      </c>
      <c r="JO30">
        <v>1.49658</v>
      </c>
      <c r="JP30">
        <v>2.36816</v>
      </c>
      <c r="JQ30">
        <v>1.54907</v>
      </c>
      <c r="JR30">
        <v>2.45361</v>
      </c>
      <c r="JS30">
        <v>35.0364</v>
      </c>
      <c r="JT30">
        <v>24.1313</v>
      </c>
      <c r="JU30">
        <v>18</v>
      </c>
      <c r="JV30">
        <v>486.247</v>
      </c>
      <c r="JW30">
        <v>525.263</v>
      </c>
      <c r="JX30">
        <v>36.8664</v>
      </c>
      <c r="JY30">
        <v>26.8862</v>
      </c>
      <c r="JZ30">
        <v>29.9999</v>
      </c>
      <c r="KA30">
        <v>27.0587</v>
      </c>
      <c r="KB30">
        <v>27.0401</v>
      </c>
      <c r="KC30">
        <v>100</v>
      </c>
      <c r="KD30">
        <v>0</v>
      </c>
      <c r="KE30">
        <v>100</v>
      </c>
      <c r="KF30">
        <v>36.7888</v>
      </c>
      <c r="KG30">
        <v>420</v>
      </c>
      <c r="KH30">
        <v>26.2605</v>
      </c>
      <c r="KI30">
        <v>102.088</v>
      </c>
      <c r="KJ30">
        <v>93.6169</v>
      </c>
    </row>
    <row r="31" spans="1:296">
      <c r="A31">
        <v>13</v>
      </c>
      <c r="B31">
        <v>1701208406.1</v>
      </c>
      <c r="C31">
        <v>2284.599999904633</v>
      </c>
      <c r="D31" t="s">
        <v>475</v>
      </c>
      <c r="E31" t="s">
        <v>476</v>
      </c>
      <c r="F31">
        <v>5</v>
      </c>
      <c r="G31" t="s">
        <v>436</v>
      </c>
      <c r="H31">
        <v>1701208403.1</v>
      </c>
      <c r="I31">
        <f>(J31)/1000</f>
        <v>0</v>
      </c>
      <c r="J31">
        <f>IF(DO31, AM31, AG31)</f>
        <v>0</v>
      </c>
      <c r="K31">
        <f>IF(DO31, AH31, AF31)</f>
        <v>0</v>
      </c>
      <c r="L31">
        <f>DQ31 - IF(AT31&gt;1, K31*DK31*100.0/(AV31*EE31), 0)</f>
        <v>0</v>
      </c>
      <c r="M31">
        <f>((S31-I31/2)*L31-K31)/(S31+I31/2)</f>
        <v>0</v>
      </c>
      <c r="N31">
        <f>M31*(DX31+DY31)/1000.0</f>
        <v>0</v>
      </c>
      <c r="O31">
        <f>(DQ31 - IF(AT31&gt;1, K31*DK31*100.0/(AV31*EE31), 0))*(DX31+DY31)/1000.0</f>
        <v>0</v>
      </c>
      <c r="P31">
        <f>2.0/((1/R31-1/Q31)+SIGN(R31)*SQRT((1/R31-1/Q31)*(1/R31-1/Q31) + 4*DL31/((DL31+1)*(DL31+1))*(2*1/R31*1/Q31-1/Q31*1/Q31)))</f>
        <v>0</v>
      </c>
      <c r="Q31">
        <f>IF(LEFT(DM31,1)&lt;&gt;"0",IF(LEFT(DM31,1)="1",3.0,DN31),$D$5+$E$5*(EE31*DX31/($K$5*1000))+$F$5*(EE31*DX31/($K$5*1000))*MAX(MIN(DK31,$J$5),$I$5)*MAX(MIN(DK31,$J$5),$I$5)+$G$5*MAX(MIN(DK31,$J$5),$I$5)*(EE31*DX31/($K$5*1000))+$H$5*(EE31*DX31/($K$5*1000))*(EE31*DX31/($K$5*1000)))</f>
        <v>0</v>
      </c>
      <c r="R31">
        <f>I31*(1000-(1000*0.61365*exp(17.502*V31/(240.97+V31))/(DX31+DY31)+DS31)/2)/(1000*0.61365*exp(17.502*V31/(240.97+V31))/(DX31+DY31)-DS31)</f>
        <v>0</v>
      </c>
      <c r="S31">
        <f>1/((DL31+1)/(P31/1.6)+1/(Q31/1.37)) + DL31/((DL31+1)/(P31/1.6) + DL31/(Q31/1.37))</f>
        <v>0</v>
      </c>
      <c r="T31">
        <f>(DG31*DJ31)</f>
        <v>0</v>
      </c>
      <c r="U31">
        <f>(DZ31+(T31+2*0.95*5.67E-8*(((DZ31+$B$9)+273)^4-(DZ31+273)^4)-44100*I31)/(1.84*29.3*Q31+8*0.95*5.67E-8*(DZ31+273)^3))</f>
        <v>0</v>
      </c>
      <c r="V31">
        <f>($C$9*EA31+$D$9*EB31+$E$9*U31)</f>
        <v>0</v>
      </c>
      <c r="W31">
        <f>0.61365*exp(17.502*V31/(240.97+V31))</f>
        <v>0</v>
      </c>
      <c r="X31">
        <f>(Y31/Z31*100)</f>
        <v>0</v>
      </c>
      <c r="Y31">
        <f>DS31*(DX31+DY31)/1000</f>
        <v>0</v>
      </c>
      <c r="Z31">
        <f>0.61365*exp(17.502*DZ31/(240.97+DZ31))</f>
        <v>0</v>
      </c>
      <c r="AA31">
        <f>(W31-DS31*(DX31+DY31)/1000)</f>
        <v>0</v>
      </c>
      <c r="AB31">
        <f>(-I31*44100)</f>
        <v>0</v>
      </c>
      <c r="AC31">
        <f>2*29.3*Q31*0.92*(DZ31-V31)</f>
        <v>0</v>
      </c>
      <c r="AD31">
        <f>2*0.95*5.67E-8*(((DZ31+$B$9)+273)^4-(V31+273)^4)</f>
        <v>0</v>
      </c>
      <c r="AE31">
        <f>T31+AD31+AB31+AC31</f>
        <v>0</v>
      </c>
      <c r="AF31">
        <f>DW31*AT31*(DR31-DQ31*(1000-AT31*DT31)/(1000-AT31*DS31))/(100*DK31)</f>
        <v>0</v>
      </c>
      <c r="AG31">
        <f>1000*DW31*AT31*(DS31-DT31)/(100*DK31*(1000-AT31*DS31))</f>
        <v>0</v>
      </c>
      <c r="AH31">
        <f>(AI31 - AJ31 - DX31*1E3/(8.314*(DZ31+273.15)) * AL31/DW31 * AK31) * DW31/(100*DK31) * (1000 - DT31)/1000</f>
        <v>0</v>
      </c>
      <c r="AI31">
        <v>0.20956122296117</v>
      </c>
      <c r="AJ31">
        <v>0.3431382</v>
      </c>
      <c r="AK31">
        <v>1.342780542521132E-05</v>
      </c>
      <c r="AL31">
        <v>66.21398037600137</v>
      </c>
      <c r="AM31">
        <f>(AO31 - AN31 + DX31*1E3/(8.314*(DZ31+273.15)) * AQ31/DW31 * AP31) * DW31/(100*DK31) * 1000/(1000 - AO31)</f>
        <v>0</v>
      </c>
      <c r="AN31">
        <v>24.95756293532682</v>
      </c>
      <c r="AO31">
        <v>25.57853636363636</v>
      </c>
      <c r="AP31">
        <v>-1.742157559856062E-06</v>
      </c>
      <c r="AQ31">
        <v>108.6778627867802</v>
      </c>
      <c r="AR31">
        <v>0</v>
      </c>
      <c r="AS31">
        <v>0</v>
      </c>
      <c r="AT31">
        <f>IF(AR31*$H$15&gt;=AV31,1.0,(AV31/(AV31-AR31*$H$15)))</f>
        <v>0</v>
      </c>
      <c r="AU31">
        <f>(AT31-1)*100</f>
        <v>0</v>
      </c>
      <c r="AV31">
        <f>MAX(0,($B$15+$C$15*EE31)/(1+$D$15*EE31)*DX31/(DZ31+273)*$E$15)</f>
        <v>0</v>
      </c>
      <c r="AW31" t="s">
        <v>437</v>
      </c>
      <c r="AX31">
        <v>0</v>
      </c>
      <c r="AY31">
        <v>0.7</v>
      </c>
      <c r="AZ31">
        <v>0.7</v>
      </c>
      <c r="BA31">
        <f>1-AY31/AZ31</f>
        <v>0</v>
      </c>
      <c r="BB31">
        <v>-1</v>
      </c>
      <c r="BC31" t="s">
        <v>477</v>
      </c>
      <c r="BD31">
        <v>8161.69</v>
      </c>
      <c r="BE31">
        <v>207.7019230769231</v>
      </c>
      <c r="BF31">
        <v>217.86</v>
      </c>
      <c r="BG31">
        <f>1-BE31/BF31</f>
        <v>0</v>
      </c>
      <c r="BH31">
        <v>0.5</v>
      </c>
      <c r="BI31">
        <f>DH31</f>
        <v>0</v>
      </c>
      <c r="BJ31">
        <f>K31</f>
        <v>0</v>
      </c>
      <c r="BK31">
        <f>BG31*BH31*BI31</f>
        <v>0</v>
      </c>
      <c r="BL31">
        <f>(BJ31-BB31)/BI31</f>
        <v>0</v>
      </c>
      <c r="BM31">
        <f>(AZ31-BF31)/BF31</f>
        <v>0</v>
      </c>
      <c r="BN31">
        <f>AY31/(BA31+AY31/BF31)</f>
        <v>0</v>
      </c>
      <c r="BO31" t="s">
        <v>437</v>
      </c>
      <c r="BP31">
        <v>0</v>
      </c>
      <c r="BQ31">
        <f>IF(BP31&lt;&gt;0, BP31, BN31)</f>
        <v>0</v>
      </c>
      <c r="BR31">
        <f>1-BQ31/BF31</f>
        <v>0</v>
      </c>
      <c r="BS31">
        <f>(BF31-BE31)/(BF31-BQ31)</f>
        <v>0</v>
      </c>
      <c r="BT31">
        <f>(AZ31-BF31)/(AZ31-BQ31)</f>
        <v>0</v>
      </c>
      <c r="BU31">
        <f>(BF31-BE31)/(BF31-AY31)</f>
        <v>0</v>
      </c>
      <c r="BV31">
        <f>(AZ31-BF31)/(AZ31-AY31)</f>
        <v>0</v>
      </c>
      <c r="BW31">
        <f>(BS31*BQ31/BE31)</f>
        <v>0</v>
      </c>
      <c r="BX31">
        <f>(1-BW31)</f>
        <v>0</v>
      </c>
      <c r="DG31">
        <f>$B$13*EF31+$C$13*EG31+$F$13*ER31*(1-EU31)</f>
        <v>0</v>
      </c>
      <c r="DH31">
        <f>DG31*DI31</f>
        <v>0</v>
      </c>
      <c r="DI31">
        <f>($B$13*$D$11+$C$13*$D$11+$F$13*((FE31+EW31)/MAX(FE31+EW31+FF31, 0.1)*$I$11+FF31/MAX(FE31+EW31+FF31, 0.1)*$J$11))/($B$13+$C$13+$F$13)</f>
        <v>0</v>
      </c>
      <c r="DJ31">
        <f>($B$13*$K$11+$C$13*$K$11+$F$13*((FE31+EW31)/MAX(FE31+EW31+FF31, 0.1)*$P$11+FF31/MAX(FE31+EW31+FF31, 0.1)*$Q$11))/($B$13+$C$13+$F$13)</f>
        <v>0</v>
      </c>
      <c r="DK31">
        <v>2</v>
      </c>
      <c r="DL31">
        <v>0.5</v>
      </c>
      <c r="DM31" t="s">
        <v>439</v>
      </c>
      <c r="DN31">
        <v>2</v>
      </c>
      <c r="DO31" t="b">
        <v>1</v>
      </c>
      <c r="DP31">
        <v>1701208403.1</v>
      </c>
      <c r="DQ31">
        <v>0.3193610909090909</v>
      </c>
      <c r="DR31">
        <v>0.2067408181818182</v>
      </c>
      <c r="DS31">
        <v>25.57908181818182</v>
      </c>
      <c r="DT31">
        <v>24.95772727272727</v>
      </c>
      <c r="DU31">
        <v>-0.07763</v>
      </c>
      <c r="DV31">
        <v>25.33655454545454</v>
      </c>
      <c r="DW31">
        <v>500.0532727272728</v>
      </c>
      <c r="DX31">
        <v>90.88921818181818</v>
      </c>
      <c r="DY31">
        <v>0.1001884</v>
      </c>
      <c r="DZ31">
        <v>41.3008</v>
      </c>
      <c r="EA31">
        <v>42.00457272727272</v>
      </c>
      <c r="EB31">
        <v>999.9</v>
      </c>
      <c r="EC31">
        <v>0</v>
      </c>
      <c r="ED31">
        <v>0</v>
      </c>
      <c r="EE31">
        <v>9986.989090909092</v>
      </c>
      <c r="EF31">
        <v>0</v>
      </c>
      <c r="EG31">
        <v>13.26945454545455</v>
      </c>
      <c r="EH31">
        <v>0.1126204727272727</v>
      </c>
      <c r="EI31">
        <v>0.3277445454545455</v>
      </c>
      <c r="EJ31">
        <v>0.2120325454545454</v>
      </c>
      <c r="EK31">
        <v>0.6213475454545455</v>
      </c>
      <c r="EL31">
        <v>0.2067408181818182</v>
      </c>
      <c r="EM31">
        <v>24.95772727272727</v>
      </c>
      <c r="EN31">
        <v>2.324863636363636</v>
      </c>
      <c r="EO31">
        <v>2.268386363636364</v>
      </c>
      <c r="EP31">
        <v>19.84969090909091</v>
      </c>
      <c r="EQ31">
        <v>19.45364545454545</v>
      </c>
      <c r="ER31">
        <v>1499.973636363636</v>
      </c>
      <c r="ES31">
        <v>0.972994</v>
      </c>
      <c r="ET31">
        <v>0.027006</v>
      </c>
      <c r="EU31">
        <v>0</v>
      </c>
      <c r="EV31">
        <v>207.6375454545455</v>
      </c>
      <c r="EW31">
        <v>4.9996</v>
      </c>
      <c r="EX31">
        <v>3192.585454545455</v>
      </c>
      <c r="EY31">
        <v>14076.13636363636</v>
      </c>
      <c r="EZ31">
        <v>39.01672727272727</v>
      </c>
      <c r="FA31">
        <v>39.70990909090909</v>
      </c>
      <c r="FB31">
        <v>39.25518181818182</v>
      </c>
      <c r="FC31">
        <v>39.56809090909091</v>
      </c>
      <c r="FD31">
        <v>41.74963636363636</v>
      </c>
      <c r="FE31">
        <v>1454.603636363636</v>
      </c>
      <c r="FF31">
        <v>40.37</v>
      </c>
      <c r="FG31">
        <v>0</v>
      </c>
      <c r="FH31">
        <v>586.6000001430511</v>
      </c>
      <c r="FI31">
        <v>0</v>
      </c>
      <c r="FJ31">
        <v>207.7019230769231</v>
      </c>
      <c r="FK31">
        <v>-0.8382222156117169</v>
      </c>
      <c r="FL31">
        <v>-14.75829061936775</v>
      </c>
      <c r="FM31">
        <v>3193.629230769232</v>
      </c>
      <c r="FN31">
        <v>15</v>
      </c>
      <c r="FO31">
        <v>0</v>
      </c>
      <c r="FP31" t="s">
        <v>440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0.09961008</v>
      </c>
      <c r="GC31">
        <v>0.0604045350844276</v>
      </c>
      <c r="GD31">
        <v>0.0226618010235087</v>
      </c>
      <c r="GE31">
        <v>1</v>
      </c>
      <c r="GF31">
        <v>207.7785</v>
      </c>
      <c r="GG31">
        <v>-1.076898392799902</v>
      </c>
      <c r="GH31">
        <v>0.2180650537042998</v>
      </c>
      <c r="GI31">
        <v>0</v>
      </c>
      <c r="GJ31">
        <v>0.62430285</v>
      </c>
      <c r="GK31">
        <v>-0.02386973358349212</v>
      </c>
      <c r="GL31">
        <v>0.002559988853003078</v>
      </c>
      <c r="GM31">
        <v>1</v>
      </c>
      <c r="GN31">
        <v>2</v>
      </c>
      <c r="GO31">
        <v>3</v>
      </c>
      <c r="GP31" t="s">
        <v>447</v>
      </c>
      <c r="GQ31">
        <v>3.10342</v>
      </c>
      <c r="GR31">
        <v>2.75809</v>
      </c>
      <c r="GS31">
        <v>-1.78973E-05</v>
      </c>
      <c r="GT31">
        <v>5.54537E-05</v>
      </c>
      <c r="GU31">
        <v>0.113802</v>
      </c>
      <c r="GV31">
        <v>0.113057</v>
      </c>
      <c r="GW31">
        <v>26097</v>
      </c>
      <c r="GX31">
        <v>24265</v>
      </c>
      <c r="GY31">
        <v>26657</v>
      </c>
      <c r="GZ31">
        <v>24489.9</v>
      </c>
      <c r="HA31">
        <v>37837.4</v>
      </c>
      <c r="HB31">
        <v>32114.5</v>
      </c>
      <c r="HC31">
        <v>46619.4</v>
      </c>
      <c r="HD31">
        <v>38767.5</v>
      </c>
      <c r="HE31">
        <v>1.89242</v>
      </c>
      <c r="HF31">
        <v>1.91858</v>
      </c>
      <c r="HG31">
        <v>0.349071</v>
      </c>
      <c r="HH31">
        <v>0</v>
      </c>
      <c r="HI31">
        <v>36.4153</v>
      </c>
      <c r="HJ31">
        <v>999.9</v>
      </c>
      <c r="HK31">
        <v>53.1</v>
      </c>
      <c r="HL31">
        <v>30.7</v>
      </c>
      <c r="HM31">
        <v>25.9083</v>
      </c>
      <c r="HN31">
        <v>60.6354</v>
      </c>
      <c r="HO31">
        <v>21.7829</v>
      </c>
      <c r="HP31">
        <v>1</v>
      </c>
      <c r="HQ31">
        <v>0.0613313</v>
      </c>
      <c r="HR31">
        <v>-4.52963</v>
      </c>
      <c r="HS31">
        <v>20.225</v>
      </c>
      <c r="HT31">
        <v>5.22238</v>
      </c>
      <c r="HU31">
        <v>11.98</v>
      </c>
      <c r="HV31">
        <v>4.96565</v>
      </c>
      <c r="HW31">
        <v>3.27578</v>
      </c>
      <c r="HX31">
        <v>9999</v>
      </c>
      <c r="HY31">
        <v>9999</v>
      </c>
      <c r="HZ31">
        <v>9999</v>
      </c>
      <c r="IA31">
        <v>508.4</v>
      </c>
      <c r="IB31">
        <v>1.86399</v>
      </c>
      <c r="IC31">
        <v>1.86006</v>
      </c>
      <c r="ID31">
        <v>1.85833</v>
      </c>
      <c r="IE31">
        <v>1.85974</v>
      </c>
      <c r="IF31">
        <v>1.85982</v>
      </c>
      <c r="IG31">
        <v>1.85835</v>
      </c>
      <c r="IH31">
        <v>1.85741</v>
      </c>
      <c r="II31">
        <v>1.85236</v>
      </c>
      <c r="IJ31">
        <v>0</v>
      </c>
      <c r="IK31">
        <v>0</v>
      </c>
      <c r="IL31">
        <v>0</v>
      </c>
      <c r="IM31">
        <v>0</v>
      </c>
      <c r="IN31" t="s">
        <v>442</v>
      </c>
      <c r="IO31" t="s">
        <v>443</v>
      </c>
      <c r="IP31" t="s">
        <v>444</v>
      </c>
      <c r="IQ31" t="s">
        <v>444</v>
      </c>
      <c r="IR31" t="s">
        <v>444</v>
      </c>
      <c r="IS31" t="s">
        <v>444</v>
      </c>
      <c r="IT31">
        <v>0</v>
      </c>
      <c r="IU31">
        <v>100</v>
      </c>
      <c r="IV31">
        <v>100</v>
      </c>
      <c r="IW31">
        <v>0.397</v>
      </c>
      <c r="IX31">
        <v>0.2425</v>
      </c>
      <c r="IY31">
        <v>0.3971615310492796</v>
      </c>
      <c r="IZ31">
        <v>0.002194383670526158</v>
      </c>
      <c r="JA31">
        <v>-2.614430836048478E-07</v>
      </c>
      <c r="JB31">
        <v>2.831566818974657E-11</v>
      </c>
      <c r="JC31">
        <v>-0.02387284111826243</v>
      </c>
      <c r="JD31">
        <v>-0.004919592197158782</v>
      </c>
      <c r="JE31">
        <v>0.0008186423644796414</v>
      </c>
      <c r="JF31">
        <v>-8.268116151049551E-06</v>
      </c>
      <c r="JG31">
        <v>6</v>
      </c>
      <c r="JH31">
        <v>2002</v>
      </c>
      <c r="JI31">
        <v>0</v>
      </c>
      <c r="JJ31">
        <v>28</v>
      </c>
      <c r="JK31">
        <v>28353473.4</v>
      </c>
      <c r="JL31">
        <v>28353473.4</v>
      </c>
      <c r="JM31">
        <v>0.15625</v>
      </c>
      <c r="JN31">
        <v>0</v>
      </c>
      <c r="JO31">
        <v>1.49658</v>
      </c>
      <c r="JP31">
        <v>2.36694</v>
      </c>
      <c r="JQ31">
        <v>1.54907</v>
      </c>
      <c r="JR31">
        <v>2.38892</v>
      </c>
      <c r="JS31">
        <v>35.3365</v>
      </c>
      <c r="JT31">
        <v>24.1138</v>
      </c>
      <c r="JU31">
        <v>18</v>
      </c>
      <c r="JV31">
        <v>486.469</v>
      </c>
      <c r="JW31">
        <v>518.638</v>
      </c>
      <c r="JX31">
        <v>43.6051</v>
      </c>
      <c r="JY31">
        <v>28.1317</v>
      </c>
      <c r="JZ31">
        <v>30.0012</v>
      </c>
      <c r="KA31">
        <v>27.8816</v>
      </c>
      <c r="KB31">
        <v>27.7564</v>
      </c>
      <c r="KC31">
        <v>100</v>
      </c>
      <c r="KD31">
        <v>0</v>
      </c>
      <c r="KE31">
        <v>100</v>
      </c>
      <c r="KF31">
        <v>43.5993</v>
      </c>
      <c r="KG31">
        <v>420</v>
      </c>
      <c r="KH31">
        <v>26.2605</v>
      </c>
      <c r="KI31">
        <v>101.873</v>
      </c>
      <c r="KJ31">
        <v>93.4725</v>
      </c>
    </row>
    <row r="32" spans="1:296">
      <c r="A32">
        <v>14</v>
      </c>
      <c r="B32">
        <v>1701208560.6</v>
      </c>
      <c r="C32">
        <v>2439.099999904633</v>
      </c>
      <c r="D32" t="s">
        <v>478</v>
      </c>
      <c r="E32" t="s">
        <v>479</v>
      </c>
      <c r="F32">
        <v>5</v>
      </c>
      <c r="G32" t="s">
        <v>436</v>
      </c>
      <c r="H32">
        <v>1701208557.85</v>
      </c>
      <c r="I32">
        <f>(J32)/1000</f>
        <v>0</v>
      </c>
      <c r="J32">
        <f>IF(DO32, AM32, AG32)</f>
        <v>0</v>
      </c>
      <c r="K32">
        <f>IF(DO32, AH32, AF32)</f>
        <v>0</v>
      </c>
      <c r="L32">
        <f>DQ32 - IF(AT32&gt;1, K32*DK32*100.0/(AV32*EE32), 0)</f>
        <v>0</v>
      </c>
      <c r="M32">
        <f>((S32-I32/2)*L32-K32)/(S32+I32/2)</f>
        <v>0</v>
      </c>
      <c r="N32">
        <f>M32*(DX32+DY32)/1000.0</f>
        <v>0</v>
      </c>
      <c r="O32">
        <f>(DQ32 - IF(AT32&gt;1, K32*DK32*100.0/(AV32*EE32), 0))*(DX32+DY32)/1000.0</f>
        <v>0</v>
      </c>
      <c r="P32">
        <f>2.0/((1/R32-1/Q32)+SIGN(R32)*SQRT((1/R32-1/Q32)*(1/R32-1/Q32) + 4*DL32/((DL32+1)*(DL32+1))*(2*1/R32*1/Q32-1/Q32*1/Q32)))</f>
        <v>0</v>
      </c>
      <c r="Q32">
        <f>IF(LEFT(DM32,1)&lt;&gt;"0",IF(LEFT(DM32,1)="1",3.0,DN32),$D$5+$E$5*(EE32*DX32/($K$5*1000))+$F$5*(EE32*DX32/($K$5*1000))*MAX(MIN(DK32,$J$5),$I$5)*MAX(MIN(DK32,$J$5),$I$5)+$G$5*MAX(MIN(DK32,$J$5),$I$5)*(EE32*DX32/($K$5*1000))+$H$5*(EE32*DX32/($K$5*1000))*(EE32*DX32/($K$5*1000)))</f>
        <v>0</v>
      </c>
      <c r="R32">
        <f>I32*(1000-(1000*0.61365*exp(17.502*V32/(240.97+V32))/(DX32+DY32)+DS32)/2)/(1000*0.61365*exp(17.502*V32/(240.97+V32))/(DX32+DY32)-DS32)</f>
        <v>0</v>
      </c>
      <c r="S32">
        <f>1/((DL32+1)/(P32/1.6)+1/(Q32/1.37)) + DL32/((DL32+1)/(P32/1.6) + DL32/(Q32/1.37))</f>
        <v>0</v>
      </c>
      <c r="T32">
        <f>(DG32*DJ32)</f>
        <v>0</v>
      </c>
      <c r="U32">
        <f>(DZ32+(T32+2*0.95*5.67E-8*(((DZ32+$B$9)+273)^4-(DZ32+273)^4)-44100*I32)/(1.84*29.3*Q32+8*0.95*5.67E-8*(DZ32+273)^3))</f>
        <v>0</v>
      </c>
      <c r="V32">
        <f>($C$9*EA32+$D$9*EB32+$E$9*U32)</f>
        <v>0</v>
      </c>
      <c r="W32">
        <f>0.61365*exp(17.502*V32/(240.97+V32))</f>
        <v>0</v>
      </c>
      <c r="X32">
        <f>(Y32/Z32*100)</f>
        <v>0</v>
      </c>
      <c r="Y32">
        <f>DS32*(DX32+DY32)/1000</f>
        <v>0</v>
      </c>
      <c r="Z32">
        <f>0.61365*exp(17.502*DZ32/(240.97+DZ32))</f>
        <v>0</v>
      </c>
      <c r="AA32">
        <f>(W32-DS32*(DX32+DY32)/1000)</f>
        <v>0</v>
      </c>
      <c r="AB32">
        <f>(-I32*44100)</f>
        <v>0</v>
      </c>
      <c r="AC32">
        <f>2*29.3*Q32*0.92*(DZ32-V32)</f>
        <v>0</v>
      </c>
      <c r="AD32">
        <f>2*0.95*5.67E-8*(((DZ32+$B$9)+273)^4-(V32+273)^4)</f>
        <v>0</v>
      </c>
      <c r="AE32">
        <f>T32+AD32+AB32+AC32</f>
        <v>0</v>
      </c>
      <c r="AF32">
        <f>DW32*AT32*(DR32-DQ32*(1000-AT32*DT32)/(1000-AT32*DS32))/(100*DK32)</f>
        <v>0</v>
      </c>
      <c r="AG32">
        <f>1000*DW32*AT32*(DS32-DT32)/(100*DK32*(1000-AT32*DS32))</f>
        <v>0</v>
      </c>
      <c r="AH32">
        <f>(AI32 - AJ32 - DX32*1E3/(8.314*(DZ32+273.15)) * AL32/DW32 * AK32) * DW32/(100*DK32) * (1000 - DT32)/1000</f>
        <v>0</v>
      </c>
      <c r="AI32">
        <v>0.2488218792374012</v>
      </c>
      <c r="AJ32">
        <v>0.3131837757575757</v>
      </c>
      <c r="AK32">
        <v>-1.253049262308725E-05</v>
      </c>
      <c r="AL32">
        <v>66.21398037600137</v>
      </c>
      <c r="AM32">
        <f>(AO32 - AN32 + DX32*1E3/(8.314*(DZ32+273.15)) * AQ32/DW32 * AP32) * DW32/(100*DK32) * 1000/(1000 - AO32)</f>
        <v>0</v>
      </c>
      <c r="AN32">
        <v>24.95583530160497</v>
      </c>
      <c r="AO32">
        <v>25.5452412121212</v>
      </c>
      <c r="AP32">
        <v>1.013831296555001E-06</v>
      </c>
      <c r="AQ32">
        <v>108.6778627867802</v>
      </c>
      <c r="AR32">
        <v>0</v>
      </c>
      <c r="AS32">
        <v>0</v>
      </c>
      <c r="AT32">
        <f>IF(AR32*$H$15&gt;=AV32,1.0,(AV32/(AV32-AR32*$H$15)))</f>
        <v>0</v>
      </c>
      <c r="AU32">
        <f>(AT32-1)*100</f>
        <v>0</v>
      </c>
      <c r="AV32">
        <f>MAX(0,($B$15+$C$15*EE32)/(1+$D$15*EE32)*DX32/(DZ32+273)*$E$15)</f>
        <v>0</v>
      </c>
      <c r="AW32" t="s">
        <v>437</v>
      </c>
      <c r="AX32">
        <v>0</v>
      </c>
      <c r="AY32">
        <v>0.7</v>
      </c>
      <c r="AZ32">
        <v>0.7</v>
      </c>
      <c r="BA32">
        <f>1-AY32/AZ32</f>
        <v>0</v>
      </c>
      <c r="BB32">
        <v>-1</v>
      </c>
      <c r="BC32" t="s">
        <v>480</v>
      </c>
      <c r="BD32">
        <v>8153.02</v>
      </c>
      <c r="BE32">
        <v>204.67744</v>
      </c>
      <c r="BF32">
        <v>214.92</v>
      </c>
      <c r="BG32">
        <f>1-BE32/BF32</f>
        <v>0</v>
      </c>
      <c r="BH32">
        <v>0.5</v>
      </c>
      <c r="BI32">
        <f>DH32</f>
        <v>0</v>
      </c>
      <c r="BJ32">
        <f>K32</f>
        <v>0</v>
      </c>
      <c r="BK32">
        <f>BG32*BH32*BI32</f>
        <v>0</v>
      </c>
      <c r="BL32">
        <f>(BJ32-BB32)/BI32</f>
        <v>0</v>
      </c>
      <c r="BM32">
        <f>(AZ32-BF32)/BF32</f>
        <v>0</v>
      </c>
      <c r="BN32">
        <f>AY32/(BA32+AY32/BF32)</f>
        <v>0</v>
      </c>
      <c r="BO32" t="s">
        <v>437</v>
      </c>
      <c r="BP32">
        <v>0</v>
      </c>
      <c r="BQ32">
        <f>IF(BP32&lt;&gt;0, BP32, BN32)</f>
        <v>0</v>
      </c>
      <c r="BR32">
        <f>1-BQ32/BF32</f>
        <v>0</v>
      </c>
      <c r="BS32">
        <f>(BF32-BE32)/(BF32-BQ32)</f>
        <v>0</v>
      </c>
      <c r="BT32">
        <f>(AZ32-BF32)/(AZ32-BQ32)</f>
        <v>0</v>
      </c>
      <c r="BU32">
        <f>(BF32-BE32)/(BF32-AY32)</f>
        <v>0</v>
      </c>
      <c r="BV32">
        <f>(AZ32-BF32)/(AZ32-AY32)</f>
        <v>0</v>
      </c>
      <c r="BW32">
        <f>(BS32*BQ32/BE32)</f>
        <v>0</v>
      </c>
      <c r="BX32">
        <f>(1-BW32)</f>
        <v>0</v>
      </c>
      <c r="DG32">
        <f>$B$13*EF32+$C$13*EG32+$F$13*ER32*(1-EU32)</f>
        <v>0</v>
      </c>
      <c r="DH32">
        <f>DG32*DI32</f>
        <v>0</v>
      </c>
      <c r="DI32">
        <f>($B$13*$D$11+$C$13*$D$11+$F$13*((FE32+EW32)/MAX(FE32+EW32+FF32, 0.1)*$I$11+FF32/MAX(FE32+EW32+FF32, 0.1)*$J$11))/($B$13+$C$13+$F$13)</f>
        <v>0</v>
      </c>
      <c r="DJ32">
        <f>($B$13*$K$11+$C$13*$K$11+$F$13*((FE32+EW32)/MAX(FE32+EW32+FF32, 0.1)*$P$11+FF32/MAX(FE32+EW32+FF32, 0.1)*$Q$11))/($B$13+$C$13+$F$13)</f>
        <v>0</v>
      </c>
      <c r="DK32">
        <v>2</v>
      </c>
      <c r="DL32">
        <v>0.5</v>
      </c>
      <c r="DM32" t="s">
        <v>439</v>
      </c>
      <c r="DN32">
        <v>2</v>
      </c>
      <c r="DO32" t="b">
        <v>1</v>
      </c>
      <c r="DP32">
        <v>1701208557.85</v>
      </c>
      <c r="DQ32">
        <v>0.3257208</v>
      </c>
      <c r="DR32">
        <v>0.2424078</v>
      </c>
      <c r="DS32">
        <v>25.54467</v>
      </c>
      <c r="DT32">
        <v>24.95575</v>
      </c>
      <c r="DU32">
        <v>-0.07128433000000001</v>
      </c>
      <c r="DV32">
        <v>25.30285</v>
      </c>
      <c r="DW32">
        <v>499.9411</v>
      </c>
      <c r="DX32">
        <v>90.89404999999999</v>
      </c>
      <c r="DY32">
        <v>0.09993529000000001</v>
      </c>
      <c r="DZ32">
        <v>41.25045</v>
      </c>
      <c r="EA32">
        <v>42.01459</v>
      </c>
      <c r="EB32">
        <v>999.9</v>
      </c>
      <c r="EC32">
        <v>0</v>
      </c>
      <c r="ED32">
        <v>0</v>
      </c>
      <c r="EE32">
        <v>9998.32</v>
      </c>
      <c r="EF32">
        <v>0</v>
      </c>
      <c r="EG32">
        <v>14.20255</v>
      </c>
      <c r="EH32">
        <v>0.08331299</v>
      </c>
      <c r="EI32">
        <v>0.3342593</v>
      </c>
      <c r="EJ32">
        <v>0.2486121</v>
      </c>
      <c r="EK32">
        <v>0.5889333000000001</v>
      </c>
      <c r="EL32">
        <v>0.2424078</v>
      </c>
      <c r="EM32">
        <v>24.95575</v>
      </c>
      <c r="EN32">
        <v>2.321861</v>
      </c>
      <c r="EO32">
        <v>2.268329</v>
      </c>
      <c r="EP32">
        <v>19.82886</v>
      </c>
      <c r="EQ32">
        <v>19.45324</v>
      </c>
      <c r="ER32">
        <v>1499.981</v>
      </c>
      <c r="ES32">
        <v>0.9729979999999999</v>
      </c>
      <c r="ET32">
        <v>0.02700232</v>
      </c>
      <c r="EU32">
        <v>0</v>
      </c>
      <c r="EV32">
        <v>204.6256</v>
      </c>
      <c r="EW32">
        <v>4.9996</v>
      </c>
      <c r="EX32">
        <v>3158.931</v>
      </c>
      <c r="EY32">
        <v>14076.23</v>
      </c>
      <c r="EZ32">
        <v>39.7435</v>
      </c>
      <c r="FA32">
        <v>40.375</v>
      </c>
      <c r="FB32">
        <v>40.05</v>
      </c>
      <c r="FC32">
        <v>40.24980000000001</v>
      </c>
      <c r="FD32">
        <v>42.5311</v>
      </c>
      <c r="FE32">
        <v>1454.611</v>
      </c>
      <c r="FF32">
        <v>40.37</v>
      </c>
      <c r="FG32">
        <v>0</v>
      </c>
      <c r="FH32">
        <v>153.6000001430511</v>
      </c>
      <c r="FI32">
        <v>0</v>
      </c>
      <c r="FJ32">
        <v>204.67744</v>
      </c>
      <c r="FK32">
        <v>-1.020384616943728</v>
      </c>
      <c r="FL32">
        <v>-13.43384613929941</v>
      </c>
      <c r="FM32">
        <v>3160.0296</v>
      </c>
      <c r="FN32">
        <v>15</v>
      </c>
      <c r="FO32">
        <v>0</v>
      </c>
      <c r="FP32" t="s">
        <v>440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0.06997322050000002</v>
      </c>
      <c r="GC32">
        <v>0.09066156945590986</v>
      </c>
      <c r="GD32">
        <v>0.03280269838490715</v>
      </c>
      <c r="GE32">
        <v>1</v>
      </c>
      <c r="GF32">
        <v>204.7615882352941</v>
      </c>
      <c r="GG32">
        <v>-1.121527879575534</v>
      </c>
      <c r="GH32">
        <v>0.2718196977720433</v>
      </c>
      <c r="GI32">
        <v>0</v>
      </c>
      <c r="GJ32">
        <v>0.589591175</v>
      </c>
      <c r="GK32">
        <v>-0.001124904315197249</v>
      </c>
      <c r="GL32">
        <v>0.001060474230886828</v>
      </c>
      <c r="GM32">
        <v>1</v>
      </c>
      <c r="GN32">
        <v>2</v>
      </c>
      <c r="GO32">
        <v>3</v>
      </c>
      <c r="GP32" t="s">
        <v>447</v>
      </c>
      <c r="GQ32">
        <v>3.1033</v>
      </c>
      <c r="GR32">
        <v>2.75814</v>
      </c>
      <c r="GS32">
        <v>-2.84804E-05</v>
      </c>
      <c r="GT32">
        <v>6.51671E-05</v>
      </c>
      <c r="GU32">
        <v>0.11359</v>
      </c>
      <c r="GV32">
        <v>0.112941</v>
      </c>
      <c r="GW32">
        <v>26074.1</v>
      </c>
      <c r="GX32">
        <v>24248</v>
      </c>
      <c r="GY32">
        <v>26635.1</v>
      </c>
      <c r="GZ32">
        <v>24475</v>
      </c>
      <c r="HA32">
        <v>37817.9</v>
      </c>
      <c r="HB32">
        <v>32102.7</v>
      </c>
      <c r="HC32">
        <v>46581.9</v>
      </c>
      <c r="HD32">
        <v>38747.2</v>
      </c>
      <c r="HE32">
        <v>1.88725</v>
      </c>
      <c r="HF32">
        <v>1.91147</v>
      </c>
      <c r="HG32">
        <v>0.328951</v>
      </c>
      <c r="HH32">
        <v>0</v>
      </c>
      <c r="HI32">
        <v>36.7397</v>
      </c>
      <c r="HJ32">
        <v>999.9</v>
      </c>
      <c r="HK32">
        <v>53.1</v>
      </c>
      <c r="HL32">
        <v>30.7</v>
      </c>
      <c r="HM32">
        <v>25.9107</v>
      </c>
      <c r="HN32">
        <v>60.8354</v>
      </c>
      <c r="HO32">
        <v>21.6066</v>
      </c>
      <c r="HP32">
        <v>1</v>
      </c>
      <c r="HQ32">
        <v>0.097439</v>
      </c>
      <c r="HR32">
        <v>-4.40101</v>
      </c>
      <c r="HS32">
        <v>20.2275</v>
      </c>
      <c r="HT32">
        <v>5.21909</v>
      </c>
      <c r="HU32">
        <v>11.98</v>
      </c>
      <c r="HV32">
        <v>4.9648</v>
      </c>
      <c r="HW32">
        <v>3.27513</v>
      </c>
      <c r="HX32">
        <v>9999</v>
      </c>
      <c r="HY32">
        <v>9999</v>
      </c>
      <c r="HZ32">
        <v>9999</v>
      </c>
      <c r="IA32">
        <v>508.5</v>
      </c>
      <c r="IB32">
        <v>1.86398</v>
      </c>
      <c r="IC32">
        <v>1.86005</v>
      </c>
      <c r="ID32">
        <v>1.85834</v>
      </c>
      <c r="IE32">
        <v>1.85973</v>
      </c>
      <c r="IF32">
        <v>1.85984</v>
      </c>
      <c r="IG32">
        <v>1.85834</v>
      </c>
      <c r="IH32">
        <v>1.85743</v>
      </c>
      <c r="II32">
        <v>1.85234</v>
      </c>
      <c r="IJ32">
        <v>0</v>
      </c>
      <c r="IK32">
        <v>0</v>
      </c>
      <c r="IL32">
        <v>0</v>
      </c>
      <c r="IM32">
        <v>0</v>
      </c>
      <c r="IN32" t="s">
        <v>442</v>
      </c>
      <c r="IO32" t="s">
        <v>443</v>
      </c>
      <c r="IP32" t="s">
        <v>444</v>
      </c>
      <c r="IQ32" t="s">
        <v>444</v>
      </c>
      <c r="IR32" t="s">
        <v>444</v>
      </c>
      <c r="IS32" t="s">
        <v>444</v>
      </c>
      <c r="IT32">
        <v>0</v>
      </c>
      <c r="IU32">
        <v>100</v>
      </c>
      <c r="IV32">
        <v>100</v>
      </c>
      <c r="IW32">
        <v>0.397</v>
      </c>
      <c r="IX32">
        <v>0.2418</v>
      </c>
      <c r="IY32">
        <v>0.3971615310492796</v>
      </c>
      <c r="IZ32">
        <v>0.002194383670526158</v>
      </c>
      <c r="JA32">
        <v>-2.614430836048478E-07</v>
      </c>
      <c r="JB32">
        <v>2.831566818974657E-11</v>
      </c>
      <c r="JC32">
        <v>-0.02387284111826243</v>
      </c>
      <c r="JD32">
        <v>-0.004919592197158782</v>
      </c>
      <c r="JE32">
        <v>0.0008186423644796414</v>
      </c>
      <c r="JF32">
        <v>-8.268116151049551E-06</v>
      </c>
      <c r="JG32">
        <v>6</v>
      </c>
      <c r="JH32">
        <v>2002</v>
      </c>
      <c r="JI32">
        <v>0</v>
      </c>
      <c r="JJ32">
        <v>28</v>
      </c>
      <c r="JK32">
        <v>28353476</v>
      </c>
      <c r="JL32">
        <v>28353476</v>
      </c>
      <c r="JM32">
        <v>0.157471</v>
      </c>
      <c r="JN32">
        <v>0</v>
      </c>
      <c r="JO32">
        <v>1.49658</v>
      </c>
      <c r="JP32">
        <v>2.36816</v>
      </c>
      <c r="JQ32">
        <v>1.54907</v>
      </c>
      <c r="JR32">
        <v>2.42432</v>
      </c>
      <c r="JS32">
        <v>35.4523</v>
      </c>
      <c r="JT32">
        <v>24.105</v>
      </c>
      <c r="JU32">
        <v>18</v>
      </c>
      <c r="JV32">
        <v>486.833</v>
      </c>
      <c r="JW32">
        <v>517.65</v>
      </c>
      <c r="JX32">
        <v>43.3826</v>
      </c>
      <c r="JY32">
        <v>28.5899</v>
      </c>
      <c r="JZ32">
        <v>30.001</v>
      </c>
      <c r="KA32">
        <v>28.319</v>
      </c>
      <c r="KB32">
        <v>28.1853</v>
      </c>
      <c r="KC32">
        <v>100</v>
      </c>
      <c r="KD32">
        <v>0</v>
      </c>
      <c r="KE32">
        <v>100</v>
      </c>
      <c r="KF32">
        <v>43.3621</v>
      </c>
      <c r="KG32">
        <v>420</v>
      </c>
      <c r="KH32">
        <v>26.2605</v>
      </c>
      <c r="KI32">
        <v>101.791</v>
      </c>
      <c r="KJ32">
        <v>93.4203</v>
      </c>
    </row>
    <row r="33" spans="1:296">
      <c r="A33">
        <v>15</v>
      </c>
      <c r="B33">
        <v>1701208650.6</v>
      </c>
      <c r="C33">
        <v>2529.099999904633</v>
      </c>
      <c r="D33" t="s">
        <v>481</v>
      </c>
      <c r="E33" t="s">
        <v>482</v>
      </c>
      <c r="F33">
        <v>5</v>
      </c>
      <c r="G33" t="s">
        <v>436</v>
      </c>
      <c r="H33">
        <v>1701208647.6</v>
      </c>
      <c r="I33">
        <f>(J33)/1000</f>
        <v>0</v>
      </c>
      <c r="J33">
        <f>IF(DO33, AM33, AG33)</f>
        <v>0</v>
      </c>
      <c r="K33">
        <f>IF(DO33, AH33, AF33)</f>
        <v>0</v>
      </c>
      <c r="L33">
        <f>DQ33 - IF(AT33&gt;1, K33*DK33*100.0/(AV33*EE33), 0)</f>
        <v>0</v>
      </c>
      <c r="M33">
        <f>((S33-I33/2)*L33-K33)/(S33+I33/2)</f>
        <v>0</v>
      </c>
      <c r="N33">
        <f>M33*(DX33+DY33)/1000.0</f>
        <v>0</v>
      </c>
      <c r="O33">
        <f>(DQ33 - IF(AT33&gt;1, K33*DK33*100.0/(AV33*EE33), 0))*(DX33+DY33)/1000.0</f>
        <v>0</v>
      </c>
      <c r="P33">
        <f>2.0/((1/R33-1/Q33)+SIGN(R33)*SQRT((1/R33-1/Q33)*(1/R33-1/Q33) + 4*DL33/((DL33+1)*(DL33+1))*(2*1/R33*1/Q33-1/Q33*1/Q33)))</f>
        <v>0</v>
      </c>
      <c r="Q33">
        <f>IF(LEFT(DM33,1)&lt;&gt;"0",IF(LEFT(DM33,1)="1",3.0,DN33),$D$5+$E$5*(EE33*DX33/($K$5*1000))+$F$5*(EE33*DX33/($K$5*1000))*MAX(MIN(DK33,$J$5),$I$5)*MAX(MIN(DK33,$J$5),$I$5)+$G$5*MAX(MIN(DK33,$J$5),$I$5)*(EE33*DX33/($K$5*1000))+$H$5*(EE33*DX33/($K$5*1000))*(EE33*DX33/($K$5*1000)))</f>
        <v>0</v>
      </c>
      <c r="R33">
        <f>I33*(1000-(1000*0.61365*exp(17.502*V33/(240.97+V33))/(DX33+DY33)+DS33)/2)/(1000*0.61365*exp(17.502*V33/(240.97+V33))/(DX33+DY33)-DS33)</f>
        <v>0</v>
      </c>
      <c r="S33">
        <f>1/((DL33+1)/(P33/1.6)+1/(Q33/1.37)) + DL33/((DL33+1)/(P33/1.6) + DL33/(Q33/1.37))</f>
        <v>0</v>
      </c>
      <c r="T33">
        <f>(DG33*DJ33)</f>
        <v>0</v>
      </c>
      <c r="U33">
        <f>(DZ33+(T33+2*0.95*5.67E-8*(((DZ33+$B$9)+273)^4-(DZ33+273)^4)-44100*I33)/(1.84*29.3*Q33+8*0.95*5.67E-8*(DZ33+273)^3))</f>
        <v>0</v>
      </c>
      <c r="V33">
        <f>($C$9*EA33+$D$9*EB33+$E$9*U33)</f>
        <v>0</v>
      </c>
      <c r="W33">
        <f>0.61365*exp(17.502*V33/(240.97+V33))</f>
        <v>0</v>
      </c>
      <c r="X33">
        <f>(Y33/Z33*100)</f>
        <v>0</v>
      </c>
      <c r="Y33">
        <f>DS33*(DX33+DY33)/1000</f>
        <v>0</v>
      </c>
      <c r="Z33">
        <f>0.61365*exp(17.502*DZ33/(240.97+DZ33))</f>
        <v>0</v>
      </c>
      <c r="AA33">
        <f>(W33-DS33*(DX33+DY33)/1000)</f>
        <v>0</v>
      </c>
      <c r="AB33">
        <f>(-I33*44100)</f>
        <v>0</v>
      </c>
      <c r="AC33">
        <f>2*29.3*Q33*0.92*(DZ33-V33)</f>
        <v>0</v>
      </c>
      <c r="AD33">
        <f>2*0.95*5.67E-8*(((DZ33+$B$9)+273)^4-(V33+273)^4)</f>
        <v>0</v>
      </c>
      <c r="AE33">
        <f>T33+AD33+AB33+AC33</f>
        <v>0</v>
      </c>
      <c r="AF33">
        <f>DW33*AT33*(DR33-DQ33*(1000-AT33*DT33)/(1000-AT33*DS33))/(100*DK33)</f>
        <v>0</v>
      </c>
      <c r="AG33">
        <f>1000*DW33*AT33*(DS33-DT33)/(100*DK33*(1000-AT33*DS33))</f>
        <v>0</v>
      </c>
      <c r="AH33">
        <f>(AI33 - AJ33 - DX33*1E3/(8.314*(DZ33+273.15)) * AL33/DW33 * AK33) * DW33/(100*DK33) * (1000 - DT33)/1000</f>
        <v>0</v>
      </c>
      <c r="AI33">
        <v>0.2550777519052159</v>
      </c>
      <c r="AJ33">
        <v>0.2739626060606059</v>
      </c>
      <c r="AK33">
        <v>-1.007013232194836E-05</v>
      </c>
      <c r="AL33">
        <v>66.21398037600137</v>
      </c>
      <c r="AM33">
        <f>(AO33 - AN33 + DX33*1E3/(8.314*(DZ33+273.15)) * AQ33/DW33 * AP33) * DW33/(100*DK33) * 1000/(1000 - AO33)</f>
        <v>0</v>
      </c>
      <c r="AN33">
        <v>24.9656275272089</v>
      </c>
      <c r="AO33">
        <v>25.54723212121212</v>
      </c>
      <c r="AP33">
        <v>3.246944207085835E-07</v>
      </c>
      <c r="AQ33">
        <v>108.6778627867802</v>
      </c>
      <c r="AR33">
        <v>0</v>
      </c>
      <c r="AS33">
        <v>0</v>
      </c>
      <c r="AT33">
        <f>IF(AR33*$H$15&gt;=AV33,1.0,(AV33/(AV33-AR33*$H$15)))</f>
        <v>0</v>
      </c>
      <c r="AU33">
        <f>(AT33-1)*100</f>
        <v>0</v>
      </c>
      <c r="AV33">
        <f>MAX(0,($B$15+$C$15*EE33)/(1+$D$15*EE33)*DX33/(DZ33+273)*$E$15)</f>
        <v>0</v>
      </c>
      <c r="AW33" t="s">
        <v>437</v>
      </c>
      <c r="AX33" t="s">
        <v>437</v>
      </c>
      <c r="AY33">
        <v>0</v>
      </c>
      <c r="AZ33">
        <v>0</v>
      </c>
      <c r="BA33">
        <f>1-AY33/AZ33</f>
        <v>0</v>
      </c>
      <c r="BB33">
        <v>0</v>
      </c>
      <c r="BC33" t="s">
        <v>437</v>
      </c>
      <c r="BD33" t="s">
        <v>437</v>
      </c>
      <c r="BE33">
        <v>0</v>
      </c>
      <c r="BF33">
        <v>0</v>
      </c>
      <c r="BG33">
        <f>1-BE33/BF33</f>
        <v>0</v>
      </c>
      <c r="BH33">
        <v>0.5</v>
      </c>
      <c r="BI33">
        <f>DH33</f>
        <v>0</v>
      </c>
      <c r="BJ33">
        <f>K33</f>
        <v>0</v>
      </c>
      <c r="BK33">
        <f>BG33*BH33*BI33</f>
        <v>0</v>
      </c>
      <c r="BL33">
        <f>(BJ33-BB33)/BI33</f>
        <v>0</v>
      </c>
      <c r="BM33">
        <f>(AZ33-BF33)/BF33</f>
        <v>0</v>
      </c>
      <c r="BN33">
        <f>AY33/(BA33+AY33/BF33)</f>
        <v>0</v>
      </c>
      <c r="BO33" t="s">
        <v>437</v>
      </c>
      <c r="BP33">
        <v>0</v>
      </c>
      <c r="BQ33">
        <f>IF(BP33&lt;&gt;0, BP33, BN33)</f>
        <v>0</v>
      </c>
      <c r="BR33">
        <f>1-BQ33/BF33</f>
        <v>0</v>
      </c>
      <c r="BS33">
        <f>(BF33-BE33)/(BF33-BQ33)</f>
        <v>0</v>
      </c>
      <c r="BT33">
        <f>(AZ33-BF33)/(AZ33-BQ33)</f>
        <v>0</v>
      </c>
      <c r="BU33">
        <f>(BF33-BE33)/(BF33-AY33)</f>
        <v>0</v>
      </c>
      <c r="BV33">
        <f>(AZ33-BF33)/(AZ33-AY33)</f>
        <v>0</v>
      </c>
      <c r="BW33">
        <f>(BS33*BQ33/BE33)</f>
        <v>0</v>
      </c>
      <c r="BX33">
        <f>(1-BW33)</f>
        <v>0</v>
      </c>
      <c r="DG33">
        <f>$B$13*EF33+$C$13*EG33+$F$13*ER33*(1-EU33)</f>
        <v>0</v>
      </c>
      <c r="DH33">
        <f>DG33*DI33</f>
        <v>0</v>
      </c>
      <c r="DI33">
        <f>($B$13*$D$11+$C$13*$D$11+$F$13*((FE33+EW33)/MAX(FE33+EW33+FF33, 0.1)*$I$11+FF33/MAX(FE33+EW33+FF33, 0.1)*$J$11))/($B$13+$C$13+$F$13)</f>
        <v>0</v>
      </c>
      <c r="DJ33">
        <f>($B$13*$K$11+$C$13*$K$11+$F$13*((FE33+EW33)/MAX(FE33+EW33+FF33, 0.1)*$P$11+FF33/MAX(FE33+EW33+FF33, 0.1)*$Q$11))/($B$13+$C$13+$F$13)</f>
        <v>0</v>
      </c>
      <c r="DK33">
        <v>2</v>
      </c>
      <c r="DL33">
        <v>0.5</v>
      </c>
      <c r="DM33" t="s">
        <v>439</v>
      </c>
      <c r="DN33">
        <v>2</v>
      </c>
      <c r="DO33" t="b">
        <v>1</v>
      </c>
      <c r="DP33">
        <v>1701208647.6</v>
      </c>
      <c r="DQ33">
        <v>0.2889380909090909</v>
      </c>
      <c r="DR33">
        <v>0.2539689090909091</v>
      </c>
      <c r="DS33">
        <v>25.54705454545455</v>
      </c>
      <c r="DT33">
        <v>24.96554545454545</v>
      </c>
      <c r="DU33">
        <v>-0.1079865454545454</v>
      </c>
      <c r="DV33">
        <v>25.30516363636363</v>
      </c>
      <c r="DW33">
        <v>500.0644545454545</v>
      </c>
      <c r="DX33">
        <v>90.88642727272726</v>
      </c>
      <c r="DY33">
        <v>0.1001979090909091</v>
      </c>
      <c r="DZ33">
        <v>41.22590000000001</v>
      </c>
      <c r="EA33">
        <v>41.99543636363637</v>
      </c>
      <c r="EB33">
        <v>999.9</v>
      </c>
      <c r="EC33">
        <v>0</v>
      </c>
      <c r="ED33">
        <v>0</v>
      </c>
      <c r="EE33">
        <v>9991.129090909091</v>
      </c>
      <c r="EF33">
        <v>0</v>
      </c>
      <c r="EG33">
        <v>13.96355454545454</v>
      </c>
      <c r="EH33">
        <v>0.03496929363636363</v>
      </c>
      <c r="EI33">
        <v>0.2965131818181818</v>
      </c>
      <c r="EJ33">
        <v>0.2604717272727273</v>
      </c>
      <c r="EK33">
        <v>0.5815162727272727</v>
      </c>
      <c r="EL33">
        <v>0.2539689090909091</v>
      </c>
      <c r="EM33">
        <v>24.96554545454545</v>
      </c>
      <c r="EN33">
        <v>2.321880909090909</v>
      </c>
      <c r="EO33">
        <v>2.269028181818182</v>
      </c>
      <c r="EP33">
        <v>19.82901818181818</v>
      </c>
      <c r="EQ33">
        <v>19.45819090909091</v>
      </c>
      <c r="ER33">
        <v>1499.98</v>
      </c>
      <c r="ES33">
        <v>0.9730000909090908</v>
      </c>
      <c r="ET33">
        <v>0.02700011818181818</v>
      </c>
      <c r="EU33">
        <v>0</v>
      </c>
      <c r="EV33">
        <v>202.8296363636364</v>
      </c>
      <c r="EW33">
        <v>4.9996</v>
      </c>
      <c r="EX33">
        <v>3138.602727272728</v>
      </c>
      <c r="EY33">
        <v>14076.20909090909</v>
      </c>
      <c r="EZ33">
        <v>40.08509090909092</v>
      </c>
      <c r="FA33">
        <v>40.67572727272727</v>
      </c>
      <c r="FB33">
        <v>40.69309090909091</v>
      </c>
      <c r="FC33">
        <v>40.50536363636363</v>
      </c>
      <c r="FD33">
        <v>42.82936363636364</v>
      </c>
      <c r="FE33">
        <v>1454.62</v>
      </c>
      <c r="FF33">
        <v>40.36000000000001</v>
      </c>
      <c r="FG33">
        <v>0</v>
      </c>
      <c r="FH33">
        <v>89.40000009536743</v>
      </c>
      <c r="FI33">
        <v>0</v>
      </c>
      <c r="FJ33">
        <v>202.87304</v>
      </c>
      <c r="FK33">
        <v>-1.857692295601622</v>
      </c>
      <c r="FL33">
        <v>-12.89769229817133</v>
      </c>
      <c r="FM33">
        <v>3139.5052</v>
      </c>
      <c r="FN33">
        <v>15</v>
      </c>
      <c r="FO33">
        <v>0</v>
      </c>
      <c r="FP33" t="s">
        <v>440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0.0286233391</v>
      </c>
      <c r="GC33">
        <v>0.0131073263639775</v>
      </c>
      <c r="GD33">
        <v>0.01351425927294577</v>
      </c>
      <c r="GE33">
        <v>1</v>
      </c>
      <c r="GF33">
        <v>202.9517058823529</v>
      </c>
      <c r="GG33">
        <v>-1.050511836136742</v>
      </c>
      <c r="GH33">
        <v>0.238613584916228</v>
      </c>
      <c r="GI33">
        <v>0</v>
      </c>
      <c r="GJ33">
        <v>0.5824651000000001</v>
      </c>
      <c r="GK33">
        <v>-0.007000682926831064</v>
      </c>
      <c r="GL33">
        <v>0.00126763478178851</v>
      </c>
      <c r="GM33">
        <v>1</v>
      </c>
      <c r="GN33">
        <v>2</v>
      </c>
      <c r="GO33">
        <v>3</v>
      </c>
      <c r="GP33" t="s">
        <v>447</v>
      </c>
      <c r="GQ33">
        <v>3.10336</v>
      </c>
      <c r="GR33">
        <v>2.75817</v>
      </c>
      <c r="GS33">
        <v>-3.208E-05</v>
      </c>
      <c r="GT33">
        <v>6.762890000000001E-05</v>
      </c>
      <c r="GU33">
        <v>0.113521</v>
      </c>
      <c r="GV33">
        <v>0.112907</v>
      </c>
      <c r="GW33">
        <v>26061.8</v>
      </c>
      <c r="GX33">
        <v>24238.7</v>
      </c>
      <c r="GY33">
        <v>26623.4</v>
      </c>
      <c r="GZ33">
        <v>24466.8</v>
      </c>
      <c r="HA33">
        <v>37805.3</v>
      </c>
      <c r="HB33">
        <v>32095.1</v>
      </c>
      <c r="HC33">
        <v>46561.6</v>
      </c>
      <c r="HD33">
        <v>38735.9</v>
      </c>
      <c r="HE33">
        <v>1.88503</v>
      </c>
      <c r="HF33">
        <v>1.90753</v>
      </c>
      <c r="HG33">
        <v>0.321552</v>
      </c>
      <c r="HH33">
        <v>0</v>
      </c>
      <c r="HI33">
        <v>36.8451</v>
      </c>
      <c r="HJ33">
        <v>999.9</v>
      </c>
      <c r="HK33">
        <v>53.1</v>
      </c>
      <c r="HL33">
        <v>30.7</v>
      </c>
      <c r="HM33">
        <v>25.9091</v>
      </c>
      <c r="HN33">
        <v>60.8654</v>
      </c>
      <c r="HO33">
        <v>21.6546</v>
      </c>
      <c r="HP33">
        <v>1</v>
      </c>
      <c r="HQ33">
        <v>0.117035</v>
      </c>
      <c r="HR33">
        <v>-4.33448</v>
      </c>
      <c r="HS33">
        <v>20.2293</v>
      </c>
      <c r="HT33">
        <v>5.22043</v>
      </c>
      <c r="HU33">
        <v>11.98</v>
      </c>
      <c r="HV33">
        <v>4.9658</v>
      </c>
      <c r="HW33">
        <v>3.27558</v>
      </c>
      <c r="HX33">
        <v>9999</v>
      </c>
      <c r="HY33">
        <v>9999</v>
      </c>
      <c r="HZ33">
        <v>9999</v>
      </c>
      <c r="IA33">
        <v>508.5</v>
      </c>
      <c r="IB33">
        <v>1.86397</v>
      </c>
      <c r="IC33">
        <v>1.86005</v>
      </c>
      <c r="ID33">
        <v>1.85833</v>
      </c>
      <c r="IE33">
        <v>1.85974</v>
      </c>
      <c r="IF33">
        <v>1.8598</v>
      </c>
      <c r="IG33">
        <v>1.85834</v>
      </c>
      <c r="IH33">
        <v>1.85739</v>
      </c>
      <c r="II33">
        <v>1.85232</v>
      </c>
      <c r="IJ33">
        <v>0</v>
      </c>
      <c r="IK33">
        <v>0</v>
      </c>
      <c r="IL33">
        <v>0</v>
      </c>
      <c r="IM33">
        <v>0</v>
      </c>
      <c r="IN33" t="s">
        <v>442</v>
      </c>
      <c r="IO33" t="s">
        <v>443</v>
      </c>
      <c r="IP33" t="s">
        <v>444</v>
      </c>
      <c r="IQ33" t="s">
        <v>444</v>
      </c>
      <c r="IR33" t="s">
        <v>444</v>
      </c>
      <c r="IS33" t="s">
        <v>444</v>
      </c>
      <c r="IT33">
        <v>0</v>
      </c>
      <c r="IU33">
        <v>100</v>
      </c>
      <c r="IV33">
        <v>100</v>
      </c>
      <c r="IW33">
        <v>0.397</v>
      </c>
      <c r="IX33">
        <v>0.2419</v>
      </c>
      <c r="IY33">
        <v>0.3971615310492796</v>
      </c>
      <c r="IZ33">
        <v>0.002194383670526158</v>
      </c>
      <c r="JA33">
        <v>-2.614430836048478E-07</v>
      </c>
      <c r="JB33">
        <v>2.831566818974657E-11</v>
      </c>
      <c r="JC33">
        <v>-0.02387284111826243</v>
      </c>
      <c r="JD33">
        <v>-0.004919592197158782</v>
      </c>
      <c r="JE33">
        <v>0.0008186423644796414</v>
      </c>
      <c r="JF33">
        <v>-8.268116151049551E-06</v>
      </c>
      <c r="JG33">
        <v>6</v>
      </c>
      <c r="JH33">
        <v>2002</v>
      </c>
      <c r="JI33">
        <v>0</v>
      </c>
      <c r="JJ33">
        <v>28</v>
      </c>
      <c r="JK33">
        <v>28353477.5</v>
      </c>
      <c r="JL33">
        <v>28353477.5</v>
      </c>
      <c r="JM33">
        <v>0.157471</v>
      </c>
      <c r="JN33">
        <v>0</v>
      </c>
      <c r="JO33">
        <v>1.49658</v>
      </c>
      <c r="JP33">
        <v>2.36694</v>
      </c>
      <c r="JQ33">
        <v>1.54907</v>
      </c>
      <c r="JR33">
        <v>2.45972</v>
      </c>
      <c r="JS33">
        <v>35.5451</v>
      </c>
      <c r="JT33">
        <v>24.1225</v>
      </c>
      <c r="JU33">
        <v>18</v>
      </c>
      <c r="JV33">
        <v>487.456</v>
      </c>
      <c r="JW33">
        <v>517.183</v>
      </c>
      <c r="JX33">
        <v>43.2269</v>
      </c>
      <c r="JY33">
        <v>28.8397</v>
      </c>
      <c r="JZ33">
        <v>30.0011</v>
      </c>
      <c r="KA33">
        <v>28.569</v>
      </c>
      <c r="KB33">
        <v>28.4353</v>
      </c>
      <c r="KC33">
        <v>100</v>
      </c>
      <c r="KD33">
        <v>0</v>
      </c>
      <c r="KE33">
        <v>100</v>
      </c>
      <c r="KF33">
        <v>43.229</v>
      </c>
      <c r="KG33">
        <v>420</v>
      </c>
      <c r="KH33">
        <v>26.2605</v>
      </c>
      <c r="KI33">
        <v>101.746</v>
      </c>
      <c r="KJ33">
        <v>93.39149999999999</v>
      </c>
    </row>
    <row r="34" spans="1:296">
      <c r="A34">
        <v>16</v>
      </c>
      <c r="B34">
        <v>1701209395.5</v>
      </c>
      <c r="C34">
        <v>3274</v>
      </c>
      <c r="D34" t="s">
        <v>483</v>
      </c>
      <c r="E34" t="s">
        <v>484</v>
      </c>
      <c r="F34">
        <v>5</v>
      </c>
      <c r="G34" t="s">
        <v>436</v>
      </c>
      <c r="H34">
        <v>1701209392.75</v>
      </c>
      <c r="I34">
        <f>(J34)/1000</f>
        <v>0</v>
      </c>
      <c r="J34">
        <f>IF(DO34, AM34, AG34)</f>
        <v>0</v>
      </c>
      <c r="K34">
        <f>IF(DO34, AH34, AF34)</f>
        <v>0</v>
      </c>
      <c r="L34">
        <f>DQ34 - IF(AT34&gt;1, K34*DK34*100.0/(AV34*EE34), 0)</f>
        <v>0</v>
      </c>
      <c r="M34">
        <f>((S34-I34/2)*L34-K34)/(S34+I34/2)</f>
        <v>0</v>
      </c>
      <c r="N34">
        <f>M34*(DX34+DY34)/1000.0</f>
        <v>0</v>
      </c>
      <c r="O34">
        <f>(DQ34 - IF(AT34&gt;1, K34*DK34*100.0/(AV34*EE34), 0))*(DX34+DY34)/1000.0</f>
        <v>0</v>
      </c>
      <c r="P34">
        <f>2.0/((1/R34-1/Q34)+SIGN(R34)*SQRT((1/R34-1/Q34)*(1/R34-1/Q34) + 4*DL34/((DL34+1)*(DL34+1))*(2*1/R34*1/Q34-1/Q34*1/Q34)))</f>
        <v>0</v>
      </c>
      <c r="Q34">
        <f>IF(LEFT(DM34,1)&lt;&gt;"0",IF(LEFT(DM34,1)="1",3.0,DN34),$D$5+$E$5*(EE34*DX34/($K$5*1000))+$F$5*(EE34*DX34/($K$5*1000))*MAX(MIN(DK34,$J$5),$I$5)*MAX(MIN(DK34,$J$5),$I$5)+$G$5*MAX(MIN(DK34,$J$5),$I$5)*(EE34*DX34/($K$5*1000))+$H$5*(EE34*DX34/($K$5*1000))*(EE34*DX34/($K$5*1000)))</f>
        <v>0</v>
      </c>
      <c r="R34">
        <f>I34*(1000-(1000*0.61365*exp(17.502*V34/(240.97+V34))/(DX34+DY34)+DS34)/2)/(1000*0.61365*exp(17.502*V34/(240.97+V34))/(DX34+DY34)-DS34)</f>
        <v>0</v>
      </c>
      <c r="S34">
        <f>1/((DL34+1)/(P34/1.6)+1/(Q34/1.37)) + DL34/((DL34+1)/(P34/1.6) + DL34/(Q34/1.37))</f>
        <v>0</v>
      </c>
      <c r="T34">
        <f>(DG34*DJ34)</f>
        <v>0</v>
      </c>
      <c r="U34">
        <f>(DZ34+(T34+2*0.95*5.67E-8*(((DZ34+$B$9)+273)^4-(DZ34+273)^4)-44100*I34)/(1.84*29.3*Q34+8*0.95*5.67E-8*(DZ34+273)^3))</f>
        <v>0</v>
      </c>
      <c r="V34">
        <f>($C$9*EA34+$D$9*EB34+$E$9*U34)</f>
        <v>0</v>
      </c>
      <c r="W34">
        <f>0.61365*exp(17.502*V34/(240.97+V34))</f>
        <v>0</v>
      </c>
      <c r="X34">
        <f>(Y34/Z34*100)</f>
        <v>0</v>
      </c>
      <c r="Y34">
        <f>DS34*(DX34+DY34)/1000</f>
        <v>0</v>
      </c>
      <c r="Z34">
        <f>0.61365*exp(17.502*DZ34/(240.97+DZ34))</f>
        <v>0</v>
      </c>
      <c r="AA34">
        <f>(W34-DS34*(DX34+DY34)/1000)</f>
        <v>0</v>
      </c>
      <c r="AB34">
        <f>(-I34*44100)</f>
        <v>0</v>
      </c>
      <c r="AC34">
        <f>2*29.3*Q34*0.92*(DZ34-V34)</f>
        <v>0</v>
      </c>
      <c r="AD34">
        <f>2*0.95*5.67E-8*(((DZ34+$B$9)+273)^4-(V34+273)^4)</f>
        <v>0</v>
      </c>
      <c r="AE34">
        <f>T34+AD34+AB34+AC34</f>
        <v>0</v>
      </c>
      <c r="AF34">
        <f>DW34*AT34*(DR34-DQ34*(1000-AT34*DT34)/(1000-AT34*DS34))/(100*DK34)</f>
        <v>0</v>
      </c>
      <c r="AG34">
        <f>1000*DW34*AT34*(DS34-DT34)/(100*DK34*(1000-AT34*DS34))</f>
        <v>0</v>
      </c>
      <c r="AH34">
        <f>(AI34 - AJ34 - DX34*1E3/(8.314*(DZ34+273.15)) * AL34/DW34 * AK34) * DW34/(100*DK34) * (1000 - DT34)/1000</f>
        <v>0</v>
      </c>
      <c r="AI34">
        <v>0.2552154384149264</v>
      </c>
      <c r="AJ34">
        <v>0.4279639272727271</v>
      </c>
      <c r="AK34">
        <v>-0.0002230107252811982</v>
      </c>
      <c r="AL34">
        <v>66.21398037600137</v>
      </c>
      <c r="AM34">
        <f>(AO34 - AN34 + DX34*1E3/(8.314*(DZ34+273.15)) * AQ34/DW34 * AP34) * DW34/(100*DK34) * 1000/(1000 - AO34)</f>
        <v>0</v>
      </c>
      <c r="AN34">
        <v>25.09820705354777</v>
      </c>
      <c r="AO34">
        <v>25.97034363636363</v>
      </c>
      <c r="AP34">
        <v>1.563379987348271E-05</v>
      </c>
      <c r="AQ34">
        <v>108.6778627867802</v>
      </c>
      <c r="AR34">
        <v>0</v>
      </c>
      <c r="AS34">
        <v>0</v>
      </c>
      <c r="AT34">
        <f>IF(AR34*$H$15&gt;=AV34,1.0,(AV34/(AV34-AR34*$H$15)))</f>
        <v>0</v>
      </c>
      <c r="AU34">
        <f>(AT34-1)*100</f>
        <v>0</v>
      </c>
      <c r="AV34">
        <f>MAX(0,($B$15+$C$15*EE34)/(1+$D$15*EE34)*DX34/(DZ34+273)*$E$15)</f>
        <v>0</v>
      </c>
      <c r="AW34" t="s">
        <v>437</v>
      </c>
      <c r="AX34">
        <v>0</v>
      </c>
      <c r="AY34">
        <v>0.7</v>
      </c>
      <c r="AZ34">
        <v>0.7</v>
      </c>
      <c r="BA34">
        <f>1-AY34/AZ34</f>
        <v>0</v>
      </c>
      <c r="BB34">
        <v>-1</v>
      </c>
      <c r="BC34" t="s">
        <v>485</v>
      </c>
      <c r="BD34">
        <v>8143.05</v>
      </c>
      <c r="BE34">
        <v>191.15812</v>
      </c>
      <c r="BF34">
        <v>202.69</v>
      </c>
      <c r="BG34">
        <f>1-BE34/BF34</f>
        <v>0</v>
      </c>
      <c r="BH34">
        <v>0.5</v>
      </c>
      <c r="BI34">
        <f>DH34</f>
        <v>0</v>
      </c>
      <c r="BJ34">
        <f>K34</f>
        <v>0</v>
      </c>
      <c r="BK34">
        <f>BG34*BH34*BI34</f>
        <v>0</v>
      </c>
      <c r="BL34">
        <f>(BJ34-BB34)/BI34</f>
        <v>0</v>
      </c>
      <c r="BM34">
        <f>(AZ34-BF34)/BF34</f>
        <v>0</v>
      </c>
      <c r="BN34">
        <f>AY34/(BA34+AY34/BF34)</f>
        <v>0</v>
      </c>
      <c r="BO34" t="s">
        <v>437</v>
      </c>
      <c r="BP34">
        <v>0</v>
      </c>
      <c r="BQ34">
        <f>IF(BP34&lt;&gt;0, BP34, BN34)</f>
        <v>0</v>
      </c>
      <c r="BR34">
        <f>1-BQ34/BF34</f>
        <v>0</v>
      </c>
      <c r="BS34">
        <f>(BF34-BE34)/(BF34-BQ34)</f>
        <v>0</v>
      </c>
      <c r="BT34">
        <f>(AZ34-BF34)/(AZ34-BQ34)</f>
        <v>0</v>
      </c>
      <c r="BU34">
        <f>(BF34-BE34)/(BF34-AY34)</f>
        <v>0</v>
      </c>
      <c r="BV34">
        <f>(AZ34-BF34)/(AZ34-AY34)</f>
        <v>0</v>
      </c>
      <c r="BW34">
        <f>(BS34*BQ34/BE34)</f>
        <v>0</v>
      </c>
      <c r="BX34">
        <f>(1-BW34)</f>
        <v>0</v>
      </c>
      <c r="DG34">
        <f>$B$13*EF34+$C$13*EG34+$F$13*ER34*(1-EU34)</f>
        <v>0</v>
      </c>
      <c r="DH34">
        <f>DG34*DI34</f>
        <v>0</v>
      </c>
      <c r="DI34">
        <f>($B$13*$D$11+$C$13*$D$11+$F$13*((FE34+EW34)/MAX(FE34+EW34+FF34, 0.1)*$I$11+FF34/MAX(FE34+EW34+FF34, 0.1)*$J$11))/($B$13+$C$13+$F$13)</f>
        <v>0</v>
      </c>
      <c r="DJ34">
        <f>($B$13*$K$11+$C$13*$K$11+$F$13*((FE34+EW34)/MAX(FE34+EW34+FF34, 0.1)*$P$11+FF34/MAX(FE34+EW34+FF34, 0.1)*$Q$11))/($B$13+$C$13+$F$13)</f>
        <v>0</v>
      </c>
      <c r="DK34">
        <v>2</v>
      </c>
      <c r="DL34">
        <v>0.5</v>
      </c>
      <c r="DM34" t="s">
        <v>439</v>
      </c>
      <c r="DN34">
        <v>2</v>
      </c>
      <c r="DO34" t="b">
        <v>1</v>
      </c>
      <c r="DP34">
        <v>1701209392.75</v>
      </c>
      <c r="DQ34">
        <v>0.4196515</v>
      </c>
      <c r="DR34">
        <v>0.2398377</v>
      </c>
      <c r="DS34">
        <v>25.96931</v>
      </c>
      <c r="DT34">
        <v>25.09787</v>
      </c>
      <c r="DU34">
        <v>0.0224408</v>
      </c>
      <c r="DV34">
        <v>25.71888</v>
      </c>
      <c r="DW34">
        <v>500.0748</v>
      </c>
      <c r="DX34">
        <v>90.90092999999999</v>
      </c>
      <c r="DY34">
        <v>0.10002842</v>
      </c>
      <c r="DZ34">
        <v>47.42406</v>
      </c>
      <c r="EA34">
        <v>48.02002</v>
      </c>
      <c r="EB34">
        <v>999.9</v>
      </c>
      <c r="EC34">
        <v>0</v>
      </c>
      <c r="ED34">
        <v>0</v>
      </c>
      <c r="EE34">
        <v>10017.752</v>
      </c>
      <c r="EF34">
        <v>0</v>
      </c>
      <c r="EG34">
        <v>12.9966</v>
      </c>
      <c r="EH34">
        <v>0.179814</v>
      </c>
      <c r="EI34">
        <v>0.4308402</v>
      </c>
      <c r="EJ34">
        <v>0.246012</v>
      </c>
      <c r="EK34">
        <v>0.8714551</v>
      </c>
      <c r="EL34">
        <v>0.2398377</v>
      </c>
      <c r="EM34">
        <v>25.09787</v>
      </c>
      <c r="EN34">
        <v>2.360634999999999</v>
      </c>
      <c r="EO34">
        <v>2.281418</v>
      </c>
      <c r="EP34">
        <v>20.09623</v>
      </c>
      <c r="EQ34">
        <v>19.54581</v>
      </c>
      <c r="ER34">
        <v>1499.991</v>
      </c>
      <c r="ES34">
        <v>0.9729968000000001</v>
      </c>
      <c r="ET34">
        <v>0.02700287</v>
      </c>
      <c r="EU34">
        <v>0</v>
      </c>
      <c r="EV34">
        <v>191.1191</v>
      </c>
      <c r="EW34">
        <v>4.9996</v>
      </c>
      <c r="EX34">
        <v>3002.643</v>
      </c>
      <c r="EY34">
        <v>14076.31</v>
      </c>
      <c r="EZ34">
        <v>42.2936</v>
      </c>
      <c r="FA34">
        <v>42.6746</v>
      </c>
      <c r="FB34">
        <v>42.4687</v>
      </c>
      <c r="FC34">
        <v>42.58730000000001</v>
      </c>
      <c r="FD34">
        <v>45.39360000000001</v>
      </c>
      <c r="FE34">
        <v>1454.621</v>
      </c>
      <c r="FF34">
        <v>40.37</v>
      </c>
      <c r="FG34">
        <v>0</v>
      </c>
      <c r="FH34">
        <v>834.6000001430511</v>
      </c>
      <c r="FI34">
        <v>0</v>
      </c>
      <c r="FJ34">
        <v>191.15812</v>
      </c>
      <c r="FK34">
        <v>-0.3999230807864737</v>
      </c>
      <c r="FL34">
        <v>-11.37846154279894</v>
      </c>
      <c r="FM34">
        <v>3003.446</v>
      </c>
      <c r="FN34">
        <v>15</v>
      </c>
      <c r="FO34">
        <v>0</v>
      </c>
      <c r="FP34" t="s">
        <v>440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0.2358775609756097</v>
      </c>
      <c r="GC34">
        <v>-0.4960975400696861</v>
      </c>
      <c r="GD34">
        <v>0.05076437181775384</v>
      </c>
      <c r="GE34">
        <v>1</v>
      </c>
      <c r="GF34">
        <v>191.2421764705882</v>
      </c>
      <c r="GG34">
        <v>-1.111841098260277</v>
      </c>
      <c r="GH34">
        <v>0.2257224311338042</v>
      </c>
      <c r="GI34">
        <v>0</v>
      </c>
      <c r="GJ34">
        <v>0.8682943170731708</v>
      </c>
      <c r="GK34">
        <v>0.01893564459930268</v>
      </c>
      <c r="GL34">
        <v>0.002188306756476392</v>
      </c>
      <c r="GM34">
        <v>1</v>
      </c>
      <c r="GN34">
        <v>2</v>
      </c>
      <c r="GO34">
        <v>3</v>
      </c>
      <c r="GP34" t="s">
        <v>447</v>
      </c>
      <c r="GQ34">
        <v>3.10348</v>
      </c>
      <c r="GR34">
        <v>2.75824</v>
      </c>
      <c r="GS34">
        <v>5.25043E-06</v>
      </c>
      <c r="GT34">
        <v>5.91322E-05</v>
      </c>
      <c r="GU34">
        <v>0.114317</v>
      </c>
      <c r="GV34">
        <v>0.112844</v>
      </c>
      <c r="GW34">
        <v>25971.7</v>
      </c>
      <c r="GX34">
        <v>24176.4</v>
      </c>
      <c r="GY34">
        <v>26540.3</v>
      </c>
      <c r="GZ34">
        <v>24412.7</v>
      </c>
      <c r="HA34">
        <v>37663.7</v>
      </c>
      <c r="HB34">
        <v>32040.5</v>
      </c>
      <c r="HC34">
        <v>46419.8</v>
      </c>
      <c r="HD34">
        <v>38662.7</v>
      </c>
      <c r="HE34">
        <v>1.86625</v>
      </c>
      <c r="HF34">
        <v>1.87497</v>
      </c>
      <c r="HG34">
        <v>0.428062</v>
      </c>
      <c r="HH34">
        <v>0</v>
      </c>
      <c r="HI34">
        <v>41.2285</v>
      </c>
      <c r="HJ34">
        <v>999.9</v>
      </c>
      <c r="HK34">
        <v>52.7</v>
      </c>
      <c r="HL34">
        <v>31</v>
      </c>
      <c r="HM34">
        <v>26.1539</v>
      </c>
      <c r="HN34">
        <v>60.9154</v>
      </c>
      <c r="HO34">
        <v>20.8574</v>
      </c>
      <c r="HP34">
        <v>1</v>
      </c>
      <c r="HQ34">
        <v>0.28078</v>
      </c>
      <c r="HR34">
        <v>-6.66667</v>
      </c>
      <c r="HS34">
        <v>20.1658</v>
      </c>
      <c r="HT34">
        <v>5.22328</v>
      </c>
      <c r="HU34">
        <v>11.983</v>
      </c>
      <c r="HV34">
        <v>4.96565</v>
      </c>
      <c r="HW34">
        <v>3.27563</v>
      </c>
      <c r="HX34">
        <v>9999</v>
      </c>
      <c r="HY34">
        <v>9999</v>
      </c>
      <c r="HZ34">
        <v>9999</v>
      </c>
      <c r="IA34">
        <v>508.7</v>
      </c>
      <c r="IB34">
        <v>1.86394</v>
      </c>
      <c r="IC34">
        <v>1.86007</v>
      </c>
      <c r="ID34">
        <v>1.85837</v>
      </c>
      <c r="IE34">
        <v>1.85974</v>
      </c>
      <c r="IF34">
        <v>1.85986</v>
      </c>
      <c r="IG34">
        <v>1.85837</v>
      </c>
      <c r="IH34">
        <v>1.85745</v>
      </c>
      <c r="II34">
        <v>1.85238</v>
      </c>
      <c r="IJ34">
        <v>0</v>
      </c>
      <c r="IK34">
        <v>0</v>
      </c>
      <c r="IL34">
        <v>0</v>
      </c>
      <c r="IM34">
        <v>0</v>
      </c>
      <c r="IN34" t="s">
        <v>442</v>
      </c>
      <c r="IO34" t="s">
        <v>443</v>
      </c>
      <c r="IP34" t="s">
        <v>444</v>
      </c>
      <c r="IQ34" t="s">
        <v>444</v>
      </c>
      <c r="IR34" t="s">
        <v>444</v>
      </c>
      <c r="IS34" t="s">
        <v>444</v>
      </c>
      <c r="IT34">
        <v>0</v>
      </c>
      <c r="IU34">
        <v>100</v>
      </c>
      <c r="IV34">
        <v>100</v>
      </c>
      <c r="IW34">
        <v>0.397</v>
      </c>
      <c r="IX34">
        <v>0.2505</v>
      </c>
      <c r="IY34">
        <v>0.3971615310492796</v>
      </c>
      <c r="IZ34">
        <v>0.002194383670526158</v>
      </c>
      <c r="JA34">
        <v>-2.614430836048478E-07</v>
      </c>
      <c r="JB34">
        <v>2.831566818974657E-11</v>
      </c>
      <c r="JC34">
        <v>-0.02387284111826243</v>
      </c>
      <c r="JD34">
        <v>-0.004919592197158782</v>
      </c>
      <c r="JE34">
        <v>0.0008186423644796414</v>
      </c>
      <c r="JF34">
        <v>-8.268116151049551E-06</v>
      </c>
      <c r="JG34">
        <v>6</v>
      </c>
      <c r="JH34">
        <v>2002</v>
      </c>
      <c r="JI34">
        <v>0</v>
      </c>
      <c r="JJ34">
        <v>28</v>
      </c>
      <c r="JK34">
        <v>28353489.9</v>
      </c>
      <c r="JL34">
        <v>28353489.9</v>
      </c>
      <c r="JM34">
        <v>0.151367</v>
      </c>
      <c r="JN34">
        <v>0</v>
      </c>
      <c r="JO34">
        <v>1.49658</v>
      </c>
      <c r="JP34">
        <v>2.36816</v>
      </c>
      <c r="JQ34">
        <v>1.54907</v>
      </c>
      <c r="JR34">
        <v>2.33521</v>
      </c>
      <c r="JS34">
        <v>36.2224</v>
      </c>
      <c r="JT34">
        <v>24.0787</v>
      </c>
      <c r="JU34">
        <v>18</v>
      </c>
      <c r="JV34">
        <v>491.168</v>
      </c>
      <c r="JW34">
        <v>511.727</v>
      </c>
      <c r="JX34">
        <v>52.4579</v>
      </c>
      <c r="JY34">
        <v>30.858</v>
      </c>
      <c r="JZ34">
        <v>30.0008</v>
      </c>
      <c r="KA34">
        <v>30.523</v>
      </c>
      <c r="KB34">
        <v>30.3691</v>
      </c>
      <c r="KC34">
        <v>100</v>
      </c>
      <c r="KD34">
        <v>0</v>
      </c>
      <c r="KE34">
        <v>100</v>
      </c>
      <c r="KF34">
        <v>50.2418</v>
      </c>
      <c r="KG34">
        <v>420</v>
      </c>
      <c r="KH34">
        <v>26.2605</v>
      </c>
      <c r="KI34">
        <v>101.434</v>
      </c>
      <c r="KJ34">
        <v>93.2034</v>
      </c>
    </row>
    <row r="35" spans="1:296">
      <c r="A35">
        <v>17</v>
      </c>
      <c r="B35">
        <v>1701209434.5</v>
      </c>
      <c r="C35">
        <v>3313</v>
      </c>
      <c r="D35" t="s">
        <v>486</v>
      </c>
      <c r="E35" t="s">
        <v>487</v>
      </c>
      <c r="F35">
        <v>5</v>
      </c>
      <c r="G35" t="s">
        <v>436</v>
      </c>
      <c r="H35">
        <v>1701209431.5</v>
      </c>
      <c r="I35">
        <f>(J35)/1000</f>
        <v>0</v>
      </c>
      <c r="J35">
        <f>IF(DO35, AM35, AG35)</f>
        <v>0</v>
      </c>
      <c r="K35">
        <f>IF(DO35, AH35, AF35)</f>
        <v>0</v>
      </c>
      <c r="L35">
        <f>DQ35 - IF(AT35&gt;1, K35*DK35*100.0/(AV35*EE35), 0)</f>
        <v>0</v>
      </c>
      <c r="M35">
        <f>((S35-I35/2)*L35-K35)/(S35+I35/2)</f>
        <v>0</v>
      </c>
      <c r="N35">
        <f>M35*(DX35+DY35)/1000.0</f>
        <v>0</v>
      </c>
      <c r="O35">
        <f>(DQ35 - IF(AT35&gt;1, K35*DK35*100.0/(AV35*EE35), 0))*(DX35+DY35)/1000.0</f>
        <v>0</v>
      </c>
      <c r="P35">
        <f>2.0/((1/R35-1/Q35)+SIGN(R35)*SQRT((1/R35-1/Q35)*(1/R35-1/Q35) + 4*DL35/((DL35+1)*(DL35+1))*(2*1/R35*1/Q35-1/Q35*1/Q35)))</f>
        <v>0</v>
      </c>
      <c r="Q35">
        <f>IF(LEFT(DM35,1)&lt;&gt;"0",IF(LEFT(DM35,1)="1",3.0,DN35),$D$5+$E$5*(EE35*DX35/($K$5*1000))+$F$5*(EE35*DX35/($K$5*1000))*MAX(MIN(DK35,$J$5),$I$5)*MAX(MIN(DK35,$J$5),$I$5)+$G$5*MAX(MIN(DK35,$J$5),$I$5)*(EE35*DX35/($K$5*1000))+$H$5*(EE35*DX35/($K$5*1000))*(EE35*DX35/($K$5*1000)))</f>
        <v>0</v>
      </c>
      <c r="R35">
        <f>I35*(1000-(1000*0.61365*exp(17.502*V35/(240.97+V35))/(DX35+DY35)+DS35)/2)/(1000*0.61365*exp(17.502*V35/(240.97+V35))/(DX35+DY35)-DS35)</f>
        <v>0</v>
      </c>
      <c r="S35">
        <f>1/((DL35+1)/(P35/1.6)+1/(Q35/1.37)) + DL35/((DL35+1)/(P35/1.6) + DL35/(Q35/1.37))</f>
        <v>0</v>
      </c>
      <c r="T35">
        <f>(DG35*DJ35)</f>
        <v>0</v>
      </c>
      <c r="U35">
        <f>(DZ35+(T35+2*0.95*5.67E-8*(((DZ35+$B$9)+273)^4-(DZ35+273)^4)-44100*I35)/(1.84*29.3*Q35+8*0.95*5.67E-8*(DZ35+273)^3))</f>
        <v>0</v>
      </c>
      <c r="V35">
        <f>($C$9*EA35+$D$9*EB35+$E$9*U35)</f>
        <v>0</v>
      </c>
      <c r="W35">
        <f>0.61365*exp(17.502*V35/(240.97+V35))</f>
        <v>0</v>
      </c>
      <c r="X35">
        <f>(Y35/Z35*100)</f>
        <v>0</v>
      </c>
      <c r="Y35">
        <f>DS35*(DX35+DY35)/1000</f>
        <v>0</v>
      </c>
      <c r="Z35">
        <f>0.61365*exp(17.502*DZ35/(240.97+DZ35))</f>
        <v>0</v>
      </c>
      <c r="AA35">
        <f>(W35-DS35*(DX35+DY35)/1000)</f>
        <v>0</v>
      </c>
      <c r="AB35">
        <f>(-I35*44100)</f>
        <v>0</v>
      </c>
      <c r="AC35">
        <f>2*29.3*Q35*0.92*(DZ35-V35)</f>
        <v>0</v>
      </c>
      <c r="AD35">
        <f>2*0.95*5.67E-8*(((DZ35+$B$9)+273)^4-(V35+273)^4)</f>
        <v>0</v>
      </c>
      <c r="AE35">
        <f>T35+AD35+AB35+AC35</f>
        <v>0</v>
      </c>
      <c r="AF35">
        <f>DW35*AT35*(DR35-DQ35*(1000-AT35*DT35)/(1000-AT35*DS35))/(100*DK35)</f>
        <v>0</v>
      </c>
      <c r="AG35">
        <f>1000*DW35*AT35*(DS35-DT35)/(100*DK35*(1000-AT35*DS35))</f>
        <v>0</v>
      </c>
      <c r="AH35">
        <f>(AI35 - AJ35 - DX35*1E3/(8.314*(DZ35+273.15)) * AL35/DW35 * AK35) * DW35/(100*DK35) * (1000 - DT35)/1000</f>
        <v>0</v>
      </c>
      <c r="AI35">
        <v>0.2039920161044522</v>
      </c>
      <c r="AJ35">
        <v>0.3003174424242424</v>
      </c>
      <c r="AK35">
        <v>-0.0001011704162777371</v>
      </c>
      <c r="AL35">
        <v>66.21398037600137</v>
      </c>
      <c r="AM35">
        <f>(AO35 - AN35 + DX35*1E3/(8.314*(DZ35+273.15)) * AQ35/DW35 * AP35) * DW35/(100*DK35) * 1000/(1000 - AO35)</f>
        <v>0</v>
      </c>
      <c r="AN35">
        <v>25.11277368138933</v>
      </c>
      <c r="AO35">
        <v>25.99708545454545</v>
      </c>
      <c r="AP35">
        <v>1.561755461495194E-05</v>
      </c>
      <c r="AQ35">
        <v>108.6778627867802</v>
      </c>
      <c r="AR35">
        <v>0</v>
      </c>
      <c r="AS35">
        <v>0</v>
      </c>
      <c r="AT35">
        <f>IF(AR35*$H$15&gt;=AV35,1.0,(AV35/(AV35-AR35*$H$15)))</f>
        <v>0</v>
      </c>
      <c r="AU35">
        <f>(AT35-1)*100</f>
        <v>0</v>
      </c>
      <c r="AV35">
        <f>MAX(0,($B$15+$C$15*EE35)/(1+$D$15*EE35)*DX35/(DZ35+273)*$E$15)</f>
        <v>0</v>
      </c>
      <c r="AW35" t="s">
        <v>437</v>
      </c>
      <c r="AX35" t="s">
        <v>437</v>
      </c>
      <c r="AY35">
        <v>0</v>
      </c>
      <c r="AZ35">
        <v>0</v>
      </c>
      <c r="BA35">
        <f>1-AY35/AZ35</f>
        <v>0</v>
      </c>
      <c r="BB35">
        <v>0</v>
      </c>
      <c r="BC35" t="s">
        <v>437</v>
      </c>
      <c r="BD35" t="s">
        <v>437</v>
      </c>
      <c r="BE35">
        <v>0</v>
      </c>
      <c r="BF35">
        <v>0</v>
      </c>
      <c r="BG35">
        <f>1-BE35/BF35</f>
        <v>0</v>
      </c>
      <c r="BH35">
        <v>0.5</v>
      </c>
      <c r="BI35">
        <f>DH35</f>
        <v>0</v>
      </c>
      <c r="BJ35">
        <f>K35</f>
        <v>0</v>
      </c>
      <c r="BK35">
        <f>BG35*BH35*BI35</f>
        <v>0</v>
      </c>
      <c r="BL35">
        <f>(BJ35-BB35)/BI35</f>
        <v>0</v>
      </c>
      <c r="BM35">
        <f>(AZ35-BF35)/BF35</f>
        <v>0</v>
      </c>
      <c r="BN35">
        <f>AY35/(BA35+AY35/BF35)</f>
        <v>0</v>
      </c>
      <c r="BO35" t="s">
        <v>437</v>
      </c>
      <c r="BP35">
        <v>0</v>
      </c>
      <c r="BQ35">
        <f>IF(BP35&lt;&gt;0, BP35, BN35)</f>
        <v>0</v>
      </c>
      <c r="BR35">
        <f>1-BQ35/BF35</f>
        <v>0</v>
      </c>
      <c r="BS35">
        <f>(BF35-BE35)/(BF35-BQ35)</f>
        <v>0</v>
      </c>
      <c r="BT35">
        <f>(AZ35-BF35)/(AZ35-BQ35)</f>
        <v>0</v>
      </c>
      <c r="BU35">
        <f>(BF35-BE35)/(BF35-AY35)</f>
        <v>0</v>
      </c>
      <c r="BV35">
        <f>(AZ35-BF35)/(AZ35-AY35)</f>
        <v>0</v>
      </c>
      <c r="BW35">
        <f>(BS35*BQ35/BE35)</f>
        <v>0</v>
      </c>
      <c r="BX35">
        <f>(1-BW35)</f>
        <v>0</v>
      </c>
      <c r="DG35">
        <f>$B$13*EF35+$C$13*EG35+$F$13*ER35*(1-EU35)</f>
        <v>0</v>
      </c>
      <c r="DH35">
        <f>DG35*DI35</f>
        <v>0</v>
      </c>
      <c r="DI35">
        <f>($B$13*$D$11+$C$13*$D$11+$F$13*((FE35+EW35)/MAX(FE35+EW35+FF35, 0.1)*$I$11+FF35/MAX(FE35+EW35+FF35, 0.1)*$J$11))/($B$13+$C$13+$F$13)</f>
        <v>0</v>
      </c>
      <c r="DJ35">
        <f>($B$13*$K$11+$C$13*$K$11+$F$13*((FE35+EW35)/MAX(FE35+EW35+FF35, 0.1)*$P$11+FF35/MAX(FE35+EW35+FF35, 0.1)*$Q$11))/($B$13+$C$13+$F$13)</f>
        <v>0</v>
      </c>
      <c r="DK35">
        <v>2</v>
      </c>
      <c r="DL35">
        <v>0.5</v>
      </c>
      <c r="DM35" t="s">
        <v>439</v>
      </c>
      <c r="DN35">
        <v>2</v>
      </c>
      <c r="DO35" t="b">
        <v>1</v>
      </c>
      <c r="DP35">
        <v>1701209431.5</v>
      </c>
      <c r="DQ35">
        <v>0.3040677272727273</v>
      </c>
      <c r="DR35">
        <v>0.1933362727272727</v>
      </c>
      <c r="DS35">
        <v>25.99643636363636</v>
      </c>
      <c r="DT35">
        <v>25.11170909090909</v>
      </c>
      <c r="DU35">
        <v>-0.09289003636363637</v>
      </c>
      <c r="DV35">
        <v>25.74544545454546</v>
      </c>
      <c r="DW35">
        <v>500.0147272727273</v>
      </c>
      <c r="DX35">
        <v>90.90267272727273</v>
      </c>
      <c r="DY35">
        <v>0.09988590909090908</v>
      </c>
      <c r="DZ35">
        <v>47.67273636363637</v>
      </c>
      <c r="EA35">
        <v>48.23672727272728</v>
      </c>
      <c r="EB35">
        <v>999.9</v>
      </c>
      <c r="EC35">
        <v>0</v>
      </c>
      <c r="ED35">
        <v>0</v>
      </c>
      <c r="EE35">
        <v>10010.79454545455</v>
      </c>
      <c r="EF35">
        <v>0</v>
      </c>
      <c r="EG35">
        <v>13.19400909090909</v>
      </c>
      <c r="EH35">
        <v>0.1107311545454546</v>
      </c>
      <c r="EI35">
        <v>0.3121831818181818</v>
      </c>
      <c r="EJ35">
        <v>0.1983163636363637</v>
      </c>
      <c r="EK35">
        <v>0.8847301818181819</v>
      </c>
      <c r="EL35">
        <v>0.1933362727272727</v>
      </c>
      <c r="EM35">
        <v>25.11170909090909</v>
      </c>
      <c r="EN35">
        <v>2.363146363636364</v>
      </c>
      <c r="EO35">
        <v>2.282721818181818</v>
      </c>
      <c r="EP35">
        <v>20.11341818181819</v>
      </c>
      <c r="EQ35">
        <v>19.55499090909091</v>
      </c>
      <c r="ER35">
        <v>1500.014545454545</v>
      </c>
      <c r="ES35">
        <v>0.9729980000000001</v>
      </c>
      <c r="ET35">
        <v>0.0270015</v>
      </c>
      <c r="EU35">
        <v>0</v>
      </c>
      <c r="EV35">
        <v>190.384</v>
      </c>
      <c r="EW35">
        <v>4.9996</v>
      </c>
      <c r="EX35">
        <v>2994.281818181818</v>
      </c>
      <c r="EY35">
        <v>14076.54545454545</v>
      </c>
      <c r="EZ35">
        <v>42.42590909090909</v>
      </c>
      <c r="FA35">
        <v>42.78381818181818</v>
      </c>
      <c r="FB35">
        <v>42.38027272727273</v>
      </c>
      <c r="FC35">
        <v>42.69318181818182</v>
      </c>
      <c r="FD35">
        <v>45.59627272727273</v>
      </c>
      <c r="FE35">
        <v>1454.644545454545</v>
      </c>
      <c r="FF35">
        <v>40.37</v>
      </c>
      <c r="FG35">
        <v>0</v>
      </c>
      <c r="FH35">
        <v>38.40000009536743</v>
      </c>
      <c r="FI35">
        <v>0</v>
      </c>
      <c r="FJ35">
        <v>190.4443846153846</v>
      </c>
      <c r="FK35">
        <v>-0.6940170861956622</v>
      </c>
      <c r="FL35">
        <v>-10.11213676758828</v>
      </c>
      <c r="FM35">
        <v>2995.051538461538</v>
      </c>
      <c r="FN35">
        <v>15</v>
      </c>
      <c r="FO35">
        <v>0</v>
      </c>
      <c r="FP35" t="s">
        <v>440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0.1137332025</v>
      </c>
      <c r="GC35">
        <v>-0.1080113594746717</v>
      </c>
      <c r="GD35">
        <v>0.02007458154061359</v>
      </c>
      <c r="GE35">
        <v>1</v>
      </c>
      <c r="GF35">
        <v>190.5029705882353</v>
      </c>
      <c r="GG35">
        <v>-1.290679909607032</v>
      </c>
      <c r="GH35">
        <v>0.1940097761778908</v>
      </c>
      <c r="GI35">
        <v>0</v>
      </c>
      <c r="GJ35">
        <v>0.885472475</v>
      </c>
      <c r="GK35">
        <v>-0.01589438273921525</v>
      </c>
      <c r="GL35">
        <v>0.002490430986671783</v>
      </c>
      <c r="GM35">
        <v>1</v>
      </c>
      <c r="GN35">
        <v>2</v>
      </c>
      <c r="GO35">
        <v>3</v>
      </c>
      <c r="GP35" t="s">
        <v>447</v>
      </c>
      <c r="GQ35">
        <v>3.10342</v>
      </c>
      <c r="GR35">
        <v>2.75801</v>
      </c>
      <c r="GS35">
        <v>-2.95528E-05</v>
      </c>
      <c r="GT35">
        <v>4.61732E-05</v>
      </c>
      <c r="GU35">
        <v>0.114382</v>
      </c>
      <c r="GV35">
        <v>0.112867</v>
      </c>
      <c r="GW35">
        <v>25969.5</v>
      </c>
      <c r="GX35">
        <v>24174.7</v>
      </c>
      <c r="GY35">
        <v>26537.4</v>
      </c>
      <c r="GZ35">
        <v>24410.9</v>
      </c>
      <c r="HA35">
        <v>37657.2</v>
      </c>
      <c r="HB35">
        <v>32037.6</v>
      </c>
      <c r="HC35">
        <v>46414.9</v>
      </c>
      <c r="HD35">
        <v>38660.1</v>
      </c>
      <c r="HE35">
        <v>1.86558</v>
      </c>
      <c r="HF35">
        <v>1.87392</v>
      </c>
      <c r="HG35">
        <v>0.435345</v>
      </c>
      <c r="HH35">
        <v>0</v>
      </c>
      <c r="HI35">
        <v>41.3421</v>
      </c>
      <c r="HJ35">
        <v>999.9</v>
      </c>
      <c r="HK35">
        <v>52.7</v>
      </c>
      <c r="HL35">
        <v>31.1</v>
      </c>
      <c r="HM35">
        <v>26.3054</v>
      </c>
      <c r="HN35">
        <v>60.4654</v>
      </c>
      <c r="HO35">
        <v>20.9575</v>
      </c>
      <c r="HP35">
        <v>1</v>
      </c>
      <c r="HQ35">
        <v>0.285617</v>
      </c>
      <c r="HR35">
        <v>-6.60168</v>
      </c>
      <c r="HS35">
        <v>20.1682</v>
      </c>
      <c r="HT35">
        <v>5.22163</v>
      </c>
      <c r="HU35">
        <v>11.981</v>
      </c>
      <c r="HV35">
        <v>4.96565</v>
      </c>
      <c r="HW35">
        <v>3.27543</v>
      </c>
      <c r="HX35">
        <v>9999</v>
      </c>
      <c r="HY35">
        <v>9999</v>
      </c>
      <c r="HZ35">
        <v>9999</v>
      </c>
      <c r="IA35">
        <v>508.7</v>
      </c>
      <c r="IB35">
        <v>1.86394</v>
      </c>
      <c r="IC35">
        <v>1.86006</v>
      </c>
      <c r="ID35">
        <v>1.85837</v>
      </c>
      <c r="IE35">
        <v>1.85974</v>
      </c>
      <c r="IF35">
        <v>1.85985</v>
      </c>
      <c r="IG35">
        <v>1.85836</v>
      </c>
      <c r="IH35">
        <v>1.85745</v>
      </c>
      <c r="II35">
        <v>1.85234</v>
      </c>
      <c r="IJ35">
        <v>0</v>
      </c>
      <c r="IK35">
        <v>0</v>
      </c>
      <c r="IL35">
        <v>0</v>
      </c>
      <c r="IM35">
        <v>0</v>
      </c>
      <c r="IN35" t="s">
        <v>442</v>
      </c>
      <c r="IO35" t="s">
        <v>443</v>
      </c>
      <c r="IP35" t="s">
        <v>444</v>
      </c>
      <c r="IQ35" t="s">
        <v>444</v>
      </c>
      <c r="IR35" t="s">
        <v>444</v>
      </c>
      <c r="IS35" t="s">
        <v>444</v>
      </c>
      <c r="IT35">
        <v>0</v>
      </c>
      <c r="IU35">
        <v>100</v>
      </c>
      <c r="IV35">
        <v>100</v>
      </c>
      <c r="IW35">
        <v>0.397</v>
      </c>
      <c r="IX35">
        <v>0.251</v>
      </c>
      <c r="IY35">
        <v>0.3971615310492796</v>
      </c>
      <c r="IZ35">
        <v>0.002194383670526158</v>
      </c>
      <c r="JA35">
        <v>-2.614430836048478E-07</v>
      </c>
      <c r="JB35">
        <v>2.831566818974657E-11</v>
      </c>
      <c r="JC35">
        <v>-0.02387284111826243</v>
      </c>
      <c r="JD35">
        <v>-0.004919592197158782</v>
      </c>
      <c r="JE35">
        <v>0.0008186423644796414</v>
      </c>
      <c r="JF35">
        <v>-8.268116151049551E-06</v>
      </c>
      <c r="JG35">
        <v>6</v>
      </c>
      <c r="JH35">
        <v>2002</v>
      </c>
      <c r="JI35">
        <v>0</v>
      </c>
      <c r="JJ35">
        <v>28</v>
      </c>
      <c r="JK35">
        <v>28353490.6</v>
      </c>
      <c r="JL35">
        <v>28353490.6</v>
      </c>
      <c r="JM35">
        <v>0.152588</v>
      </c>
      <c r="JN35">
        <v>0</v>
      </c>
      <c r="JO35">
        <v>1.49658</v>
      </c>
      <c r="JP35">
        <v>2.36694</v>
      </c>
      <c r="JQ35">
        <v>1.54907</v>
      </c>
      <c r="JR35">
        <v>2.41455</v>
      </c>
      <c r="JS35">
        <v>36.2459</v>
      </c>
      <c r="JT35">
        <v>24.0875</v>
      </c>
      <c r="JU35">
        <v>18</v>
      </c>
      <c r="JV35">
        <v>491.308</v>
      </c>
      <c r="JW35">
        <v>511.639</v>
      </c>
      <c r="JX35">
        <v>52.6759</v>
      </c>
      <c r="JY35">
        <v>30.9193</v>
      </c>
      <c r="JZ35">
        <v>30.0007</v>
      </c>
      <c r="KA35">
        <v>30.5956</v>
      </c>
      <c r="KB35">
        <v>30.4435</v>
      </c>
      <c r="KC35">
        <v>100</v>
      </c>
      <c r="KD35">
        <v>0</v>
      </c>
      <c r="KE35">
        <v>100</v>
      </c>
      <c r="KF35">
        <v>51.7138</v>
      </c>
      <c r="KG35">
        <v>420</v>
      </c>
      <c r="KH35">
        <v>26.2605</v>
      </c>
      <c r="KI35">
        <v>101.423</v>
      </c>
      <c r="KJ35">
        <v>93.1969</v>
      </c>
    </row>
    <row r="36" spans="1:296">
      <c r="A36">
        <v>18</v>
      </c>
      <c r="B36">
        <v>1701209478</v>
      </c>
      <c r="C36">
        <v>3356.5</v>
      </c>
      <c r="D36" t="s">
        <v>488</v>
      </c>
      <c r="E36" t="s">
        <v>489</v>
      </c>
      <c r="F36">
        <v>5</v>
      </c>
      <c r="G36" t="s">
        <v>436</v>
      </c>
      <c r="H36">
        <v>1701209475.25</v>
      </c>
      <c r="I36">
        <f>(J36)/1000</f>
        <v>0</v>
      </c>
      <c r="J36">
        <f>IF(DO36, AM36, AG36)</f>
        <v>0</v>
      </c>
      <c r="K36">
        <f>IF(DO36, AH36, AF36)</f>
        <v>0</v>
      </c>
      <c r="L36">
        <f>DQ36 - IF(AT36&gt;1, K36*DK36*100.0/(AV36*EE36), 0)</f>
        <v>0</v>
      </c>
      <c r="M36">
        <f>((S36-I36/2)*L36-K36)/(S36+I36/2)</f>
        <v>0</v>
      </c>
      <c r="N36">
        <f>M36*(DX36+DY36)/1000.0</f>
        <v>0</v>
      </c>
      <c r="O36">
        <f>(DQ36 - IF(AT36&gt;1, K36*DK36*100.0/(AV36*EE36), 0))*(DX36+DY36)/1000.0</f>
        <v>0</v>
      </c>
      <c r="P36">
        <f>2.0/((1/R36-1/Q36)+SIGN(R36)*SQRT((1/R36-1/Q36)*(1/R36-1/Q36) + 4*DL36/((DL36+1)*(DL36+1))*(2*1/R36*1/Q36-1/Q36*1/Q36)))</f>
        <v>0</v>
      </c>
      <c r="Q36">
        <f>IF(LEFT(DM36,1)&lt;&gt;"0",IF(LEFT(DM36,1)="1",3.0,DN36),$D$5+$E$5*(EE36*DX36/($K$5*1000))+$F$5*(EE36*DX36/($K$5*1000))*MAX(MIN(DK36,$J$5),$I$5)*MAX(MIN(DK36,$J$5),$I$5)+$G$5*MAX(MIN(DK36,$J$5),$I$5)*(EE36*DX36/($K$5*1000))+$H$5*(EE36*DX36/($K$5*1000))*(EE36*DX36/($K$5*1000)))</f>
        <v>0</v>
      </c>
      <c r="R36">
        <f>I36*(1000-(1000*0.61365*exp(17.502*V36/(240.97+V36))/(DX36+DY36)+DS36)/2)/(1000*0.61365*exp(17.502*V36/(240.97+V36))/(DX36+DY36)-DS36)</f>
        <v>0</v>
      </c>
      <c r="S36">
        <f>1/((DL36+1)/(P36/1.6)+1/(Q36/1.37)) + DL36/((DL36+1)/(P36/1.6) + DL36/(Q36/1.37))</f>
        <v>0</v>
      </c>
      <c r="T36">
        <f>(DG36*DJ36)</f>
        <v>0</v>
      </c>
      <c r="U36">
        <f>(DZ36+(T36+2*0.95*5.67E-8*(((DZ36+$B$9)+273)^4-(DZ36+273)^4)-44100*I36)/(1.84*29.3*Q36+8*0.95*5.67E-8*(DZ36+273)^3))</f>
        <v>0</v>
      </c>
      <c r="V36">
        <f>($C$9*EA36+$D$9*EB36+$E$9*U36)</f>
        <v>0</v>
      </c>
      <c r="W36">
        <f>0.61365*exp(17.502*V36/(240.97+V36))</f>
        <v>0</v>
      </c>
      <c r="X36">
        <f>(Y36/Z36*100)</f>
        <v>0</v>
      </c>
      <c r="Y36">
        <f>DS36*(DX36+DY36)/1000</f>
        <v>0</v>
      </c>
      <c r="Z36">
        <f>0.61365*exp(17.502*DZ36/(240.97+DZ36))</f>
        <v>0</v>
      </c>
      <c r="AA36">
        <f>(W36-DS36*(DX36+DY36)/1000)</f>
        <v>0</v>
      </c>
      <c r="AB36">
        <f>(-I36*44100)</f>
        <v>0</v>
      </c>
      <c r="AC36">
        <f>2*29.3*Q36*0.92*(DZ36-V36)</f>
        <v>0</v>
      </c>
      <c r="AD36">
        <f>2*0.95*5.67E-8*(((DZ36+$B$9)+273)^4-(V36+273)^4)</f>
        <v>0</v>
      </c>
      <c r="AE36">
        <f>T36+AD36+AB36+AC36</f>
        <v>0</v>
      </c>
      <c r="AF36">
        <f>DW36*AT36*(DR36-DQ36*(1000-AT36*DT36)/(1000-AT36*DS36))/(100*DK36)</f>
        <v>0</v>
      </c>
      <c r="AG36">
        <f>1000*DW36*AT36*(DS36-DT36)/(100*DK36*(1000-AT36*DS36))</f>
        <v>0</v>
      </c>
      <c r="AH36">
        <f>(AI36 - AJ36 - DX36*1E3/(8.314*(DZ36+273.15)) * AL36/DW36 * AK36) * DW36/(100*DK36) * (1000 - DT36)/1000</f>
        <v>0</v>
      </c>
      <c r="AI36">
        <v>0.1523947341815937</v>
      </c>
      <c r="AJ36">
        <v>0.2481932969696969</v>
      </c>
      <c r="AK36">
        <v>-8.239518203567753E-05</v>
      </c>
      <c r="AL36">
        <v>66.21398037600137</v>
      </c>
      <c r="AM36">
        <f>(AO36 - AN36 + DX36*1E3/(8.314*(DZ36+273.15)) * AQ36/DW36 * AP36) * DW36/(100*DK36) * 1000/(1000 - AO36)</f>
        <v>0</v>
      </c>
      <c r="AN36">
        <v>25.12584986955446</v>
      </c>
      <c r="AO36">
        <v>25.96518424242423</v>
      </c>
      <c r="AP36">
        <v>-8.932691309646821E-06</v>
      </c>
      <c r="AQ36">
        <v>108.6778627867802</v>
      </c>
      <c r="AR36">
        <v>0</v>
      </c>
      <c r="AS36">
        <v>0</v>
      </c>
      <c r="AT36">
        <f>IF(AR36*$H$15&gt;=AV36,1.0,(AV36/(AV36-AR36*$H$15)))</f>
        <v>0</v>
      </c>
      <c r="AU36">
        <f>(AT36-1)*100</f>
        <v>0</v>
      </c>
      <c r="AV36">
        <f>MAX(0,($B$15+$C$15*EE36)/(1+$D$15*EE36)*DX36/(DZ36+273)*$E$15)</f>
        <v>0</v>
      </c>
      <c r="AW36" t="s">
        <v>437</v>
      </c>
      <c r="AX36" t="s">
        <v>437</v>
      </c>
      <c r="AY36">
        <v>0</v>
      </c>
      <c r="AZ36">
        <v>0</v>
      </c>
      <c r="BA36">
        <f>1-AY36/AZ36</f>
        <v>0</v>
      </c>
      <c r="BB36">
        <v>0</v>
      </c>
      <c r="BC36" t="s">
        <v>437</v>
      </c>
      <c r="BD36" t="s">
        <v>437</v>
      </c>
      <c r="BE36">
        <v>0</v>
      </c>
      <c r="BF36">
        <v>0</v>
      </c>
      <c r="BG36">
        <f>1-BE36/BF36</f>
        <v>0</v>
      </c>
      <c r="BH36">
        <v>0.5</v>
      </c>
      <c r="BI36">
        <f>DH36</f>
        <v>0</v>
      </c>
      <c r="BJ36">
        <f>K36</f>
        <v>0</v>
      </c>
      <c r="BK36">
        <f>BG36*BH36*BI36</f>
        <v>0</v>
      </c>
      <c r="BL36">
        <f>(BJ36-BB36)/BI36</f>
        <v>0</v>
      </c>
      <c r="BM36">
        <f>(AZ36-BF36)/BF36</f>
        <v>0</v>
      </c>
      <c r="BN36">
        <f>AY36/(BA36+AY36/BF36)</f>
        <v>0</v>
      </c>
      <c r="BO36" t="s">
        <v>437</v>
      </c>
      <c r="BP36">
        <v>0</v>
      </c>
      <c r="BQ36">
        <f>IF(BP36&lt;&gt;0, BP36, BN36)</f>
        <v>0</v>
      </c>
      <c r="BR36">
        <f>1-BQ36/BF36</f>
        <v>0</v>
      </c>
      <c r="BS36">
        <f>(BF36-BE36)/(BF36-BQ36)</f>
        <v>0</v>
      </c>
      <c r="BT36">
        <f>(AZ36-BF36)/(AZ36-BQ36)</f>
        <v>0</v>
      </c>
      <c r="BU36">
        <f>(BF36-BE36)/(BF36-AY36)</f>
        <v>0</v>
      </c>
      <c r="BV36">
        <f>(AZ36-BF36)/(AZ36-AY36)</f>
        <v>0</v>
      </c>
      <c r="BW36">
        <f>(BS36*BQ36/BE36)</f>
        <v>0</v>
      </c>
      <c r="BX36">
        <f>(1-BW36)</f>
        <v>0</v>
      </c>
      <c r="DG36">
        <f>$B$13*EF36+$C$13*EG36+$F$13*ER36*(1-EU36)</f>
        <v>0</v>
      </c>
      <c r="DH36">
        <f>DG36*DI36</f>
        <v>0</v>
      </c>
      <c r="DI36">
        <f>($B$13*$D$11+$C$13*$D$11+$F$13*((FE36+EW36)/MAX(FE36+EW36+FF36, 0.1)*$I$11+FF36/MAX(FE36+EW36+FF36, 0.1)*$J$11))/($B$13+$C$13+$F$13)</f>
        <v>0</v>
      </c>
      <c r="DJ36">
        <f>($B$13*$K$11+$C$13*$K$11+$F$13*((FE36+EW36)/MAX(FE36+EW36+FF36, 0.1)*$P$11+FF36/MAX(FE36+EW36+FF36, 0.1)*$Q$11))/($B$13+$C$13+$F$13)</f>
        <v>0</v>
      </c>
      <c r="DK36">
        <v>2</v>
      </c>
      <c r="DL36">
        <v>0.5</v>
      </c>
      <c r="DM36" t="s">
        <v>439</v>
      </c>
      <c r="DN36">
        <v>2</v>
      </c>
      <c r="DO36" t="b">
        <v>1</v>
      </c>
      <c r="DP36">
        <v>1701209475.25</v>
      </c>
      <c r="DQ36">
        <v>0.2468716</v>
      </c>
      <c r="DR36">
        <v>0.1431492</v>
      </c>
      <c r="DS36">
        <v>25.96601</v>
      </c>
      <c r="DT36">
        <v>25.12515</v>
      </c>
      <c r="DU36">
        <v>-0.149961</v>
      </c>
      <c r="DV36">
        <v>25.71564</v>
      </c>
      <c r="DW36">
        <v>500.0368999999999</v>
      </c>
      <c r="DX36">
        <v>90.90464</v>
      </c>
      <c r="DY36">
        <v>0.100204</v>
      </c>
      <c r="DZ36">
        <v>47.46118</v>
      </c>
      <c r="EA36">
        <v>48.03122</v>
      </c>
      <c r="EB36">
        <v>999.9</v>
      </c>
      <c r="EC36">
        <v>0</v>
      </c>
      <c r="ED36">
        <v>0</v>
      </c>
      <c r="EE36">
        <v>9981.624</v>
      </c>
      <c r="EF36">
        <v>0</v>
      </c>
      <c r="EG36">
        <v>13.08692</v>
      </c>
      <c r="EH36">
        <v>0.10372235</v>
      </c>
      <c r="EI36">
        <v>0.2534526</v>
      </c>
      <c r="EJ36">
        <v>0.1468386</v>
      </c>
      <c r="EK36">
        <v>0.8408677000000001</v>
      </c>
      <c r="EL36">
        <v>0.1431492</v>
      </c>
      <c r="EM36">
        <v>25.12515</v>
      </c>
      <c r="EN36">
        <v>2.36043</v>
      </c>
      <c r="EO36">
        <v>2.283992</v>
      </c>
      <c r="EP36">
        <v>20.09484</v>
      </c>
      <c r="EQ36">
        <v>19.56396</v>
      </c>
      <c r="ER36">
        <v>1499.996</v>
      </c>
      <c r="ES36">
        <v>0.9729985000000001</v>
      </c>
      <c r="ET36">
        <v>0.02700103</v>
      </c>
      <c r="EU36">
        <v>0</v>
      </c>
      <c r="EV36">
        <v>189.5097</v>
      </c>
      <c r="EW36">
        <v>4.9996</v>
      </c>
      <c r="EX36">
        <v>2982.706</v>
      </c>
      <c r="EY36">
        <v>14076.38</v>
      </c>
      <c r="EZ36">
        <v>42.4998</v>
      </c>
      <c r="FA36">
        <v>42.875</v>
      </c>
      <c r="FB36">
        <v>42.3498</v>
      </c>
      <c r="FC36">
        <v>42.7372</v>
      </c>
      <c r="FD36">
        <v>45.6748</v>
      </c>
      <c r="FE36">
        <v>1454.626</v>
      </c>
      <c r="FF36">
        <v>40.37</v>
      </c>
      <c r="FG36">
        <v>0</v>
      </c>
      <c r="FH36">
        <v>82.20000004768372</v>
      </c>
      <c r="FI36">
        <v>0</v>
      </c>
      <c r="FJ36">
        <v>189.53804</v>
      </c>
      <c r="FK36">
        <v>-0.7158461503800581</v>
      </c>
      <c r="FL36">
        <v>-16.46384615164127</v>
      </c>
      <c r="FM36">
        <v>2983.86</v>
      </c>
      <c r="FN36">
        <v>15</v>
      </c>
      <c r="FO36">
        <v>0</v>
      </c>
      <c r="FP36" t="s">
        <v>440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0.1023956804878049</v>
      </c>
      <c r="GC36">
        <v>-0.02796833519163772</v>
      </c>
      <c r="GD36">
        <v>0.02406660846483399</v>
      </c>
      <c r="GE36">
        <v>1</v>
      </c>
      <c r="GF36">
        <v>189.6601764705883</v>
      </c>
      <c r="GG36">
        <v>-1.573873186908623</v>
      </c>
      <c r="GH36">
        <v>0.2455836350396882</v>
      </c>
      <c r="GI36">
        <v>0</v>
      </c>
      <c r="GJ36">
        <v>0.8508790243902438</v>
      </c>
      <c r="GK36">
        <v>-0.0668665505226485</v>
      </c>
      <c r="GL36">
        <v>0.006688971026222866</v>
      </c>
      <c r="GM36">
        <v>1</v>
      </c>
      <c r="GN36">
        <v>2</v>
      </c>
      <c r="GO36">
        <v>3</v>
      </c>
      <c r="GP36" t="s">
        <v>447</v>
      </c>
      <c r="GQ36">
        <v>3.10355</v>
      </c>
      <c r="GR36">
        <v>2.7582</v>
      </c>
      <c r="GS36">
        <v>-4.1564E-05</v>
      </c>
      <c r="GT36">
        <v>2.89814E-05</v>
      </c>
      <c r="GU36">
        <v>0.114269</v>
      </c>
      <c r="GV36">
        <v>0.112889</v>
      </c>
      <c r="GW36">
        <v>25966.4</v>
      </c>
      <c r="GX36">
        <v>24172.6</v>
      </c>
      <c r="GY36">
        <v>26534.2</v>
      </c>
      <c r="GZ36">
        <v>24408.5</v>
      </c>
      <c r="HA36">
        <v>37657.9</v>
      </c>
      <c r="HB36">
        <v>32034.4</v>
      </c>
      <c r="HC36">
        <v>46409.5</v>
      </c>
      <c r="HD36">
        <v>38657</v>
      </c>
      <c r="HE36">
        <v>1.8649</v>
      </c>
      <c r="HF36">
        <v>1.8733</v>
      </c>
      <c r="HG36">
        <v>0.413701</v>
      </c>
      <c r="HH36">
        <v>0</v>
      </c>
      <c r="HI36">
        <v>41.4346</v>
      </c>
      <c r="HJ36">
        <v>999.9</v>
      </c>
      <c r="HK36">
        <v>52.7</v>
      </c>
      <c r="HL36">
        <v>31.1</v>
      </c>
      <c r="HM36">
        <v>26.3034</v>
      </c>
      <c r="HN36">
        <v>60.8654</v>
      </c>
      <c r="HO36">
        <v>20.9135</v>
      </c>
      <c r="HP36">
        <v>1</v>
      </c>
      <c r="HQ36">
        <v>0.283814</v>
      </c>
      <c r="HR36">
        <v>-4.99992</v>
      </c>
      <c r="HS36">
        <v>20.216</v>
      </c>
      <c r="HT36">
        <v>5.22238</v>
      </c>
      <c r="HU36">
        <v>11.98</v>
      </c>
      <c r="HV36">
        <v>4.9656</v>
      </c>
      <c r="HW36">
        <v>3.2756</v>
      </c>
      <c r="HX36">
        <v>9999</v>
      </c>
      <c r="HY36">
        <v>9999</v>
      </c>
      <c r="HZ36">
        <v>9999</v>
      </c>
      <c r="IA36">
        <v>508.7</v>
      </c>
      <c r="IB36">
        <v>1.86395</v>
      </c>
      <c r="IC36">
        <v>1.86009</v>
      </c>
      <c r="ID36">
        <v>1.85837</v>
      </c>
      <c r="IE36">
        <v>1.85974</v>
      </c>
      <c r="IF36">
        <v>1.85987</v>
      </c>
      <c r="IG36">
        <v>1.85837</v>
      </c>
      <c r="IH36">
        <v>1.85745</v>
      </c>
      <c r="II36">
        <v>1.85236</v>
      </c>
      <c r="IJ36">
        <v>0</v>
      </c>
      <c r="IK36">
        <v>0</v>
      </c>
      <c r="IL36">
        <v>0</v>
      </c>
      <c r="IM36">
        <v>0</v>
      </c>
      <c r="IN36" t="s">
        <v>442</v>
      </c>
      <c r="IO36" t="s">
        <v>443</v>
      </c>
      <c r="IP36" t="s">
        <v>444</v>
      </c>
      <c r="IQ36" t="s">
        <v>444</v>
      </c>
      <c r="IR36" t="s">
        <v>444</v>
      </c>
      <c r="IS36" t="s">
        <v>444</v>
      </c>
      <c r="IT36">
        <v>0</v>
      </c>
      <c r="IU36">
        <v>100</v>
      </c>
      <c r="IV36">
        <v>100</v>
      </c>
      <c r="IW36">
        <v>0.397</v>
      </c>
      <c r="IX36">
        <v>0.2504</v>
      </c>
      <c r="IY36">
        <v>0.3971615310492796</v>
      </c>
      <c r="IZ36">
        <v>0.002194383670526158</v>
      </c>
      <c r="JA36">
        <v>-2.614430836048478E-07</v>
      </c>
      <c r="JB36">
        <v>2.831566818974657E-11</v>
      </c>
      <c r="JC36">
        <v>-0.02387284111826243</v>
      </c>
      <c r="JD36">
        <v>-0.004919592197158782</v>
      </c>
      <c r="JE36">
        <v>0.0008186423644796414</v>
      </c>
      <c r="JF36">
        <v>-8.268116151049551E-06</v>
      </c>
      <c r="JG36">
        <v>6</v>
      </c>
      <c r="JH36">
        <v>2002</v>
      </c>
      <c r="JI36">
        <v>0</v>
      </c>
      <c r="JJ36">
        <v>28</v>
      </c>
      <c r="JK36">
        <v>28353491.3</v>
      </c>
      <c r="JL36">
        <v>28353491.3</v>
      </c>
      <c r="JM36">
        <v>0.153809</v>
      </c>
      <c r="JN36">
        <v>0</v>
      </c>
      <c r="JO36">
        <v>1.49658</v>
      </c>
      <c r="JP36">
        <v>2.36816</v>
      </c>
      <c r="JQ36">
        <v>1.54907</v>
      </c>
      <c r="JR36">
        <v>2.41699</v>
      </c>
      <c r="JS36">
        <v>36.2694</v>
      </c>
      <c r="JT36">
        <v>24.105</v>
      </c>
      <c r="JU36">
        <v>18</v>
      </c>
      <c r="JV36">
        <v>491.464</v>
      </c>
      <c r="JW36">
        <v>511.874</v>
      </c>
      <c r="JX36">
        <v>49.8854</v>
      </c>
      <c r="JY36">
        <v>30.985</v>
      </c>
      <c r="JZ36">
        <v>30.0013</v>
      </c>
      <c r="KA36">
        <v>30.6704</v>
      </c>
      <c r="KB36">
        <v>30.5218</v>
      </c>
      <c r="KC36">
        <v>100</v>
      </c>
      <c r="KD36">
        <v>0</v>
      </c>
      <c r="KE36">
        <v>100</v>
      </c>
      <c r="KF36">
        <v>49.9197</v>
      </c>
      <c r="KG36">
        <v>420</v>
      </c>
      <c r="KH36">
        <v>26.2605</v>
      </c>
      <c r="KI36">
        <v>101.411</v>
      </c>
      <c r="KJ36">
        <v>93.1889</v>
      </c>
    </row>
    <row r="37" spans="1:296">
      <c r="A37">
        <v>19</v>
      </c>
      <c r="B37">
        <v>1701211070.1</v>
      </c>
      <c r="C37">
        <v>4948.599999904633</v>
      </c>
      <c r="D37" t="s">
        <v>490</v>
      </c>
      <c r="E37" t="s">
        <v>491</v>
      </c>
      <c r="F37">
        <v>5</v>
      </c>
      <c r="G37" t="s">
        <v>492</v>
      </c>
      <c r="H37">
        <v>1701211067.1</v>
      </c>
      <c r="I37">
        <f>(J37)/1000</f>
        <v>0</v>
      </c>
      <c r="J37">
        <f>IF(DO37, AM37, AG37)</f>
        <v>0</v>
      </c>
      <c r="K37">
        <f>IF(DO37, AH37, AF37)</f>
        <v>0</v>
      </c>
      <c r="L37">
        <f>DQ37 - IF(AT37&gt;1, K37*DK37*100.0/(AV37*EE37), 0)</f>
        <v>0</v>
      </c>
      <c r="M37">
        <f>((S37-I37/2)*L37-K37)/(S37+I37/2)</f>
        <v>0</v>
      </c>
      <c r="N37">
        <f>M37*(DX37+DY37)/1000.0</f>
        <v>0</v>
      </c>
      <c r="O37">
        <f>(DQ37 - IF(AT37&gt;1, K37*DK37*100.0/(AV37*EE37), 0))*(DX37+DY37)/1000.0</f>
        <v>0</v>
      </c>
      <c r="P37">
        <f>2.0/((1/R37-1/Q37)+SIGN(R37)*SQRT((1/R37-1/Q37)*(1/R37-1/Q37) + 4*DL37/((DL37+1)*(DL37+1))*(2*1/R37*1/Q37-1/Q37*1/Q37)))</f>
        <v>0</v>
      </c>
      <c r="Q37">
        <f>IF(LEFT(DM37,1)&lt;&gt;"0",IF(LEFT(DM37,1)="1",3.0,DN37),$D$5+$E$5*(EE37*DX37/($K$5*1000))+$F$5*(EE37*DX37/($K$5*1000))*MAX(MIN(DK37,$J$5),$I$5)*MAX(MIN(DK37,$J$5),$I$5)+$G$5*MAX(MIN(DK37,$J$5),$I$5)*(EE37*DX37/($K$5*1000))+$H$5*(EE37*DX37/($K$5*1000))*(EE37*DX37/($K$5*1000)))</f>
        <v>0</v>
      </c>
      <c r="R37">
        <f>I37*(1000-(1000*0.61365*exp(17.502*V37/(240.97+V37))/(DX37+DY37)+DS37)/2)/(1000*0.61365*exp(17.502*V37/(240.97+V37))/(DX37+DY37)-DS37)</f>
        <v>0</v>
      </c>
      <c r="S37">
        <f>1/((DL37+1)/(P37/1.6)+1/(Q37/1.37)) + DL37/((DL37+1)/(P37/1.6) + DL37/(Q37/1.37))</f>
        <v>0</v>
      </c>
      <c r="T37">
        <f>(DG37*DJ37)</f>
        <v>0</v>
      </c>
      <c r="U37">
        <f>(DZ37+(T37+2*0.95*5.67E-8*(((DZ37+$B$9)+273)^4-(DZ37+273)^4)-44100*I37)/(1.84*29.3*Q37+8*0.95*5.67E-8*(DZ37+273)^3))</f>
        <v>0</v>
      </c>
      <c r="V37">
        <f>($C$9*EA37+$D$9*EB37+$E$9*U37)</f>
        <v>0</v>
      </c>
      <c r="W37">
        <f>0.61365*exp(17.502*V37/(240.97+V37))</f>
        <v>0</v>
      </c>
      <c r="X37">
        <f>(Y37/Z37*100)</f>
        <v>0</v>
      </c>
      <c r="Y37">
        <f>DS37*(DX37+DY37)/1000</f>
        <v>0</v>
      </c>
      <c r="Z37">
        <f>0.61365*exp(17.502*DZ37/(240.97+DZ37))</f>
        <v>0</v>
      </c>
      <c r="AA37">
        <f>(W37-DS37*(DX37+DY37)/1000)</f>
        <v>0</v>
      </c>
      <c r="AB37">
        <f>(-I37*44100)</f>
        <v>0</v>
      </c>
      <c r="AC37">
        <f>2*29.3*Q37*0.92*(DZ37-V37)</f>
        <v>0</v>
      </c>
      <c r="AD37">
        <f>2*0.95*5.67E-8*(((DZ37+$B$9)+273)^4-(V37+273)^4)</f>
        <v>0</v>
      </c>
      <c r="AE37">
        <f>T37+AD37+AB37+AC37</f>
        <v>0</v>
      </c>
      <c r="AF37">
        <f>DW37*AT37*(DR37-DQ37*(1000-AT37*DT37)/(1000-AT37*DS37))/(100*DK37)</f>
        <v>0</v>
      </c>
      <c r="AG37">
        <f>1000*DW37*AT37*(DS37-DT37)/(100*DK37*(1000-AT37*DS37))</f>
        <v>0</v>
      </c>
      <c r="AH37">
        <f>(AI37 - AJ37 - DX37*1E3/(8.314*(DZ37+273.15)) * AL37/DW37 * AK37) * DW37/(100*DK37) * (1000 - DT37)/1000</f>
        <v>0</v>
      </c>
      <c r="AI37">
        <v>0.4141705538448796</v>
      </c>
      <c r="AJ37">
        <v>-0.129239793939394</v>
      </c>
      <c r="AK37">
        <v>8.395304570277547E-06</v>
      </c>
      <c r="AL37">
        <v>66.2055700665735</v>
      </c>
      <c r="AM37">
        <f>(AO37 - AN37 + DX37*1E3/(8.314*(DZ37+273.15)) * AQ37/DW37 * AP37) * DW37/(100*DK37) * 1000/(1000 - AO37)</f>
        <v>0</v>
      </c>
      <c r="AN37">
        <v>10.72487568521061</v>
      </c>
      <c r="AO37">
        <v>10.94346606060606</v>
      </c>
      <c r="AP37">
        <v>0.006294063068129643</v>
      </c>
      <c r="AQ37">
        <v>108.7799498378179</v>
      </c>
      <c r="AR37">
        <v>0</v>
      </c>
      <c r="AS37">
        <v>0</v>
      </c>
      <c r="AT37">
        <f>IF(AR37*$H$15&gt;=AV37,1.0,(AV37/(AV37-AR37*$H$15)))</f>
        <v>0</v>
      </c>
      <c r="AU37">
        <f>(AT37-1)*100</f>
        <v>0</v>
      </c>
      <c r="AV37">
        <f>MAX(0,($B$15+$C$15*EE37)/(1+$D$15*EE37)*DX37/(DZ37+273)*$E$15)</f>
        <v>0</v>
      </c>
      <c r="AW37" t="s">
        <v>437</v>
      </c>
      <c r="AX37">
        <v>0</v>
      </c>
      <c r="AY37">
        <v>0.7</v>
      </c>
      <c r="AZ37">
        <v>0.7</v>
      </c>
      <c r="BA37">
        <f>1-AY37/AZ37</f>
        <v>0</v>
      </c>
      <c r="BB37">
        <v>-1</v>
      </c>
      <c r="BC37" t="s">
        <v>493</v>
      </c>
      <c r="BD37">
        <v>8185.6</v>
      </c>
      <c r="BE37">
        <v>278.6342307692308</v>
      </c>
      <c r="BF37">
        <v>281.37</v>
      </c>
      <c r="BG37">
        <f>1-BE37/BF37</f>
        <v>0</v>
      </c>
      <c r="BH37">
        <v>0.5</v>
      </c>
      <c r="BI37">
        <f>DH37</f>
        <v>0</v>
      </c>
      <c r="BJ37">
        <f>K37</f>
        <v>0</v>
      </c>
      <c r="BK37">
        <f>BG37*BH37*BI37</f>
        <v>0</v>
      </c>
      <c r="BL37">
        <f>(BJ37-BB37)/BI37</f>
        <v>0</v>
      </c>
      <c r="BM37">
        <f>(AZ37-BF37)/BF37</f>
        <v>0</v>
      </c>
      <c r="BN37">
        <f>AY37/(BA37+AY37/BF37)</f>
        <v>0</v>
      </c>
      <c r="BO37" t="s">
        <v>437</v>
      </c>
      <c r="BP37">
        <v>0</v>
      </c>
      <c r="BQ37">
        <f>IF(BP37&lt;&gt;0, BP37, BN37)</f>
        <v>0</v>
      </c>
      <c r="BR37">
        <f>1-BQ37/BF37</f>
        <v>0</v>
      </c>
      <c r="BS37">
        <f>(BF37-BE37)/(BF37-BQ37)</f>
        <v>0</v>
      </c>
      <c r="BT37">
        <f>(AZ37-BF37)/(AZ37-BQ37)</f>
        <v>0</v>
      </c>
      <c r="BU37">
        <f>(BF37-BE37)/(BF37-AY37)</f>
        <v>0</v>
      </c>
      <c r="BV37">
        <f>(AZ37-BF37)/(AZ37-AY37)</f>
        <v>0</v>
      </c>
      <c r="BW37">
        <f>(BS37*BQ37/BE37)</f>
        <v>0</v>
      </c>
      <c r="BX37">
        <f>(1-BW37)</f>
        <v>0</v>
      </c>
      <c r="DG37">
        <f>$B$13*EF37+$C$13*EG37+$F$13*ER37*(1-EU37)</f>
        <v>0</v>
      </c>
      <c r="DH37">
        <f>DG37*DI37</f>
        <v>0</v>
      </c>
      <c r="DI37">
        <f>($B$13*$D$11+$C$13*$D$11+$F$13*((FE37+EW37)/MAX(FE37+EW37+FF37, 0.1)*$I$11+FF37/MAX(FE37+EW37+FF37, 0.1)*$J$11))/($B$13+$C$13+$F$13)</f>
        <v>0</v>
      </c>
      <c r="DJ37">
        <f>($B$13*$K$11+$C$13*$K$11+$F$13*((FE37+EW37)/MAX(FE37+EW37+FF37, 0.1)*$P$11+FF37/MAX(FE37+EW37+FF37, 0.1)*$Q$11))/($B$13+$C$13+$F$13)</f>
        <v>0</v>
      </c>
      <c r="DK37">
        <v>2</v>
      </c>
      <c r="DL37">
        <v>0.5</v>
      </c>
      <c r="DM37" t="s">
        <v>439</v>
      </c>
      <c r="DN37">
        <v>2</v>
      </c>
      <c r="DO37" t="b">
        <v>1</v>
      </c>
      <c r="DP37">
        <v>1701211067.1</v>
      </c>
      <c r="DQ37">
        <v>-0.1347657272727273</v>
      </c>
      <c r="DR37">
        <v>0.4009885454545454</v>
      </c>
      <c r="DS37">
        <v>10.92854545454546</v>
      </c>
      <c r="DT37">
        <v>10.69857272727273</v>
      </c>
      <c r="DU37">
        <v>-0.5307626363636364</v>
      </c>
      <c r="DV37">
        <v>10.9193</v>
      </c>
      <c r="DW37">
        <v>499.9943636363636</v>
      </c>
      <c r="DX37">
        <v>90.89672727272728</v>
      </c>
      <c r="DY37">
        <v>0.09996640000000001</v>
      </c>
      <c r="DZ37">
        <v>17.79519090909091</v>
      </c>
      <c r="EA37">
        <v>18.44005454545455</v>
      </c>
      <c r="EB37">
        <v>999.9</v>
      </c>
      <c r="EC37">
        <v>0</v>
      </c>
      <c r="ED37">
        <v>0</v>
      </c>
      <c r="EE37">
        <v>9998.752727272727</v>
      </c>
      <c r="EF37">
        <v>0</v>
      </c>
      <c r="EG37">
        <v>11.88244545454546</v>
      </c>
      <c r="EH37">
        <v>-0.5357544545454546</v>
      </c>
      <c r="EI37">
        <v>-0.1362550909090909</v>
      </c>
      <c r="EJ37">
        <v>0.405326</v>
      </c>
      <c r="EK37">
        <v>0.2299692727272727</v>
      </c>
      <c r="EL37">
        <v>0.4009885454545454</v>
      </c>
      <c r="EM37">
        <v>10.69857272727273</v>
      </c>
      <c r="EN37">
        <v>0.9933689999999999</v>
      </c>
      <c r="EO37">
        <v>0.9724654545454544</v>
      </c>
      <c r="EP37">
        <v>6.81947909090909</v>
      </c>
      <c r="EQ37">
        <v>6.510158181818182</v>
      </c>
      <c r="ER37">
        <v>1500.025454545455</v>
      </c>
      <c r="ES37">
        <v>0.9729998181818181</v>
      </c>
      <c r="ET37">
        <v>0.02700035454545454</v>
      </c>
      <c r="EU37">
        <v>0</v>
      </c>
      <c r="EV37">
        <v>278.6191818181818</v>
      </c>
      <c r="EW37">
        <v>4.9996</v>
      </c>
      <c r="EX37">
        <v>4186.825454545455</v>
      </c>
      <c r="EY37">
        <v>14076.63636363636</v>
      </c>
      <c r="EZ37">
        <v>36.72127272727273</v>
      </c>
      <c r="FA37">
        <v>38.60209090909091</v>
      </c>
      <c r="FB37">
        <v>37.87490909090909</v>
      </c>
      <c r="FC37">
        <v>37.93145454545454</v>
      </c>
      <c r="FD37">
        <v>37.53372727272727</v>
      </c>
      <c r="FE37">
        <v>1454.655454545454</v>
      </c>
      <c r="FF37">
        <v>40.37</v>
      </c>
      <c r="FG37">
        <v>0</v>
      </c>
      <c r="FH37">
        <v>1674</v>
      </c>
      <c r="FI37">
        <v>0</v>
      </c>
      <c r="FJ37">
        <v>278.6342307692308</v>
      </c>
      <c r="FK37">
        <v>-0.4642735018435464</v>
      </c>
      <c r="FL37">
        <v>-11.88752136504056</v>
      </c>
      <c r="FM37">
        <v>4187.631153846154</v>
      </c>
      <c r="FN37">
        <v>15</v>
      </c>
      <c r="FO37">
        <v>0</v>
      </c>
      <c r="FP37" t="s">
        <v>440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-0.5161486749999999</v>
      </c>
      <c r="GC37">
        <v>-0.1204705103189478</v>
      </c>
      <c r="GD37">
        <v>0.01608694586518445</v>
      </c>
      <c r="GE37">
        <v>1</v>
      </c>
      <c r="GF37">
        <v>278.6630294117647</v>
      </c>
      <c r="GG37">
        <v>-0.4530939622309864</v>
      </c>
      <c r="GH37">
        <v>0.1713346373576507</v>
      </c>
      <c r="GI37">
        <v>1</v>
      </c>
      <c r="GJ37">
        <v>0.40816565</v>
      </c>
      <c r="GK37">
        <v>-1.347214761726081</v>
      </c>
      <c r="GL37">
        <v>0.1302459393467892</v>
      </c>
      <c r="GM37">
        <v>0</v>
      </c>
      <c r="GN37">
        <v>2</v>
      </c>
      <c r="GO37">
        <v>3</v>
      </c>
      <c r="GP37" t="s">
        <v>447</v>
      </c>
      <c r="GQ37">
        <v>3.10004</v>
      </c>
      <c r="GR37">
        <v>2.75812</v>
      </c>
      <c r="GS37">
        <v>-0.000141277</v>
      </c>
      <c r="GT37">
        <v>0.000109577</v>
      </c>
      <c r="GU37">
        <v>0.061161</v>
      </c>
      <c r="GV37">
        <v>0.0610405</v>
      </c>
      <c r="GW37">
        <v>26003.2</v>
      </c>
      <c r="GX37">
        <v>24203.8</v>
      </c>
      <c r="GY37">
        <v>26566.3</v>
      </c>
      <c r="GZ37">
        <v>24438.5</v>
      </c>
      <c r="HA37">
        <v>39976.9</v>
      </c>
      <c r="HB37">
        <v>33958</v>
      </c>
      <c r="HC37">
        <v>46466.2</v>
      </c>
      <c r="HD37">
        <v>38707.8</v>
      </c>
      <c r="HE37">
        <v>1.86607</v>
      </c>
      <c r="HF37">
        <v>1.85212</v>
      </c>
      <c r="HG37">
        <v>0.0370815</v>
      </c>
      <c r="HH37">
        <v>0</v>
      </c>
      <c r="HI37">
        <v>17.8308</v>
      </c>
      <c r="HJ37">
        <v>999.9</v>
      </c>
      <c r="HK37">
        <v>34.1</v>
      </c>
      <c r="HL37">
        <v>32.3</v>
      </c>
      <c r="HM37">
        <v>18.2189</v>
      </c>
      <c r="HN37">
        <v>62.5122</v>
      </c>
      <c r="HO37">
        <v>22.4559</v>
      </c>
      <c r="HP37">
        <v>1</v>
      </c>
      <c r="HQ37">
        <v>0.226811</v>
      </c>
      <c r="HR37">
        <v>7.82088</v>
      </c>
      <c r="HS37">
        <v>20.0954</v>
      </c>
      <c r="HT37">
        <v>5.22328</v>
      </c>
      <c r="HU37">
        <v>11.986</v>
      </c>
      <c r="HV37">
        <v>4.9658</v>
      </c>
      <c r="HW37">
        <v>3.27578</v>
      </c>
      <c r="HX37">
        <v>9999</v>
      </c>
      <c r="HY37">
        <v>9999</v>
      </c>
      <c r="HZ37">
        <v>9999</v>
      </c>
      <c r="IA37">
        <v>509.2</v>
      </c>
      <c r="IB37">
        <v>1.86399</v>
      </c>
      <c r="IC37">
        <v>1.86014</v>
      </c>
      <c r="ID37">
        <v>1.85838</v>
      </c>
      <c r="IE37">
        <v>1.85974</v>
      </c>
      <c r="IF37">
        <v>1.85988</v>
      </c>
      <c r="IG37">
        <v>1.85837</v>
      </c>
      <c r="IH37">
        <v>1.85745</v>
      </c>
      <c r="II37">
        <v>1.85242</v>
      </c>
      <c r="IJ37">
        <v>0</v>
      </c>
      <c r="IK37">
        <v>0</v>
      </c>
      <c r="IL37">
        <v>0</v>
      </c>
      <c r="IM37">
        <v>0</v>
      </c>
      <c r="IN37" t="s">
        <v>442</v>
      </c>
      <c r="IO37" t="s">
        <v>443</v>
      </c>
      <c r="IP37" t="s">
        <v>444</v>
      </c>
      <c r="IQ37" t="s">
        <v>444</v>
      </c>
      <c r="IR37" t="s">
        <v>444</v>
      </c>
      <c r="IS37" t="s">
        <v>444</v>
      </c>
      <c r="IT37">
        <v>0</v>
      </c>
      <c r="IU37">
        <v>100</v>
      </c>
      <c r="IV37">
        <v>100</v>
      </c>
      <c r="IW37">
        <v>0.396</v>
      </c>
      <c r="IX37">
        <v>0.0095</v>
      </c>
      <c r="IY37">
        <v>0.3971615310492796</v>
      </c>
      <c r="IZ37">
        <v>0.002194383670526158</v>
      </c>
      <c r="JA37">
        <v>-2.614430836048478E-07</v>
      </c>
      <c r="JB37">
        <v>2.831566818974657E-11</v>
      </c>
      <c r="JC37">
        <v>-0.02387284111826243</v>
      </c>
      <c r="JD37">
        <v>-0.004919592197158782</v>
      </c>
      <c r="JE37">
        <v>0.0008186423644796414</v>
      </c>
      <c r="JF37">
        <v>-8.268116151049551E-06</v>
      </c>
      <c r="JG37">
        <v>6</v>
      </c>
      <c r="JH37">
        <v>2002</v>
      </c>
      <c r="JI37">
        <v>0</v>
      </c>
      <c r="JJ37">
        <v>28</v>
      </c>
      <c r="JK37">
        <v>28353517.8</v>
      </c>
      <c r="JL37">
        <v>28353517.8</v>
      </c>
      <c r="JM37">
        <v>0.15625</v>
      </c>
      <c r="JN37">
        <v>0</v>
      </c>
      <c r="JO37">
        <v>1.49658</v>
      </c>
      <c r="JP37">
        <v>2.36084</v>
      </c>
      <c r="JQ37">
        <v>1.54907</v>
      </c>
      <c r="JR37">
        <v>2.37061</v>
      </c>
      <c r="JS37">
        <v>36.9317</v>
      </c>
      <c r="JT37">
        <v>24.0525</v>
      </c>
      <c r="JU37">
        <v>18</v>
      </c>
      <c r="JV37">
        <v>489.053</v>
      </c>
      <c r="JW37">
        <v>495.4</v>
      </c>
      <c r="JX37">
        <v>14.5947</v>
      </c>
      <c r="JY37">
        <v>29.8759</v>
      </c>
      <c r="JZ37">
        <v>30.0041</v>
      </c>
      <c r="KA37">
        <v>30.2534</v>
      </c>
      <c r="KB37">
        <v>30.2619</v>
      </c>
      <c r="KC37">
        <v>100</v>
      </c>
      <c r="KD37">
        <v>33.208</v>
      </c>
      <c r="KE37">
        <v>40.9672</v>
      </c>
      <c r="KF37">
        <v>14.2606</v>
      </c>
      <c r="KG37">
        <v>420</v>
      </c>
      <c r="KH37">
        <v>10.9359</v>
      </c>
      <c r="KI37">
        <v>101.534</v>
      </c>
      <c r="KJ37">
        <v>93.3082</v>
      </c>
    </row>
    <row r="38" spans="1:296">
      <c r="A38">
        <v>20</v>
      </c>
      <c r="B38">
        <v>1701211264.6</v>
      </c>
      <c r="C38">
        <v>5143.099999904633</v>
      </c>
      <c r="D38" t="s">
        <v>494</v>
      </c>
      <c r="E38" t="s">
        <v>495</v>
      </c>
      <c r="F38">
        <v>5</v>
      </c>
      <c r="G38" t="s">
        <v>492</v>
      </c>
      <c r="H38">
        <v>1701211261.85</v>
      </c>
      <c r="I38">
        <f>(J38)/1000</f>
        <v>0</v>
      </c>
      <c r="J38">
        <f>IF(DO38, AM38, AG38)</f>
        <v>0</v>
      </c>
      <c r="K38">
        <f>IF(DO38, AH38, AF38)</f>
        <v>0</v>
      </c>
      <c r="L38">
        <f>DQ38 - IF(AT38&gt;1, K38*DK38*100.0/(AV38*EE38), 0)</f>
        <v>0</v>
      </c>
      <c r="M38">
        <f>((S38-I38/2)*L38-K38)/(S38+I38/2)</f>
        <v>0</v>
      </c>
      <c r="N38">
        <f>M38*(DX38+DY38)/1000.0</f>
        <v>0</v>
      </c>
      <c r="O38">
        <f>(DQ38 - IF(AT38&gt;1, K38*DK38*100.0/(AV38*EE38), 0))*(DX38+DY38)/1000.0</f>
        <v>0</v>
      </c>
      <c r="P38">
        <f>2.0/((1/R38-1/Q38)+SIGN(R38)*SQRT((1/R38-1/Q38)*(1/R38-1/Q38) + 4*DL38/((DL38+1)*(DL38+1))*(2*1/R38*1/Q38-1/Q38*1/Q38)))</f>
        <v>0</v>
      </c>
      <c r="Q38">
        <f>IF(LEFT(DM38,1)&lt;&gt;"0",IF(LEFT(DM38,1)="1",3.0,DN38),$D$5+$E$5*(EE38*DX38/($K$5*1000))+$F$5*(EE38*DX38/($K$5*1000))*MAX(MIN(DK38,$J$5),$I$5)*MAX(MIN(DK38,$J$5),$I$5)+$G$5*MAX(MIN(DK38,$J$5),$I$5)*(EE38*DX38/($K$5*1000))+$H$5*(EE38*DX38/($K$5*1000))*(EE38*DX38/($K$5*1000)))</f>
        <v>0</v>
      </c>
      <c r="R38">
        <f>I38*(1000-(1000*0.61365*exp(17.502*V38/(240.97+V38))/(DX38+DY38)+DS38)/2)/(1000*0.61365*exp(17.502*V38/(240.97+V38))/(DX38+DY38)-DS38)</f>
        <v>0</v>
      </c>
      <c r="S38">
        <f>1/((DL38+1)/(P38/1.6)+1/(Q38/1.37)) + DL38/((DL38+1)/(P38/1.6) + DL38/(Q38/1.37))</f>
        <v>0</v>
      </c>
      <c r="T38">
        <f>(DG38*DJ38)</f>
        <v>0</v>
      </c>
      <c r="U38">
        <f>(DZ38+(T38+2*0.95*5.67E-8*(((DZ38+$B$9)+273)^4-(DZ38+273)^4)-44100*I38)/(1.84*29.3*Q38+8*0.95*5.67E-8*(DZ38+273)^3))</f>
        <v>0</v>
      </c>
      <c r="V38">
        <f>($C$9*EA38+$D$9*EB38+$E$9*U38)</f>
        <v>0</v>
      </c>
      <c r="W38">
        <f>0.61365*exp(17.502*V38/(240.97+V38))</f>
        <v>0</v>
      </c>
      <c r="X38">
        <f>(Y38/Z38*100)</f>
        <v>0</v>
      </c>
      <c r="Y38">
        <f>DS38*(DX38+DY38)/1000</f>
        <v>0</v>
      </c>
      <c r="Z38">
        <f>0.61365*exp(17.502*DZ38/(240.97+DZ38))</f>
        <v>0</v>
      </c>
      <c r="AA38">
        <f>(W38-DS38*(DX38+DY38)/1000)</f>
        <v>0</v>
      </c>
      <c r="AB38">
        <f>(-I38*44100)</f>
        <v>0</v>
      </c>
      <c r="AC38">
        <f>2*29.3*Q38*0.92*(DZ38-V38)</f>
        <v>0</v>
      </c>
      <c r="AD38">
        <f>2*0.95*5.67E-8*(((DZ38+$B$9)+273)^4-(V38+273)^4)</f>
        <v>0</v>
      </c>
      <c r="AE38">
        <f>T38+AD38+AB38+AC38</f>
        <v>0</v>
      </c>
      <c r="AF38">
        <f>DW38*AT38*(DR38-DQ38*(1000-AT38*DT38)/(1000-AT38*DS38))/(100*DK38)</f>
        <v>0</v>
      </c>
      <c r="AG38">
        <f>1000*DW38*AT38*(DS38-DT38)/(100*DK38*(1000-AT38*DS38))</f>
        <v>0</v>
      </c>
      <c r="AH38">
        <f>(AI38 - AJ38 - DX38*1E3/(8.314*(DZ38+273.15)) * AL38/DW38 * AK38) * DW38/(100*DK38) * (1000 - DT38)/1000</f>
        <v>0</v>
      </c>
      <c r="AI38">
        <v>0.4643131719321216</v>
      </c>
      <c r="AJ38">
        <v>-0.1231774787878788</v>
      </c>
      <c r="AK38">
        <v>8.042108307090152E-06</v>
      </c>
      <c r="AL38">
        <v>66.2055700665735</v>
      </c>
      <c r="AM38">
        <f>(AO38 - AN38 + DX38*1E3/(8.314*(DZ38+273.15)) * AQ38/DW38 * AP38) * DW38/(100*DK38) * 1000/(1000 - AO38)</f>
        <v>0</v>
      </c>
      <c r="AN38">
        <v>10.68129539487945</v>
      </c>
      <c r="AO38">
        <v>10.91978121212121</v>
      </c>
      <c r="AP38">
        <v>0.0001538160588583953</v>
      </c>
      <c r="AQ38">
        <v>108.7799498378179</v>
      </c>
      <c r="AR38">
        <v>0</v>
      </c>
      <c r="AS38">
        <v>0</v>
      </c>
      <c r="AT38">
        <f>IF(AR38*$H$15&gt;=AV38,1.0,(AV38/(AV38-AR38*$H$15)))</f>
        <v>0</v>
      </c>
      <c r="AU38">
        <f>(AT38-1)*100</f>
        <v>0</v>
      </c>
      <c r="AV38">
        <f>MAX(0,($B$15+$C$15*EE38)/(1+$D$15*EE38)*DX38/(DZ38+273)*$E$15)</f>
        <v>0</v>
      </c>
      <c r="AW38" t="s">
        <v>437</v>
      </c>
      <c r="AX38">
        <v>0</v>
      </c>
      <c r="AY38">
        <v>0.7</v>
      </c>
      <c r="AZ38">
        <v>0.7</v>
      </c>
      <c r="BA38">
        <f>1-AY38/AZ38</f>
        <v>0</v>
      </c>
      <c r="BB38">
        <v>-1</v>
      </c>
      <c r="BC38" t="s">
        <v>496</v>
      </c>
      <c r="BD38">
        <v>8180.58</v>
      </c>
      <c r="BE38">
        <v>278.29112</v>
      </c>
      <c r="BF38">
        <v>280.38</v>
      </c>
      <c r="BG38">
        <f>1-BE38/BF38</f>
        <v>0</v>
      </c>
      <c r="BH38">
        <v>0.5</v>
      </c>
      <c r="BI38">
        <f>DH38</f>
        <v>0</v>
      </c>
      <c r="BJ38">
        <f>K38</f>
        <v>0</v>
      </c>
      <c r="BK38">
        <f>BG38*BH38*BI38</f>
        <v>0</v>
      </c>
      <c r="BL38">
        <f>(BJ38-BB38)/BI38</f>
        <v>0</v>
      </c>
      <c r="BM38">
        <f>(AZ38-BF38)/BF38</f>
        <v>0</v>
      </c>
      <c r="BN38">
        <f>AY38/(BA38+AY38/BF38)</f>
        <v>0</v>
      </c>
      <c r="BO38" t="s">
        <v>437</v>
      </c>
      <c r="BP38">
        <v>0</v>
      </c>
      <c r="BQ38">
        <f>IF(BP38&lt;&gt;0, BP38, BN38)</f>
        <v>0</v>
      </c>
      <c r="BR38">
        <f>1-BQ38/BF38</f>
        <v>0</v>
      </c>
      <c r="BS38">
        <f>(BF38-BE38)/(BF38-BQ38)</f>
        <v>0</v>
      </c>
      <c r="BT38">
        <f>(AZ38-BF38)/(AZ38-BQ38)</f>
        <v>0</v>
      </c>
      <c r="BU38">
        <f>(BF38-BE38)/(BF38-AY38)</f>
        <v>0</v>
      </c>
      <c r="BV38">
        <f>(AZ38-BF38)/(AZ38-AY38)</f>
        <v>0</v>
      </c>
      <c r="BW38">
        <f>(BS38*BQ38/BE38)</f>
        <v>0</v>
      </c>
      <c r="BX38">
        <f>(1-BW38)</f>
        <v>0</v>
      </c>
      <c r="DG38">
        <f>$B$13*EF38+$C$13*EG38+$F$13*ER38*(1-EU38)</f>
        <v>0</v>
      </c>
      <c r="DH38">
        <f>DG38*DI38</f>
        <v>0</v>
      </c>
      <c r="DI38">
        <f>($B$13*$D$11+$C$13*$D$11+$F$13*((FE38+EW38)/MAX(FE38+EW38+FF38, 0.1)*$I$11+FF38/MAX(FE38+EW38+FF38, 0.1)*$J$11))/($B$13+$C$13+$F$13)</f>
        <v>0</v>
      </c>
      <c r="DJ38">
        <f>($B$13*$K$11+$C$13*$K$11+$F$13*((FE38+EW38)/MAX(FE38+EW38+FF38, 0.1)*$P$11+FF38/MAX(FE38+EW38+FF38, 0.1)*$Q$11))/($B$13+$C$13+$F$13)</f>
        <v>0</v>
      </c>
      <c r="DK38">
        <v>2</v>
      </c>
      <c r="DL38">
        <v>0.5</v>
      </c>
      <c r="DM38" t="s">
        <v>439</v>
      </c>
      <c r="DN38">
        <v>2</v>
      </c>
      <c r="DO38" t="b">
        <v>1</v>
      </c>
      <c r="DP38">
        <v>1701211261.85</v>
      </c>
      <c r="DQ38">
        <v>-0.129037</v>
      </c>
      <c r="DR38">
        <v>0.4620772</v>
      </c>
      <c r="DS38">
        <v>10.91378</v>
      </c>
      <c r="DT38">
        <v>10.68037</v>
      </c>
      <c r="DU38">
        <v>-0.5250462</v>
      </c>
      <c r="DV38">
        <v>10.90467</v>
      </c>
      <c r="DW38">
        <v>500.0334</v>
      </c>
      <c r="DX38">
        <v>90.87918999999999</v>
      </c>
      <c r="DY38">
        <v>0.1000654</v>
      </c>
      <c r="DZ38">
        <v>17.3842</v>
      </c>
      <c r="EA38">
        <v>17.98367</v>
      </c>
      <c r="EB38">
        <v>999.9</v>
      </c>
      <c r="EC38">
        <v>0</v>
      </c>
      <c r="ED38">
        <v>0</v>
      </c>
      <c r="EE38">
        <v>9998.674999999999</v>
      </c>
      <c r="EF38">
        <v>0</v>
      </c>
      <c r="EG38">
        <v>12.0865</v>
      </c>
      <c r="EH38">
        <v>-0.5911142</v>
      </c>
      <c r="EI38">
        <v>-0.1304607</v>
      </c>
      <c r="EJ38">
        <v>0.4670658</v>
      </c>
      <c r="EK38">
        <v>0.2334205</v>
      </c>
      <c r="EL38">
        <v>0.4620772</v>
      </c>
      <c r="EM38">
        <v>10.68037</v>
      </c>
      <c r="EN38">
        <v>0.9918366000000001</v>
      </c>
      <c r="EO38">
        <v>0.9706238</v>
      </c>
      <c r="EP38">
        <v>6.797009</v>
      </c>
      <c r="EQ38">
        <v>6.482718</v>
      </c>
      <c r="ER38">
        <v>1499.996</v>
      </c>
      <c r="ES38">
        <v>0.973007</v>
      </c>
      <c r="ET38">
        <v>0.02699286</v>
      </c>
      <c r="EU38">
        <v>0</v>
      </c>
      <c r="EV38">
        <v>278.2975</v>
      </c>
      <c r="EW38">
        <v>4.9996</v>
      </c>
      <c r="EX38">
        <v>4199.626999999999</v>
      </c>
      <c r="EY38">
        <v>14076.4</v>
      </c>
      <c r="EZ38">
        <v>37.625</v>
      </c>
      <c r="FA38">
        <v>40.1124</v>
      </c>
      <c r="FB38">
        <v>38.5622</v>
      </c>
      <c r="FC38">
        <v>39.7998</v>
      </c>
      <c r="FD38">
        <v>38.9248</v>
      </c>
      <c r="FE38">
        <v>1454.646</v>
      </c>
      <c r="FF38">
        <v>40.35000000000001</v>
      </c>
      <c r="FG38">
        <v>0</v>
      </c>
      <c r="FH38">
        <v>193.6000001430511</v>
      </c>
      <c r="FI38">
        <v>0</v>
      </c>
      <c r="FJ38">
        <v>278.29112</v>
      </c>
      <c r="FK38">
        <v>0.2052307649150906</v>
      </c>
      <c r="FL38">
        <v>5.413076928952499</v>
      </c>
      <c r="FM38">
        <v>4199.103999999999</v>
      </c>
      <c r="FN38">
        <v>15</v>
      </c>
      <c r="FO38">
        <v>0</v>
      </c>
      <c r="FP38" t="s">
        <v>440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-0.573257025</v>
      </c>
      <c r="GC38">
        <v>-0.07141559099437006</v>
      </c>
      <c r="GD38">
        <v>0.03151045154110576</v>
      </c>
      <c r="GE38">
        <v>1</v>
      </c>
      <c r="GF38">
        <v>278.2995294117648</v>
      </c>
      <c r="GG38">
        <v>0.08229182504913667</v>
      </c>
      <c r="GH38">
        <v>0.2022072663054214</v>
      </c>
      <c r="GI38">
        <v>1</v>
      </c>
      <c r="GJ38">
        <v>0.231314</v>
      </c>
      <c r="GK38">
        <v>0.07537810131332146</v>
      </c>
      <c r="GL38">
        <v>0.02248001969861236</v>
      </c>
      <c r="GM38">
        <v>1</v>
      </c>
      <c r="GN38">
        <v>3</v>
      </c>
      <c r="GO38">
        <v>3</v>
      </c>
      <c r="GP38" t="s">
        <v>441</v>
      </c>
      <c r="GQ38">
        <v>3.09992</v>
      </c>
      <c r="GR38">
        <v>2.75809</v>
      </c>
      <c r="GS38">
        <v>-0.000138766</v>
      </c>
      <c r="GT38">
        <v>0.000123917</v>
      </c>
      <c r="GU38">
        <v>0.0611489</v>
      </c>
      <c r="GV38">
        <v>0.0606892</v>
      </c>
      <c r="GW38">
        <v>26040</v>
      </c>
      <c r="GX38">
        <v>24232.6</v>
      </c>
      <c r="GY38">
        <v>26600.6</v>
      </c>
      <c r="GZ38">
        <v>24464.3</v>
      </c>
      <c r="HA38">
        <v>40028.4</v>
      </c>
      <c r="HB38">
        <v>34004.1</v>
      </c>
      <c r="HC38">
        <v>46525.6</v>
      </c>
      <c r="HD38">
        <v>38745.6</v>
      </c>
      <c r="HE38">
        <v>1.8728</v>
      </c>
      <c r="HF38">
        <v>1.8641</v>
      </c>
      <c r="HG38">
        <v>0.0345521</v>
      </c>
      <c r="HH38">
        <v>0</v>
      </c>
      <c r="HI38">
        <v>17.4106</v>
      </c>
      <c r="HJ38">
        <v>999.9</v>
      </c>
      <c r="HK38">
        <v>31</v>
      </c>
      <c r="HL38">
        <v>32.4</v>
      </c>
      <c r="HM38">
        <v>16.661</v>
      </c>
      <c r="HN38">
        <v>62.3722</v>
      </c>
      <c r="HO38">
        <v>22.7925</v>
      </c>
      <c r="HP38">
        <v>1</v>
      </c>
      <c r="HQ38">
        <v>0.149474</v>
      </c>
      <c r="HR38">
        <v>5.37656</v>
      </c>
      <c r="HS38">
        <v>20.2004</v>
      </c>
      <c r="HT38">
        <v>5.22253</v>
      </c>
      <c r="HU38">
        <v>11.9804</v>
      </c>
      <c r="HV38">
        <v>4.96575</v>
      </c>
      <c r="HW38">
        <v>3.2758</v>
      </c>
      <c r="HX38">
        <v>9999</v>
      </c>
      <c r="HY38">
        <v>9999</v>
      </c>
      <c r="HZ38">
        <v>9999</v>
      </c>
      <c r="IA38">
        <v>509.2</v>
      </c>
      <c r="IB38">
        <v>1.86398</v>
      </c>
      <c r="IC38">
        <v>1.86009</v>
      </c>
      <c r="ID38">
        <v>1.85837</v>
      </c>
      <c r="IE38">
        <v>1.85975</v>
      </c>
      <c r="IF38">
        <v>1.85989</v>
      </c>
      <c r="IG38">
        <v>1.85837</v>
      </c>
      <c r="IH38">
        <v>1.85745</v>
      </c>
      <c r="II38">
        <v>1.8524</v>
      </c>
      <c r="IJ38">
        <v>0</v>
      </c>
      <c r="IK38">
        <v>0</v>
      </c>
      <c r="IL38">
        <v>0</v>
      </c>
      <c r="IM38">
        <v>0</v>
      </c>
      <c r="IN38" t="s">
        <v>442</v>
      </c>
      <c r="IO38" t="s">
        <v>443</v>
      </c>
      <c r="IP38" t="s">
        <v>444</v>
      </c>
      <c r="IQ38" t="s">
        <v>444</v>
      </c>
      <c r="IR38" t="s">
        <v>444</v>
      </c>
      <c r="IS38" t="s">
        <v>444</v>
      </c>
      <c r="IT38">
        <v>0</v>
      </c>
      <c r="IU38">
        <v>100</v>
      </c>
      <c r="IV38">
        <v>100</v>
      </c>
      <c r="IW38">
        <v>0.396</v>
      </c>
      <c r="IX38">
        <v>0.0092</v>
      </c>
      <c r="IY38">
        <v>0.3971615310492796</v>
      </c>
      <c r="IZ38">
        <v>0.002194383670526158</v>
      </c>
      <c r="JA38">
        <v>-2.614430836048478E-07</v>
      </c>
      <c r="JB38">
        <v>2.831566818974657E-11</v>
      </c>
      <c r="JC38">
        <v>-0.02387284111826243</v>
      </c>
      <c r="JD38">
        <v>-0.004919592197158782</v>
      </c>
      <c r="JE38">
        <v>0.0008186423644796414</v>
      </c>
      <c r="JF38">
        <v>-8.268116151049551E-06</v>
      </c>
      <c r="JG38">
        <v>6</v>
      </c>
      <c r="JH38">
        <v>2002</v>
      </c>
      <c r="JI38">
        <v>0</v>
      </c>
      <c r="JJ38">
        <v>28</v>
      </c>
      <c r="JK38">
        <v>28353521.1</v>
      </c>
      <c r="JL38">
        <v>28353521.1</v>
      </c>
      <c r="JM38">
        <v>0.155029</v>
      </c>
      <c r="JN38">
        <v>0</v>
      </c>
      <c r="JO38">
        <v>1.49658</v>
      </c>
      <c r="JP38">
        <v>2.36206</v>
      </c>
      <c r="JQ38">
        <v>1.54907</v>
      </c>
      <c r="JR38">
        <v>2.45239</v>
      </c>
      <c r="JS38">
        <v>36.718</v>
      </c>
      <c r="JT38">
        <v>24.0963</v>
      </c>
      <c r="JU38">
        <v>18</v>
      </c>
      <c r="JV38">
        <v>487.565</v>
      </c>
      <c r="JW38">
        <v>497.637</v>
      </c>
      <c r="JX38">
        <v>13.3202</v>
      </c>
      <c r="JY38">
        <v>29.0333</v>
      </c>
      <c r="JZ38">
        <v>29.9977</v>
      </c>
      <c r="KA38">
        <v>29.5258</v>
      </c>
      <c r="KB38">
        <v>29.567</v>
      </c>
      <c r="KC38">
        <v>100</v>
      </c>
      <c r="KD38">
        <v>28.5532</v>
      </c>
      <c r="KE38">
        <v>36.0777</v>
      </c>
      <c r="KF38">
        <v>13.3432</v>
      </c>
      <c r="KG38">
        <v>420</v>
      </c>
      <c r="KH38">
        <v>10.7245</v>
      </c>
      <c r="KI38">
        <v>101.665</v>
      </c>
      <c r="KJ38">
        <v>93.40219999999999</v>
      </c>
    </row>
    <row r="39" spans="1:296">
      <c r="A39">
        <v>21</v>
      </c>
      <c r="B39">
        <v>1701211317.6</v>
      </c>
      <c r="C39">
        <v>5196.099999904633</v>
      </c>
      <c r="D39" t="s">
        <v>497</v>
      </c>
      <c r="E39" t="s">
        <v>498</v>
      </c>
      <c r="F39">
        <v>5</v>
      </c>
      <c r="G39" t="s">
        <v>492</v>
      </c>
      <c r="H39">
        <v>1701211314.6</v>
      </c>
      <c r="I39">
        <f>(J39)/1000</f>
        <v>0</v>
      </c>
      <c r="J39">
        <f>IF(DO39, AM39, AG39)</f>
        <v>0</v>
      </c>
      <c r="K39">
        <f>IF(DO39, AH39, AF39)</f>
        <v>0</v>
      </c>
      <c r="L39">
        <f>DQ39 - IF(AT39&gt;1, K39*DK39*100.0/(AV39*EE39), 0)</f>
        <v>0</v>
      </c>
      <c r="M39">
        <f>((S39-I39/2)*L39-K39)/(S39+I39/2)</f>
        <v>0</v>
      </c>
      <c r="N39">
        <f>M39*(DX39+DY39)/1000.0</f>
        <v>0</v>
      </c>
      <c r="O39">
        <f>(DQ39 - IF(AT39&gt;1, K39*DK39*100.0/(AV39*EE39), 0))*(DX39+DY39)/1000.0</f>
        <v>0</v>
      </c>
      <c r="P39">
        <f>2.0/((1/R39-1/Q39)+SIGN(R39)*SQRT((1/R39-1/Q39)*(1/R39-1/Q39) + 4*DL39/((DL39+1)*(DL39+1))*(2*1/R39*1/Q39-1/Q39*1/Q39)))</f>
        <v>0</v>
      </c>
      <c r="Q39">
        <f>IF(LEFT(DM39,1)&lt;&gt;"0",IF(LEFT(DM39,1)="1",3.0,DN39),$D$5+$E$5*(EE39*DX39/($K$5*1000))+$F$5*(EE39*DX39/($K$5*1000))*MAX(MIN(DK39,$J$5),$I$5)*MAX(MIN(DK39,$J$5),$I$5)+$G$5*MAX(MIN(DK39,$J$5),$I$5)*(EE39*DX39/($K$5*1000))+$H$5*(EE39*DX39/($K$5*1000))*(EE39*DX39/($K$5*1000)))</f>
        <v>0</v>
      </c>
      <c r="R39">
        <f>I39*(1000-(1000*0.61365*exp(17.502*V39/(240.97+V39))/(DX39+DY39)+DS39)/2)/(1000*0.61365*exp(17.502*V39/(240.97+V39))/(DX39+DY39)-DS39)</f>
        <v>0</v>
      </c>
      <c r="S39">
        <f>1/((DL39+1)/(P39/1.6)+1/(Q39/1.37)) + DL39/((DL39+1)/(P39/1.6) + DL39/(Q39/1.37))</f>
        <v>0</v>
      </c>
      <c r="T39">
        <f>(DG39*DJ39)</f>
        <v>0</v>
      </c>
      <c r="U39">
        <f>(DZ39+(T39+2*0.95*5.67E-8*(((DZ39+$B$9)+273)^4-(DZ39+273)^4)-44100*I39)/(1.84*29.3*Q39+8*0.95*5.67E-8*(DZ39+273)^3))</f>
        <v>0</v>
      </c>
      <c r="V39">
        <f>($C$9*EA39+$D$9*EB39+$E$9*U39)</f>
        <v>0</v>
      </c>
      <c r="W39">
        <f>0.61365*exp(17.502*V39/(240.97+V39))</f>
        <v>0</v>
      </c>
      <c r="X39">
        <f>(Y39/Z39*100)</f>
        <v>0</v>
      </c>
      <c r="Y39">
        <f>DS39*(DX39+DY39)/1000</f>
        <v>0</v>
      </c>
      <c r="Z39">
        <f>0.61365*exp(17.502*DZ39/(240.97+DZ39))</f>
        <v>0</v>
      </c>
      <c r="AA39">
        <f>(W39-DS39*(DX39+DY39)/1000)</f>
        <v>0</v>
      </c>
      <c r="AB39">
        <f>(-I39*44100)</f>
        <v>0</v>
      </c>
      <c r="AC39">
        <f>2*29.3*Q39*0.92*(DZ39-V39)</f>
        <v>0</v>
      </c>
      <c r="AD39">
        <f>2*0.95*5.67E-8*(((DZ39+$B$9)+273)^4-(V39+273)^4)</f>
        <v>0</v>
      </c>
      <c r="AE39">
        <f>T39+AD39+AB39+AC39</f>
        <v>0</v>
      </c>
      <c r="AF39">
        <f>DW39*AT39*(DR39-DQ39*(1000-AT39*DT39)/(1000-AT39*DS39))/(100*DK39)</f>
        <v>0</v>
      </c>
      <c r="AG39">
        <f>1000*DW39*AT39*(DS39-DT39)/(100*DK39*(1000-AT39*DS39))</f>
        <v>0</v>
      </c>
      <c r="AH39">
        <f>(AI39 - AJ39 - DX39*1E3/(8.314*(DZ39+273.15)) * AL39/DW39 * AK39) * DW39/(100*DK39) * (1000 - DT39)/1000</f>
        <v>0</v>
      </c>
      <c r="AI39">
        <v>0.4834366175484882</v>
      </c>
      <c r="AJ39">
        <v>-0.06805492909090907</v>
      </c>
      <c r="AK39">
        <v>-3.90346301561901E-06</v>
      </c>
      <c r="AL39">
        <v>66.2055700665735</v>
      </c>
      <c r="AM39">
        <f>(AO39 - AN39 + DX39*1E3/(8.314*(DZ39+273.15)) * AQ39/DW39 * AP39) * DW39/(100*DK39) * 1000/(1000 - AO39)</f>
        <v>0</v>
      </c>
      <c r="AN39">
        <v>10.70263708935648</v>
      </c>
      <c r="AO39">
        <v>10.96095878787879</v>
      </c>
      <c r="AP39">
        <v>2.656697223382136E-06</v>
      </c>
      <c r="AQ39">
        <v>108.7799498378179</v>
      </c>
      <c r="AR39">
        <v>0</v>
      </c>
      <c r="AS39">
        <v>0</v>
      </c>
      <c r="AT39">
        <f>IF(AR39*$H$15&gt;=AV39,1.0,(AV39/(AV39-AR39*$H$15)))</f>
        <v>0</v>
      </c>
      <c r="AU39">
        <f>(AT39-1)*100</f>
        <v>0</v>
      </c>
      <c r="AV39">
        <f>MAX(0,($B$15+$C$15*EE39)/(1+$D$15*EE39)*DX39/(DZ39+273)*$E$15)</f>
        <v>0</v>
      </c>
      <c r="AW39" t="s">
        <v>437</v>
      </c>
      <c r="AX39" t="s">
        <v>437</v>
      </c>
      <c r="AY39">
        <v>0</v>
      </c>
      <c r="AZ39">
        <v>0</v>
      </c>
      <c r="BA39">
        <f>1-AY39/AZ39</f>
        <v>0</v>
      </c>
      <c r="BB39">
        <v>0</v>
      </c>
      <c r="BC39" t="s">
        <v>437</v>
      </c>
      <c r="BD39" t="s">
        <v>437</v>
      </c>
      <c r="BE39">
        <v>0</v>
      </c>
      <c r="BF39">
        <v>0</v>
      </c>
      <c r="BG39">
        <f>1-BE39/BF39</f>
        <v>0</v>
      </c>
      <c r="BH39">
        <v>0.5</v>
      </c>
      <c r="BI39">
        <f>DH39</f>
        <v>0</v>
      </c>
      <c r="BJ39">
        <f>K39</f>
        <v>0</v>
      </c>
      <c r="BK39">
        <f>BG39*BH39*BI39</f>
        <v>0</v>
      </c>
      <c r="BL39">
        <f>(BJ39-BB39)/BI39</f>
        <v>0</v>
      </c>
      <c r="BM39">
        <f>(AZ39-BF39)/BF39</f>
        <v>0</v>
      </c>
      <c r="BN39">
        <f>AY39/(BA39+AY39/BF39)</f>
        <v>0</v>
      </c>
      <c r="BO39" t="s">
        <v>437</v>
      </c>
      <c r="BP39">
        <v>0</v>
      </c>
      <c r="BQ39">
        <f>IF(BP39&lt;&gt;0, BP39, BN39)</f>
        <v>0</v>
      </c>
      <c r="BR39">
        <f>1-BQ39/BF39</f>
        <v>0</v>
      </c>
      <c r="BS39">
        <f>(BF39-BE39)/(BF39-BQ39)</f>
        <v>0</v>
      </c>
      <c r="BT39">
        <f>(AZ39-BF39)/(AZ39-BQ39)</f>
        <v>0</v>
      </c>
      <c r="BU39">
        <f>(BF39-BE39)/(BF39-AY39)</f>
        <v>0</v>
      </c>
      <c r="BV39">
        <f>(AZ39-BF39)/(AZ39-AY39)</f>
        <v>0</v>
      </c>
      <c r="BW39">
        <f>(BS39*BQ39/BE39)</f>
        <v>0</v>
      </c>
      <c r="BX39">
        <f>(1-BW39)</f>
        <v>0</v>
      </c>
      <c r="DG39">
        <f>$B$13*EF39+$C$13*EG39+$F$13*ER39*(1-EU39)</f>
        <v>0</v>
      </c>
      <c r="DH39">
        <f>DG39*DI39</f>
        <v>0</v>
      </c>
      <c r="DI39">
        <f>($B$13*$D$11+$C$13*$D$11+$F$13*((FE39+EW39)/MAX(FE39+EW39+FF39, 0.1)*$I$11+FF39/MAX(FE39+EW39+FF39, 0.1)*$J$11))/($B$13+$C$13+$F$13)</f>
        <v>0</v>
      </c>
      <c r="DJ39">
        <f>($B$13*$K$11+$C$13*$K$11+$F$13*((FE39+EW39)/MAX(FE39+EW39+FF39, 0.1)*$P$11+FF39/MAX(FE39+EW39+FF39, 0.1)*$Q$11))/($B$13+$C$13+$F$13)</f>
        <v>0</v>
      </c>
      <c r="DK39">
        <v>2</v>
      </c>
      <c r="DL39">
        <v>0.5</v>
      </c>
      <c r="DM39" t="s">
        <v>439</v>
      </c>
      <c r="DN39">
        <v>2</v>
      </c>
      <c r="DO39" t="b">
        <v>1</v>
      </c>
      <c r="DP39">
        <v>1701211314.6</v>
      </c>
      <c r="DQ39">
        <v>-0.05764739999999999</v>
      </c>
      <c r="DR39">
        <v>0.4802792727272728</v>
      </c>
      <c r="DS39">
        <v>10.96087272727273</v>
      </c>
      <c r="DT39">
        <v>10.69920909090909</v>
      </c>
      <c r="DU39">
        <v>-0.453813</v>
      </c>
      <c r="DV39">
        <v>10.9513</v>
      </c>
      <c r="DW39">
        <v>500.0658181818182</v>
      </c>
      <c r="DX39">
        <v>90.87822727272727</v>
      </c>
      <c r="DY39">
        <v>0.1001438636363636</v>
      </c>
      <c r="DZ39">
        <v>17.40575454545454</v>
      </c>
      <c r="EA39">
        <v>17.94281818181818</v>
      </c>
      <c r="EB39">
        <v>999.9</v>
      </c>
      <c r="EC39">
        <v>0</v>
      </c>
      <c r="ED39">
        <v>0</v>
      </c>
      <c r="EE39">
        <v>9998.178181818184</v>
      </c>
      <c r="EF39">
        <v>0</v>
      </c>
      <c r="EG39">
        <v>11.99351818181818</v>
      </c>
      <c r="EH39">
        <v>-0.5379267272727272</v>
      </c>
      <c r="EI39">
        <v>-0.05828626363636363</v>
      </c>
      <c r="EJ39">
        <v>0.4854735454545454</v>
      </c>
      <c r="EK39">
        <v>0.2616704545454545</v>
      </c>
      <c r="EL39">
        <v>0.4802792727272728</v>
      </c>
      <c r="EM39">
        <v>10.69920909090909</v>
      </c>
      <c r="EN39">
        <v>0.9961044545454545</v>
      </c>
      <c r="EO39">
        <v>0.9723242727272726</v>
      </c>
      <c r="EP39">
        <v>6.859525454545454</v>
      </c>
      <c r="EQ39">
        <v>6.508138181818182</v>
      </c>
      <c r="ER39">
        <v>1499.979090909091</v>
      </c>
      <c r="ES39">
        <v>0.972994</v>
      </c>
      <c r="ET39">
        <v>0.027006</v>
      </c>
      <c r="EU39">
        <v>0</v>
      </c>
      <c r="EV39">
        <v>277.5668181818182</v>
      </c>
      <c r="EW39">
        <v>4.9996</v>
      </c>
      <c r="EX39">
        <v>4204.345454545455</v>
      </c>
      <c r="EY39">
        <v>14076.2</v>
      </c>
      <c r="EZ39">
        <v>38.47118181818182</v>
      </c>
      <c r="FA39">
        <v>41.00554545454546</v>
      </c>
      <c r="FB39">
        <v>39.369</v>
      </c>
      <c r="FC39">
        <v>40.977</v>
      </c>
      <c r="FD39">
        <v>39.71581818181819</v>
      </c>
      <c r="FE39">
        <v>1454.609090909091</v>
      </c>
      <c r="FF39">
        <v>40.37</v>
      </c>
      <c r="FG39">
        <v>0</v>
      </c>
      <c r="FH39">
        <v>52.20000004768372</v>
      </c>
      <c r="FI39">
        <v>0</v>
      </c>
      <c r="FJ39">
        <v>277.5932307692307</v>
      </c>
      <c r="FK39">
        <v>0.3576068389465075</v>
      </c>
      <c r="FL39">
        <v>6.632478631649803</v>
      </c>
      <c r="FM39">
        <v>4203.836923076923</v>
      </c>
      <c r="FN39">
        <v>15</v>
      </c>
      <c r="FO39">
        <v>0</v>
      </c>
      <c r="FP39" t="s">
        <v>440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-0.5519647073170733</v>
      </c>
      <c r="GC39">
        <v>0.02204268292682829</v>
      </c>
      <c r="GD39">
        <v>0.01674992969223527</v>
      </c>
      <c r="GE39">
        <v>1</v>
      </c>
      <c r="GF39">
        <v>277.6007058823529</v>
      </c>
      <c r="GG39">
        <v>-0.1178609602875145</v>
      </c>
      <c r="GH39">
        <v>0.2071656809830293</v>
      </c>
      <c r="GI39">
        <v>1</v>
      </c>
      <c r="GJ39">
        <v>0.2520271951219513</v>
      </c>
      <c r="GK39">
        <v>0.1972192891986059</v>
      </c>
      <c r="GL39">
        <v>0.02800042825562696</v>
      </c>
      <c r="GM39">
        <v>0</v>
      </c>
      <c r="GN39">
        <v>2</v>
      </c>
      <c r="GO39">
        <v>3</v>
      </c>
      <c r="GP39" t="s">
        <v>447</v>
      </c>
      <c r="GQ39">
        <v>3.0999</v>
      </c>
      <c r="GR39">
        <v>2.7582</v>
      </c>
      <c r="GS39">
        <v>-0.000121991</v>
      </c>
      <c r="GT39">
        <v>0.000131234</v>
      </c>
      <c r="GU39">
        <v>0.0613521</v>
      </c>
      <c r="GV39">
        <v>0.0608602</v>
      </c>
      <c r="GW39">
        <v>26049.8</v>
      </c>
      <c r="GX39">
        <v>24240.4</v>
      </c>
      <c r="GY39">
        <v>26610.1</v>
      </c>
      <c r="GZ39">
        <v>24471.2</v>
      </c>
      <c r="HA39">
        <v>40033.2</v>
      </c>
      <c r="HB39">
        <v>34006.8</v>
      </c>
      <c r="HC39">
        <v>46541.3</v>
      </c>
      <c r="HD39">
        <v>38755.8</v>
      </c>
      <c r="HE39">
        <v>1.87547</v>
      </c>
      <c r="HF39">
        <v>1.86758</v>
      </c>
      <c r="HG39">
        <v>0.0372715</v>
      </c>
      <c r="HH39">
        <v>0</v>
      </c>
      <c r="HI39">
        <v>17.3308</v>
      </c>
      <c r="HJ39">
        <v>999.9</v>
      </c>
      <c r="HK39">
        <v>30.4</v>
      </c>
      <c r="HL39">
        <v>32.4</v>
      </c>
      <c r="HM39">
        <v>16.3378</v>
      </c>
      <c r="HN39">
        <v>62.2022</v>
      </c>
      <c r="HO39">
        <v>22.7444</v>
      </c>
      <c r="HP39">
        <v>1</v>
      </c>
      <c r="HQ39">
        <v>0.130584</v>
      </c>
      <c r="HR39">
        <v>5.13573</v>
      </c>
      <c r="HS39">
        <v>20.2075</v>
      </c>
      <c r="HT39">
        <v>5.22238</v>
      </c>
      <c r="HU39">
        <v>11.98</v>
      </c>
      <c r="HV39">
        <v>4.96575</v>
      </c>
      <c r="HW39">
        <v>3.2759</v>
      </c>
      <c r="HX39">
        <v>9999</v>
      </c>
      <c r="HY39">
        <v>9999</v>
      </c>
      <c r="HZ39">
        <v>9999</v>
      </c>
      <c r="IA39">
        <v>509.2</v>
      </c>
      <c r="IB39">
        <v>1.86398</v>
      </c>
      <c r="IC39">
        <v>1.8601</v>
      </c>
      <c r="ID39">
        <v>1.85837</v>
      </c>
      <c r="IE39">
        <v>1.85977</v>
      </c>
      <c r="IF39">
        <v>1.85989</v>
      </c>
      <c r="IG39">
        <v>1.85837</v>
      </c>
      <c r="IH39">
        <v>1.85745</v>
      </c>
      <c r="II39">
        <v>1.85241</v>
      </c>
      <c r="IJ39">
        <v>0</v>
      </c>
      <c r="IK39">
        <v>0</v>
      </c>
      <c r="IL39">
        <v>0</v>
      </c>
      <c r="IM39">
        <v>0</v>
      </c>
      <c r="IN39" t="s">
        <v>442</v>
      </c>
      <c r="IO39" t="s">
        <v>443</v>
      </c>
      <c r="IP39" t="s">
        <v>444</v>
      </c>
      <c r="IQ39" t="s">
        <v>444</v>
      </c>
      <c r="IR39" t="s">
        <v>444</v>
      </c>
      <c r="IS39" t="s">
        <v>444</v>
      </c>
      <c r="IT39">
        <v>0</v>
      </c>
      <c r="IU39">
        <v>100</v>
      </c>
      <c r="IV39">
        <v>100</v>
      </c>
      <c r="IW39">
        <v>0.396</v>
      </c>
      <c r="IX39">
        <v>0.009599999999999999</v>
      </c>
      <c r="IY39">
        <v>0.3971615310492796</v>
      </c>
      <c r="IZ39">
        <v>0.002194383670526158</v>
      </c>
      <c r="JA39">
        <v>-2.614430836048478E-07</v>
      </c>
      <c r="JB39">
        <v>2.831566818974657E-11</v>
      </c>
      <c r="JC39">
        <v>-0.02387284111826243</v>
      </c>
      <c r="JD39">
        <v>-0.004919592197158782</v>
      </c>
      <c r="JE39">
        <v>0.0008186423644796414</v>
      </c>
      <c r="JF39">
        <v>-8.268116151049551E-06</v>
      </c>
      <c r="JG39">
        <v>6</v>
      </c>
      <c r="JH39">
        <v>2002</v>
      </c>
      <c r="JI39">
        <v>0</v>
      </c>
      <c r="JJ39">
        <v>28</v>
      </c>
      <c r="JK39">
        <v>28353522</v>
      </c>
      <c r="JL39">
        <v>28353522</v>
      </c>
      <c r="JM39">
        <v>0.155029</v>
      </c>
      <c r="JN39">
        <v>0</v>
      </c>
      <c r="JO39">
        <v>1.49658</v>
      </c>
      <c r="JP39">
        <v>2.36084</v>
      </c>
      <c r="JQ39">
        <v>1.54907</v>
      </c>
      <c r="JR39">
        <v>2.35718</v>
      </c>
      <c r="JS39">
        <v>36.6469</v>
      </c>
      <c r="JT39">
        <v>24.0963</v>
      </c>
      <c r="JU39">
        <v>18</v>
      </c>
      <c r="JV39">
        <v>487.574</v>
      </c>
      <c r="JW39">
        <v>498.306</v>
      </c>
      <c r="JX39">
        <v>13.3557</v>
      </c>
      <c r="JY39">
        <v>28.7882</v>
      </c>
      <c r="JZ39">
        <v>29.9981</v>
      </c>
      <c r="KA39">
        <v>29.3187</v>
      </c>
      <c r="KB39">
        <v>29.3699</v>
      </c>
      <c r="KC39">
        <v>100</v>
      </c>
      <c r="KD39">
        <v>26.8</v>
      </c>
      <c r="KE39">
        <v>35.331</v>
      </c>
      <c r="KF39">
        <v>13.3705</v>
      </c>
      <c r="KG39">
        <v>420</v>
      </c>
      <c r="KH39">
        <v>10.7726</v>
      </c>
      <c r="KI39">
        <v>101.7</v>
      </c>
      <c r="KJ39">
        <v>93.42740000000001</v>
      </c>
    </row>
    <row r="40" spans="1:296">
      <c r="A40">
        <v>22</v>
      </c>
      <c r="B40">
        <v>1701211580.1</v>
      </c>
      <c r="C40">
        <v>5458.599999904633</v>
      </c>
      <c r="D40" t="s">
        <v>499</v>
      </c>
      <c r="E40" t="s">
        <v>500</v>
      </c>
      <c r="F40">
        <v>5</v>
      </c>
      <c r="G40" t="s">
        <v>492</v>
      </c>
      <c r="H40">
        <v>1701211577.35</v>
      </c>
      <c r="I40">
        <f>(J40)/1000</f>
        <v>0</v>
      </c>
      <c r="J40">
        <f>IF(DO40, AM40, AG40)</f>
        <v>0</v>
      </c>
      <c r="K40">
        <f>IF(DO40, AH40, AF40)</f>
        <v>0</v>
      </c>
      <c r="L40">
        <f>DQ40 - IF(AT40&gt;1, K40*DK40*100.0/(AV40*EE40), 0)</f>
        <v>0</v>
      </c>
      <c r="M40">
        <f>((S40-I40/2)*L40-K40)/(S40+I40/2)</f>
        <v>0</v>
      </c>
      <c r="N40">
        <f>M40*(DX40+DY40)/1000.0</f>
        <v>0</v>
      </c>
      <c r="O40">
        <f>(DQ40 - IF(AT40&gt;1, K40*DK40*100.0/(AV40*EE40), 0))*(DX40+DY40)/1000.0</f>
        <v>0</v>
      </c>
      <c r="P40">
        <f>2.0/((1/R40-1/Q40)+SIGN(R40)*SQRT((1/R40-1/Q40)*(1/R40-1/Q40) + 4*DL40/((DL40+1)*(DL40+1))*(2*1/R40*1/Q40-1/Q40*1/Q40)))</f>
        <v>0</v>
      </c>
      <c r="Q40">
        <f>IF(LEFT(DM40,1)&lt;&gt;"0",IF(LEFT(DM40,1)="1",3.0,DN40),$D$5+$E$5*(EE40*DX40/($K$5*1000))+$F$5*(EE40*DX40/($K$5*1000))*MAX(MIN(DK40,$J$5),$I$5)*MAX(MIN(DK40,$J$5),$I$5)+$G$5*MAX(MIN(DK40,$J$5),$I$5)*(EE40*DX40/($K$5*1000))+$H$5*(EE40*DX40/($K$5*1000))*(EE40*DX40/($K$5*1000)))</f>
        <v>0</v>
      </c>
      <c r="R40">
        <f>I40*(1000-(1000*0.61365*exp(17.502*V40/(240.97+V40))/(DX40+DY40)+DS40)/2)/(1000*0.61365*exp(17.502*V40/(240.97+V40))/(DX40+DY40)-DS40)</f>
        <v>0</v>
      </c>
      <c r="S40">
        <f>1/((DL40+1)/(P40/1.6)+1/(Q40/1.37)) + DL40/((DL40+1)/(P40/1.6) + DL40/(Q40/1.37))</f>
        <v>0</v>
      </c>
      <c r="T40">
        <f>(DG40*DJ40)</f>
        <v>0</v>
      </c>
      <c r="U40">
        <f>(DZ40+(T40+2*0.95*5.67E-8*(((DZ40+$B$9)+273)^4-(DZ40+273)^4)-44100*I40)/(1.84*29.3*Q40+8*0.95*5.67E-8*(DZ40+273)^3))</f>
        <v>0</v>
      </c>
      <c r="V40">
        <f>($C$9*EA40+$D$9*EB40+$E$9*U40)</f>
        <v>0</v>
      </c>
      <c r="W40">
        <f>0.61365*exp(17.502*V40/(240.97+V40))</f>
        <v>0</v>
      </c>
      <c r="X40">
        <f>(Y40/Z40*100)</f>
        <v>0</v>
      </c>
      <c r="Y40">
        <f>DS40*(DX40+DY40)/1000</f>
        <v>0</v>
      </c>
      <c r="Z40">
        <f>0.61365*exp(17.502*DZ40/(240.97+DZ40))</f>
        <v>0</v>
      </c>
      <c r="AA40">
        <f>(W40-DS40*(DX40+DY40)/1000)</f>
        <v>0</v>
      </c>
      <c r="AB40">
        <f>(-I40*44100)</f>
        <v>0</v>
      </c>
      <c r="AC40">
        <f>2*29.3*Q40*0.92*(DZ40-V40)</f>
        <v>0</v>
      </c>
      <c r="AD40">
        <f>2*0.95*5.67E-8*(((DZ40+$B$9)+273)^4-(V40+273)^4)</f>
        <v>0</v>
      </c>
      <c r="AE40">
        <f>T40+AD40+AB40+AC40</f>
        <v>0</v>
      </c>
      <c r="AF40">
        <f>DW40*AT40*(DR40-DQ40*(1000-AT40*DT40)/(1000-AT40*DS40))/(100*DK40)</f>
        <v>0</v>
      </c>
      <c r="AG40">
        <f>1000*DW40*AT40*(DS40-DT40)/(100*DK40*(1000-AT40*DS40))</f>
        <v>0</v>
      </c>
      <c r="AH40">
        <f>(AI40 - AJ40 - DX40*1E3/(8.314*(DZ40+273.15)) * AL40/DW40 * AK40) * DW40/(100*DK40) * (1000 - DT40)/1000</f>
        <v>0</v>
      </c>
      <c r="AI40">
        <v>0.4486309350960141</v>
      </c>
      <c r="AJ40">
        <v>0.06914306666666666</v>
      </c>
      <c r="AK40">
        <v>1.587162723764257E-06</v>
      </c>
      <c r="AL40">
        <v>66.2055700665735</v>
      </c>
      <c r="AM40">
        <f>(AO40 - AN40 + DX40*1E3/(8.314*(DZ40+273.15)) * AQ40/DW40 * AP40) * DW40/(100*DK40) * 1000/(1000 - AO40)</f>
        <v>0</v>
      </c>
      <c r="AN40">
        <v>15.8777538511262</v>
      </c>
      <c r="AO40">
        <v>16.29633333333333</v>
      </c>
      <c r="AP40">
        <v>0.006137259792919001</v>
      </c>
      <c r="AQ40">
        <v>108.7799498378179</v>
      </c>
      <c r="AR40">
        <v>0</v>
      </c>
      <c r="AS40">
        <v>0</v>
      </c>
      <c r="AT40">
        <f>IF(AR40*$H$15&gt;=AV40,1.0,(AV40/(AV40-AR40*$H$15)))</f>
        <v>0</v>
      </c>
      <c r="AU40">
        <f>(AT40-1)*100</f>
        <v>0</v>
      </c>
      <c r="AV40">
        <f>MAX(0,($B$15+$C$15*EE40)/(1+$D$15*EE40)*DX40/(DZ40+273)*$E$15)</f>
        <v>0</v>
      </c>
      <c r="AW40" t="s">
        <v>437</v>
      </c>
      <c r="AX40">
        <v>0</v>
      </c>
      <c r="AY40">
        <v>0.7</v>
      </c>
      <c r="AZ40">
        <v>0.7</v>
      </c>
      <c r="BA40">
        <f>1-AY40/AZ40</f>
        <v>0</v>
      </c>
      <c r="BB40">
        <v>-1</v>
      </c>
      <c r="BC40" t="s">
        <v>501</v>
      </c>
      <c r="BD40">
        <v>8176.09</v>
      </c>
      <c r="BE40">
        <v>266.8082692307693</v>
      </c>
      <c r="BF40">
        <v>270.17</v>
      </c>
      <c r="BG40">
        <f>1-BE40/BF40</f>
        <v>0</v>
      </c>
      <c r="BH40">
        <v>0.5</v>
      </c>
      <c r="BI40">
        <f>DH40</f>
        <v>0</v>
      </c>
      <c r="BJ40">
        <f>K40</f>
        <v>0</v>
      </c>
      <c r="BK40">
        <f>BG40*BH40*BI40</f>
        <v>0</v>
      </c>
      <c r="BL40">
        <f>(BJ40-BB40)/BI40</f>
        <v>0</v>
      </c>
      <c r="BM40">
        <f>(AZ40-BF40)/BF40</f>
        <v>0</v>
      </c>
      <c r="BN40">
        <f>AY40/(BA40+AY40/BF40)</f>
        <v>0</v>
      </c>
      <c r="BO40" t="s">
        <v>437</v>
      </c>
      <c r="BP40">
        <v>0</v>
      </c>
      <c r="BQ40">
        <f>IF(BP40&lt;&gt;0, BP40, BN40)</f>
        <v>0</v>
      </c>
      <c r="BR40">
        <f>1-BQ40/BF40</f>
        <v>0</v>
      </c>
      <c r="BS40">
        <f>(BF40-BE40)/(BF40-BQ40)</f>
        <v>0</v>
      </c>
      <c r="BT40">
        <f>(AZ40-BF40)/(AZ40-BQ40)</f>
        <v>0</v>
      </c>
      <c r="BU40">
        <f>(BF40-BE40)/(BF40-AY40)</f>
        <v>0</v>
      </c>
      <c r="BV40">
        <f>(AZ40-BF40)/(AZ40-AY40)</f>
        <v>0</v>
      </c>
      <c r="BW40">
        <f>(BS40*BQ40/BE40)</f>
        <v>0</v>
      </c>
      <c r="BX40">
        <f>(1-BW40)</f>
        <v>0</v>
      </c>
      <c r="DG40">
        <f>$B$13*EF40+$C$13*EG40+$F$13*ER40*(1-EU40)</f>
        <v>0</v>
      </c>
      <c r="DH40">
        <f>DG40*DI40</f>
        <v>0</v>
      </c>
      <c r="DI40">
        <f>($B$13*$D$11+$C$13*$D$11+$F$13*((FE40+EW40)/MAX(FE40+EW40+FF40, 0.1)*$I$11+FF40/MAX(FE40+EW40+FF40, 0.1)*$J$11))/($B$13+$C$13+$F$13)</f>
        <v>0</v>
      </c>
      <c r="DJ40">
        <f>($B$13*$K$11+$C$13*$K$11+$F$13*((FE40+EW40)/MAX(FE40+EW40+FF40, 0.1)*$P$11+FF40/MAX(FE40+EW40+FF40, 0.1)*$Q$11))/($B$13+$C$13+$F$13)</f>
        <v>0</v>
      </c>
      <c r="DK40">
        <v>2</v>
      </c>
      <c r="DL40">
        <v>0.5</v>
      </c>
      <c r="DM40" t="s">
        <v>439</v>
      </c>
      <c r="DN40">
        <v>2</v>
      </c>
      <c r="DO40" t="b">
        <v>1</v>
      </c>
      <c r="DP40">
        <v>1701211577.35</v>
      </c>
      <c r="DQ40">
        <v>0.06429107000000001</v>
      </c>
      <c r="DR40">
        <v>0.4419035</v>
      </c>
      <c r="DS40">
        <v>16.28262</v>
      </c>
      <c r="DT40">
        <v>15.86447</v>
      </c>
      <c r="DU40">
        <v>-0.3321416</v>
      </c>
      <c r="DV40">
        <v>16.20642</v>
      </c>
      <c r="DW40">
        <v>500.0086</v>
      </c>
      <c r="DX40">
        <v>90.88484</v>
      </c>
      <c r="DY40">
        <v>0.1000024</v>
      </c>
      <c r="DZ40">
        <v>23.97641</v>
      </c>
      <c r="EA40">
        <v>24.04916</v>
      </c>
      <c r="EB40">
        <v>999.9</v>
      </c>
      <c r="EC40">
        <v>0</v>
      </c>
      <c r="ED40">
        <v>0</v>
      </c>
      <c r="EE40">
        <v>9998.825000000001</v>
      </c>
      <c r="EF40">
        <v>0</v>
      </c>
      <c r="EG40">
        <v>12.0821</v>
      </c>
      <c r="EH40">
        <v>-0.3776124</v>
      </c>
      <c r="EI40">
        <v>0.06535524999999999</v>
      </c>
      <c r="EJ40">
        <v>0.4490274</v>
      </c>
      <c r="EK40">
        <v>0.4181805</v>
      </c>
      <c r="EL40">
        <v>0.4419035</v>
      </c>
      <c r="EM40">
        <v>15.86447</v>
      </c>
      <c r="EN40">
        <v>1.479844</v>
      </c>
      <c r="EO40">
        <v>1.441837</v>
      </c>
      <c r="EP40">
        <v>12.76149</v>
      </c>
      <c r="EQ40">
        <v>12.36493</v>
      </c>
      <c r="ER40">
        <v>1500.018</v>
      </c>
      <c r="ES40">
        <v>0.9730034</v>
      </c>
      <c r="ET40">
        <v>0.02699698</v>
      </c>
      <c r="EU40">
        <v>0</v>
      </c>
      <c r="EV40">
        <v>266.8299</v>
      </c>
      <c r="EW40">
        <v>4.9996</v>
      </c>
      <c r="EX40">
        <v>4026.347</v>
      </c>
      <c r="EY40">
        <v>14076.59</v>
      </c>
      <c r="EZ40">
        <v>37.3121</v>
      </c>
      <c r="FA40">
        <v>38.6996</v>
      </c>
      <c r="FB40">
        <v>37.9935</v>
      </c>
      <c r="FC40">
        <v>38.1311</v>
      </c>
      <c r="FD40">
        <v>38.5246</v>
      </c>
      <c r="FE40">
        <v>1454.658</v>
      </c>
      <c r="FF40">
        <v>40.36</v>
      </c>
      <c r="FG40">
        <v>0</v>
      </c>
      <c r="FH40">
        <v>315</v>
      </c>
      <c r="FI40">
        <v>0</v>
      </c>
      <c r="FJ40">
        <v>266.8082692307693</v>
      </c>
      <c r="FK40">
        <v>0.171179492355292</v>
      </c>
      <c r="FL40">
        <v>-14.73162395958103</v>
      </c>
      <c r="FM40">
        <v>4027.351538461538</v>
      </c>
      <c r="FN40">
        <v>15</v>
      </c>
      <c r="FO40">
        <v>0</v>
      </c>
      <c r="FP40" t="s">
        <v>440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-0.384339425</v>
      </c>
      <c r="GC40">
        <v>0.07102224765478529</v>
      </c>
      <c r="GD40">
        <v>0.01405371259291917</v>
      </c>
      <c r="GE40">
        <v>1</v>
      </c>
      <c r="GF40">
        <v>266.8174117647059</v>
      </c>
      <c r="GG40">
        <v>-0.3597860956267405</v>
      </c>
      <c r="GH40">
        <v>0.2276422784115771</v>
      </c>
      <c r="GI40">
        <v>1</v>
      </c>
      <c r="GJ40">
        <v>0.477124725</v>
      </c>
      <c r="GK40">
        <v>-0.3773618499061921</v>
      </c>
      <c r="GL40">
        <v>0.03743033645252705</v>
      </c>
      <c r="GM40">
        <v>0</v>
      </c>
      <c r="GN40">
        <v>2</v>
      </c>
      <c r="GO40">
        <v>3</v>
      </c>
      <c r="GP40" t="s">
        <v>447</v>
      </c>
      <c r="GQ40">
        <v>3.101</v>
      </c>
      <c r="GR40">
        <v>2.75822</v>
      </c>
      <c r="GS40">
        <v>-8.722150000000001E-05</v>
      </c>
      <c r="GT40">
        <v>0.000117741</v>
      </c>
      <c r="GU40">
        <v>0.08266030000000001</v>
      </c>
      <c r="GV40">
        <v>0.0819071</v>
      </c>
      <c r="GW40">
        <v>26089.4</v>
      </c>
      <c r="GX40">
        <v>24270.3</v>
      </c>
      <c r="GY40">
        <v>26647.1</v>
      </c>
      <c r="GZ40">
        <v>24496.4</v>
      </c>
      <c r="HA40">
        <v>39170.2</v>
      </c>
      <c r="HB40">
        <v>33272.4</v>
      </c>
      <c r="HC40">
        <v>46604.8</v>
      </c>
      <c r="HD40">
        <v>38793.2</v>
      </c>
      <c r="HE40">
        <v>1.8854</v>
      </c>
      <c r="HF40">
        <v>1.8919</v>
      </c>
      <c r="HG40">
        <v>0.186324</v>
      </c>
      <c r="HH40">
        <v>0</v>
      </c>
      <c r="HI40">
        <v>20.9923</v>
      </c>
      <c r="HJ40">
        <v>999.9</v>
      </c>
      <c r="HK40">
        <v>34.8</v>
      </c>
      <c r="HL40">
        <v>32.4</v>
      </c>
      <c r="HM40">
        <v>18.7005</v>
      </c>
      <c r="HN40">
        <v>61.5522</v>
      </c>
      <c r="HO40">
        <v>22.9768</v>
      </c>
      <c r="HP40">
        <v>1</v>
      </c>
      <c r="HQ40">
        <v>0.0441438</v>
      </c>
      <c r="HR40">
        <v>3.5232</v>
      </c>
      <c r="HS40">
        <v>20.2152</v>
      </c>
      <c r="HT40">
        <v>5.22148</v>
      </c>
      <c r="HU40">
        <v>11.98</v>
      </c>
      <c r="HV40">
        <v>4.96575</v>
      </c>
      <c r="HW40">
        <v>3.27583</v>
      </c>
      <c r="HX40">
        <v>9999</v>
      </c>
      <c r="HY40">
        <v>9999</v>
      </c>
      <c r="HZ40">
        <v>9999</v>
      </c>
      <c r="IA40">
        <v>509.3</v>
      </c>
      <c r="IB40">
        <v>1.86395</v>
      </c>
      <c r="IC40">
        <v>1.86007</v>
      </c>
      <c r="ID40">
        <v>1.85837</v>
      </c>
      <c r="IE40">
        <v>1.85974</v>
      </c>
      <c r="IF40">
        <v>1.85986</v>
      </c>
      <c r="IG40">
        <v>1.85837</v>
      </c>
      <c r="IH40">
        <v>1.85744</v>
      </c>
      <c r="II40">
        <v>1.85237</v>
      </c>
      <c r="IJ40">
        <v>0</v>
      </c>
      <c r="IK40">
        <v>0</v>
      </c>
      <c r="IL40">
        <v>0</v>
      </c>
      <c r="IM40">
        <v>0</v>
      </c>
      <c r="IN40" t="s">
        <v>442</v>
      </c>
      <c r="IO40" t="s">
        <v>443</v>
      </c>
      <c r="IP40" t="s">
        <v>444</v>
      </c>
      <c r="IQ40" t="s">
        <v>444</v>
      </c>
      <c r="IR40" t="s">
        <v>444</v>
      </c>
      <c r="IS40" t="s">
        <v>444</v>
      </c>
      <c r="IT40">
        <v>0</v>
      </c>
      <c r="IU40">
        <v>100</v>
      </c>
      <c r="IV40">
        <v>100</v>
      </c>
      <c r="IW40">
        <v>0.396</v>
      </c>
      <c r="IX40">
        <v>0.0765</v>
      </c>
      <c r="IY40">
        <v>0.3971615310492796</v>
      </c>
      <c r="IZ40">
        <v>0.002194383670526158</v>
      </c>
      <c r="JA40">
        <v>-2.614430836048478E-07</v>
      </c>
      <c r="JB40">
        <v>2.831566818974657E-11</v>
      </c>
      <c r="JC40">
        <v>-0.02387284111826243</v>
      </c>
      <c r="JD40">
        <v>-0.004919592197158782</v>
      </c>
      <c r="JE40">
        <v>0.0008186423644796414</v>
      </c>
      <c r="JF40">
        <v>-8.268116151049551E-06</v>
      </c>
      <c r="JG40">
        <v>6</v>
      </c>
      <c r="JH40">
        <v>2002</v>
      </c>
      <c r="JI40">
        <v>0</v>
      </c>
      <c r="JJ40">
        <v>28</v>
      </c>
      <c r="JK40">
        <v>28353526.3</v>
      </c>
      <c r="JL40">
        <v>28353526.3</v>
      </c>
      <c r="JM40">
        <v>0.155029</v>
      </c>
      <c r="JN40">
        <v>0</v>
      </c>
      <c r="JO40">
        <v>1.49658</v>
      </c>
      <c r="JP40">
        <v>2.36084</v>
      </c>
      <c r="JQ40">
        <v>1.54907</v>
      </c>
      <c r="JR40">
        <v>2.43286</v>
      </c>
      <c r="JS40">
        <v>36.3871</v>
      </c>
      <c r="JT40">
        <v>24.0787</v>
      </c>
      <c r="JU40">
        <v>18</v>
      </c>
      <c r="JV40">
        <v>486.117</v>
      </c>
      <c r="JW40">
        <v>506.577</v>
      </c>
      <c r="JX40">
        <v>22.7779</v>
      </c>
      <c r="JY40">
        <v>27.8347</v>
      </c>
      <c r="JZ40">
        <v>30.0013</v>
      </c>
      <c r="KA40">
        <v>28.3656</v>
      </c>
      <c r="KB40">
        <v>28.4323</v>
      </c>
      <c r="KC40">
        <v>100</v>
      </c>
      <c r="KD40">
        <v>13.701</v>
      </c>
      <c r="KE40">
        <v>49.33</v>
      </c>
      <c r="KF40">
        <v>21.7536</v>
      </c>
      <c r="KG40">
        <v>420</v>
      </c>
      <c r="KH40">
        <v>15.8857</v>
      </c>
      <c r="KI40">
        <v>101.839</v>
      </c>
      <c r="KJ40">
        <v>93.5198</v>
      </c>
    </row>
    <row r="41" spans="1:296">
      <c r="A41">
        <v>23</v>
      </c>
      <c r="B41">
        <v>1701211668.1</v>
      </c>
      <c r="C41">
        <v>5546.599999904633</v>
      </c>
      <c r="D41" t="s">
        <v>502</v>
      </c>
      <c r="E41" t="s">
        <v>503</v>
      </c>
      <c r="F41">
        <v>5</v>
      </c>
      <c r="G41" t="s">
        <v>492</v>
      </c>
      <c r="H41">
        <v>1701211665.1</v>
      </c>
      <c r="I41">
        <f>(J41)/1000</f>
        <v>0</v>
      </c>
      <c r="J41">
        <f>IF(DO41, AM41, AG41)</f>
        <v>0</v>
      </c>
      <c r="K41">
        <f>IF(DO41, AH41, AF41)</f>
        <v>0</v>
      </c>
      <c r="L41">
        <f>DQ41 - IF(AT41&gt;1, K41*DK41*100.0/(AV41*EE41), 0)</f>
        <v>0</v>
      </c>
      <c r="M41">
        <f>((S41-I41/2)*L41-K41)/(S41+I41/2)</f>
        <v>0</v>
      </c>
      <c r="N41">
        <f>M41*(DX41+DY41)/1000.0</f>
        <v>0</v>
      </c>
      <c r="O41">
        <f>(DQ41 - IF(AT41&gt;1, K41*DK41*100.0/(AV41*EE41), 0))*(DX41+DY41)/1000.0</f>
        <v>0</v>
      </c>
      <c r="P41">
        <f>2.0/((1/R41-1/Q41)+SIGN(R41)*SQRT((1/R41-1/Q41)*(1/R41-1/Q41) + 4*DL41/((DL41+1)*(DL41+1))*(2*1/R41*1/Q41-1/Q41*1/Q41)))</f>
        <v>0</v>
      </c>
      <c r="Q41">
        <f>IF(LEFT(DM41,1)&lt;&gt;"0",IF(LEFT(DM41,1)="1",3.0,DN41),$D$5+$E$5*(EE41*DX41/($K$5*1000))+$F$5*(EE41*DX41/($K$5*1000))*MAX(MIN(DK41,$J$5),$I$5)*MAX(MIN(DK41,$J$5),$I$5)+$G$5*MAX(MIN(DK41,$J$5),$I$5)*(EE41*DX41/($K$5*1000))+$H$5*(EE41*DX41/($K$5*1000))*(EE41*DX41/($K$5*1000)))</f>
        <v>0</v>
      </c>
      <c r="R41">
        <f>I41*(1000-(1000*0.61365*exp(17.502*V41/(240.97+V41))/(DX41+DY41)+DS41)/2)/(1000*0.61365*exp(17.502*V41/(240.97+V41))/(DX41+DY41)-DS41)</f>
        <v>0</v>
      </c>
      <c r="S41">
        <f>1/((DL41+1)/(P41/1.6)+1/(Q41/1.37)) + DL41/((DL41+1)/(P41/1.6) + DL41/(Q41/1.37))</f>
        <v>0</v>
      </c>
      <c r="T41">
        <f>(DG41*DJ41)</f>
        <v>0</v>
      </c>
      <c r="U41">
        <f>(DZ41+(T41+2*0.95*5.67E-8*(((DZ41+$B$9)+273)^4-(DZ41+273)^4)-44100*I41)/(1.84*29.3*Q41+8*0.95*5.67E-8*(DZ41+273)^3))</f>
        <v>0</v>
      </c>
      <c r="V41">
        <f>($C$9*EA41+$D$9*EB41+$E$9*U41)</f>
        <v>0</v>
      </c>
      <c r="W41">
        <f>0.61365*exp(17.502*V41/(240.97+V41))</f>
        <v>0</v>
      </c>
      <c r="X41">
        <f>(Y41/Z41*100)</f>
        <v>0</v>
      </c>
      <c r="Y41">
        <f>DS41*(DX41+DY41)/1000</f>
        <v>0</v>
      </c>
      <c r="Z41">
        <f>0.61365*exp(17.502*DZ41/(240.97+DZ41))</f>
        <v>0</v>
      </c>
      <c r="AA41">
        <f>(W41-DS41*(DX41+DY41)/1000)</f>
        <v>0</v>
      </c>
      <c r="AB41">
        <f>(-I41*44100)</f>
        <v>0</v>
      </c>
      <c r="AC41">
        <f>2*29.3*Q41*0.92*(DZ41-V41)</f>
        <v>0</v>
      </c>
      <c r="AD41">
        <f>2*0.95*5.67E-8*(((DZ41+$B$9)+273)^4-(V41+273)^4)</f>
        <v>0</v>
      </c>
      <c r="AE41">
        <f>T41+AD41+AB41+AC41</f>
        <v>0</v>
      </c>
      <c r="AF41">
        <f>DW41*AT41*(DR41-DQ41*(1000-AT41*DT41)/(1000-AT41*DS41))/(100*DK41)</f>
        <v>0</v>
      </c>
      <c r="AG41">
        <f>1000*DW41*AT41*(DS41-DT41)/(100*DK41*(1000-AT41*DS41))</f>
        <v>0</v>
      </c>
      <c r="AH41">
        <f>(AI41 - AJ41 - DX41*1E3/(8.314*(DZ41+273.15)) * AL41/DW41 * AK41) * DW41/(100*DK41) * (1000 - DT41)/1000</f>
        <v>0</v>
      </c>
      <c r="AI41">
        <v>0.4559991612268523</v>
      </c>
      <c r="AJ41">
        <v>0.09270217393939395</v>
      </c>
      <c r="AK41">
        <v>-3.241070991720438E-06</v>
      </c>
      <c r="AL41">
        <v>66.2055700665735</v>
      </c>
      <c r="AM41">
        <f>(AO41 - AN41 + DX41*1E3/(8.314*(DZ41+273.15)) * AQ41/DW41 * AP41) * DW41/(100*DK41) * 1000/(1000 - AO41)</f>
        <v>0</v>
      </c>
      <c r="AN41">
        <v>15.87658197919002</v>
      </c>
      <c r="AO41">
        <v>16.40035636363636</v>
      </c>
      <c r="AP41">
        <v>-0.003760877729329096</v>
      </c>
      <c r="AQ41">
        <v>108.7799498378179</v>
      </c>
      <c r="AR41">
        <v>0</v>
      </c>
      <c r="AS41">
        <v>0</v>
      </c>
      <c r="AT41">
        <f>IF(AR41*$H$15&gt;=AV41,1.0,(AV41/(AV41-AR41*$H$15)))</f>
        <v>0</v>
      </c>
      <c r="AU41">
        <f>(AT41-1)*100</f>
        <v>0</v>
      </c>
      <c r="AV41">
        <f>MAX(0,($B$15+$C$15*EE41)/(1+$D$15*EE41)*DX41/(DZ41+273)*$E$15)</f>
        <v>0</v>
      </c>
      <c r="AW41" t="s">
        <v>437</v>
      </c>
      <c r="AX41" t="s">
        <v>437</v>
      </c>
      <c r="AY41">
        <v>0</v>
      </c>
      <c r="AZ41">
        <v>0</v>
      </c>
      <c r="BA41">
        <f>1-AY41/AZ41</f>
        <v>0</v>
      </c>
      <c r="BB41">
        <v>0</v>
      </c>
      <c r="BC41" t="s">
        <v>437</v>
      </c>
      <c r="BD41" t="s">
        <v>437</v>
      </c>
      <c r="BE41">
        <v>0</v>
      </c>
      <c r="BF41">
        <v>0</v>
      </c>
      <c r="BG41">
        <f>1-BE41/BF41</f>
        <v>0</v>
      </c>
      <c r="BH41">
        <v>0.5</v>
      </c>
      <c r="BI41">
        <f>DH41</f>
        <v>0</v>
      </c>
      <c r="BJ41">
        <f>K41</f>
        <v>0</v>
      </c>
      <c r="BK41">
        <f>BG41*BH41*BI41</f>
        <v>0</v>
      </c>
      <c r="BL41">
        <f>(BJ41-BB41)/BI41</f>
        <v>0</v>
      </c>
      <c r="BM41">
        <f>(AZ41-BF41)/BF41</f>
        <v>0</v>
      </c>
      <c r="BN41">
        <f>AY41/(BA41+AY41/BF41)</f>
        <v>0</v>
      </c>
      <c r="BO41" t="s">
        <v>437</v>
      </c>
      <c r="BP41">
        <v>0</v>
      </c>
      <c r="BQ41">
        <f>IF(BP41&lt;&gt;0, BP41, BN41)</f>
        <v>0</v>
      </c>
      <c r="BR41">
        <f>1-BQ41/BF41</f>
        <v>0</v>
      </c>
      <c r="BS41">
        <f>(BF41-BE41)/(BF41-BQ41)</f>
        <v>0</v>
      </c>
      <c r="BT41">
        <f>(AZ41-BF41)/(AZ41-BQ41)</f>
        <v>0</v>
      </c>
      <c r="BU41">
        <f>(BF41-BE41)/(BF41-AY41)</f>
        <v>0</v>
      </c>
      <c r="BV41">
        <f>(AZ41-BF41)/(AZ41-AY41)</f>
        <v>0</v>
      </c>
      <c r="BW41">
        <f>(BS41*BQ41/BE41)</f>
        <v>0</v>
      </c>
      <c r="BX41">
        <f>(1-BW41)</f>
        <v>0</v>
      </c>
      <c r="DG41">
        <f>$B$13*EF41+$C$13*EG41+$F$13*ER41*(1-EU41)</f>
        <v>0</v>
      </c>
      <c r="DH41">
        <f>DG41*DI41</f>
        <v>0</v>
      </c>
      <c r="DI41">
        <f>($B$13*$D$11+$C$13*$D$11+$F$13*((FE41+EW41)/MAX(FE41+EW41+FF41, 0.1)*$I$11+FF41/MAX(FE41+EW41+FF41, 0.1)*$J$11))/($B$13+$C$13+$F$13)</f>
        <v>0</v>
      </c>
      <c r="DJ41">
        <f>($B$13*$K$11+$C$13*$K$11+$F$13*((FE41+EW41)/MAX(FE41+EW41+FF41, 0.1)*$P$11+FF41/MAX(FE41+EW41+FF41, 0.1)*$Q$11))/($B$13+$C$13+$F$13)</f>
        <v>0</v>
      </c>
      <c r="DK41">
        <v>2</v>
      </c>
      <c r="DL41">
        <v>0.5</v>
      </c>
      <c r="DM41" t="s">
        <v>439</v>
      </c>
      <c r="DN41">
        <v>2</v>
      </c>
      <c r="DO41" t="b">
        <v>1</v>
      </c>
      <c r="DP41">
        <v>1701211665.1</v>
      </c>
      <c r="DQ41">
        <v>0.09575518181818182</v>
      </c>
      <c r="DR41">
        <v>0.4358256363636363</v>
      </c>
      <c r="DS41">
        <v>16.41207272727273</v>
      </c>
      <c r="DT41">
        <v>15.88660909090909</v>
      </c>
      <c r="DU41">
        <v>-0.3007464545454546</v>
      </c>
      <c r="DV41">
        <v>16.33391818181818</v>
      </c>
      <c r="DW41">
        <v>500.0675454545455</v>
      </c>
      <c r="DX41">
        <v>90.88668181818183</v>
      </c>
      <c r="DY41">
        <v>0.1001565818181818</v>
      </c>
      <c r="DZ41">
        <v>23.77360909090909</v>
      </c>
      <c r="EA41">
        <v>23.98143636363636</v>
      </c>
      <c r="EB41">
        <v>999.9</v>
      </c>
      <c r="EC41">
        <v>0</v>
      </c>
      <c r="ED41">
        <v>0</v>
      </c>
      <c r="EE41">
        <v>9988.81909090909</v>
      </c>
      <c r="EF41">
        <v>0</v>
      </c>
      <c r="EG41">
        <v>12.23899090909091</v>
      </c>
      <c r="EH41">
        <v>-0.3400703636363636</v>
      </c>
      <c r="EI41">
        <v>0.09735308181818181</v>
      </c>
      <c r="EJ41">
        <v>0.4428611818181818</v>
      </c>
      <c r="EK41">
        <v>0.5254712727272728</v>
      </c>
      <c r="EL41">
        <v>0.4358256363636363</v>
      </c>
      <c r="EM41">
        <v>15.88660909090909</v>
      </c>
      <c r="EN41">
        <v>1.491639090909091</v>
      </c>
      <c r="EO41">
        <v>1.443880909090909</v>
      </c>
      <c r="EP41">
        <v>12.88271818181818</v>
      </c>
      <c r="EQ41">
        <v>12.38647272727273</v>
      </c>
      <c r="ER41">
        <v>1499.978181818182</v>
      </c>
      <c r="ES41">
        <v>0.9729998181818181</v>
      </c>
      <c r="ET41">
        <v>0.02700031818181818</v>
      </c>
      <c r="EU41">
        <v>0</v>
      </c>
      <c r="EV41">
        <v>266.9532727272728</v>
      </c>
      <c r="EW41">
        <v>4.9996</v>
      </c>
      <c r="EX41">
        <v>4019.440000000001</v>
      </c>
      <c r="EY41">
        <v>14076.19090909091</v>
      </c>
      <c r="EZ41">
        <v>36.84645454545455</v>
      </c>
      <c r="FA41">
        <v>38.22136363636364</v>
      </c>
      <c r="FB41">
        <v>37.53954545454546</v>
      </c>
      <c r="FC41">
        <v>37.70436363636364</v>
      </c>
      <c r="FD41">
        <v>38.23827272727272</v>
      </c>
      <c r="FE41">
        <v>1454.617272727273</v>
      </c>
      <c r="FF41">
        <v>40.36363636363637</v>
      </c>
      <c r="FG41">
        <v>0</v>
      </c>
      <c r="FH41">
        <v>87.39999985694885</v>
      </c>
      <c r="FI41">
        <v>0</v>
      </c>
      <c r="FJ41">
        <v>266.8637692307693</v>
      </c>
      <c r="FK41">
        <v>0.8122393262567632</v>
      </c>
      <c r="FL41">
        <v>-3.949059845688144</v>
      </c>
      <c r="FM41">
        <v>4019.850384615384</v>
      </c>
      <c r="FN41">
        <v>15</v>
      </c>
      <c r="FO41">
        <v>0</v>
      </c>
      <c r="FP41" t="s">
        <v>440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-0.3271304390243902</v>
      </c>
      <c r="GC41">
        <v>-0.06921114982578473</v>
      </c>
      <c r="GD41">
        <v>0.01479292393308992</v>
      </c>
      <c r="GE41">
        <v>1</v>
      </c>
      <c r="GF41">
        <v>266.8837647058823</v>
      </c>
      <c r="GG41">
        <v>0.1786096322536502</v>
      </c>
      <c r="GH41">
        <v>0.2150134139212936</v>
      </c>
      <c r="GI41">
        <v>1</v>
      </c>
      <c r="GJ41">
        <v>0.4773947073170732</v>
      </c>
      <c r="GK41">
        <v>0.347899923344948</v>
      </c>
      <c r="GL41">
        <v>0.03639202929297401</v>
      </c>
      <c r="GM41">
        <v>0</v>
      </c>
      <c r="GN41">
        <v>2</v>
      </c>
      <c r="GO41">
        <v>3</v>
      </c>
      <c r="GP41" t="s">
        <v>447</v>
      </c>
      <c r="GQ41">
        <v>3.10109</v>
      </c>
      <c r="GR41">
        <v>2.7581</v>
      </c>
      <c r="GS41">
        <v>-7.96836E-05</v>
      </c>
      <c r="GT41">
        <v>0.000103468</v>
      </c>
      <c r="GU41">
        <v>0.0830814</v>
      </c>
      <c r="GV41">
        <v>0.0819453</v>
      </c>
      <c r="GW41">
        <v>26100.1</v>
      </c>
      <c r="GX41">
        <v>24278.9</v>
      </c>
      <c r="GY41">
        <v>26657.2</v>
      </c>
      <c r="GZ41">
        <v>24503.6</v>
      </c>
      <c r="HA41">
        <v>39166.6</v>
      </c>
      <c r="HB41">
        <v>33280.2</v>
      </c>
      <c r="HC41">
        <v>46622.5</v>
      </c>
      <c r="HD41">
        <v>38804.1</v>
      </c>
      <c r="HE41">
        <v>1.88695</v>
      </c>
      <c r="HF41">
        <v>1.8961</v>
      </c>
      <c r="HG41">
        <v>0.156559</v>
      </c>
      <c r="HH41">
        <v>0</v>
      </c>
      <c r="HI41">
        <v>21.3979</v>
      </c>
      <c r="HJ41">
        <v>999.9</v>
      </c>
      <c r="HK41">
        <v>35.1</v>
      </c>
      <c r="HL41">
        <v>32.5</v>
      </c>
      <c r="HM41">
        <v>18.97</v>
      </c>
      <c r="HN41">
        <v>61.3022</v>
      </c>
      <c r="HO41">
        <v>23.0609</v>
      </c>
      <c r="HP41">
        <v>1</v>
      </c>
      <c r="HQ41">
        <v>0.0227134</v>
      </c>
      <c r="HR41">
        <v>0.269676</v>
      </c>
      <c r="HS41">
        <v>20.2805</v>
      </c>
      <c r="HT41">
        <v>5.22268</v>
      </c>
      <c r="HU41">
        <v>11.98</v>
      </c>
      <c r="HV41">
        <v>4.96575</v>
      </c>
      <c r="HW41">
        <v>3.2758</v>
      </c>
      <c r="HX41">
        <v>9999</v>
      </c>
      <c r="HY41">
        <v>9999</v>
      </c>
      <c r="HZ41">
        <v>9999</v>
      </c>
      <c r="IA41">
        <v>509.3</v>
      </c>
      <c r="IB41">
        <v>1.86397</v>
      </c>
      <c r="IC41">
        <v>1.86006</v>
      </c>
      <c r="ID41">
        <v>1.85837</v>
      </c>
      <c r="IE41">
        <v>1.85974</v>
      </c>
      <c r="IF41">
        <v>1.85985</v>
      </c>
      <c r="IG41">
        <v>1.85837</v>
      </c>
      <c r="IH41">
        <v>1.85743</v>
      </c>
      <c r="II41">
        <v>1.85238</v>
      </c>
      <c r="IJ41">
        <v>0</v>
      </c>
      <c r="IK41">
        <v>0</v>
      </c>
      <c r="IL41">
        <v>0</v>
      </c>
      <c r="IM41">
        <v>0</v>
      </c>
      <c r="IN41" t="s">
        <v>442</v>
      </c>
      <c r="IO41" t="s">
        <v>443</v>
      </c>
      <c r="IP41" t="s">
        <v>444</v>
      </c>
      <c r="IQ41" t="s">
        <v>444</v>
      </c>
      <c r="IR41" t="s">
        <v>444</v>
      </c>
      <c r="IS41" t="s">
        <v>444</v>
      </c>
      <c r="IT41">
        <v>0</v>
      </c>
      <c r="IU41">
        <v>100</v>
      </c>
      <c r="IV41">
        <v>100</v>
      </c>
      <c r="IW41">
        <v>0.397</v>
      </c>
      <c r="IX41">
        <v>0.078</v>
      </c>
      <c r="IY41">
        <v>0.3971615310492796</v>
      </c>
      <c r="IZ41">
        <v>0.002194383670526158</v>
      </c>
      <c r="JA41">
        <v>-2.614430836048478E-07</v>
      </c>
      <c r="JB41">
        <v>2.831566818974657E-11</v>
      </c>
      <c r="JC41">
        <v>-0.02387284111826243</v>
      </c>
      <c r="JD41">
        <v>-0.004919592197158782</v>
      </c>
      <c r="JE41">
        <v>0.0008186423644796414</v>
      </c>
      <c r="JF41">
        <v>-8.268116151049551E-06</v>
      </c>
      <c r="JG41">
        <v>6</v>
      </c>
      <c r="JH41">
        <v>2002</v>
      </c>
      <c r="JI41">
        <v>0</v>
      </c>
      <c r="JJ41">
        <v>28</v>
      </c>
      <c r="JK41">
        <v>28353527.8</v>
      </c>
      <c r="JL41">
        <v>28353527.8</v>
      </c>
      <c r="JM41">
        <v>0.155029</v>
      </c>
      <c r="JN41">
        <v>0</v>
      </c>
      <c r="JO41">
        <v>1.49658</v>
      </c>
      <c r="JP41">
        <v>2.35962</v>
      </c>
      <c r="JQ41">
        <v>1.54907</v>
      </c>
      <c r="JR41">
        <v>2.4646</v>
      </c>
      <c r="JS41">
        <v>36.2694</v>
      </c>
      <c r="JT41">
        <v>24.14</v>
      </c>
      <c r="JU41">
        <v>18</v>
      </c>
      <c r="JV41">
        <v>485.056</v>
      </c>
      <c r="JW41">
        <v>507.115</v>
      </c>
      <c r="JX41">
        <v>21.8313</v>
      </c>
      <c r="JY41">
        <v>27.6</v>
      </c>
      <c r="JZ41">
        <v>29.9971</v>
      </c>
      <c r="KA41">
        <v>28.1101</v>
      </c>
      <c r="KB41">
        <v>28.1704</v>
      </c>
      <c r="KC41">
        <v>100</v>
      </c>
      <c r="KD41">
        <v>13.5139</v>
      </c>
      <c r="KE41">
        <v>49.7007</v>
      </c>
      <c r="KF41">
        <v>21.8576</v>
      </c>
      <c r="KG41">
        <v>420</v>
      </c>
      <c r="KH41">
        <v>15.8419</v>
      </c>
      <c r="KI41">
        <v>101.878</v>
      </c>
      <c r="KJ41">
        <v>93.5466</v>
      </c>
    </row>
    <row r="42" spans="1:296">
      <c r="A42">
        <v>24</v>
      </c>
      <c r="B42">
        <v>1701211715.1</v>
      </c>
      <c r="C42">
        <v>5593.599999904633</v>
      </c>
      <c r="D42" t="s">
        <v>504</v>
      </c>
      <c r="E42" t="s">
        <v>505</v>
      </c>
      <c r="F42">
        <v>5</v>
      </c>
      <c r="G42" t="s">
        <v>492</v>
      </c>
      <c r="H42">
        <v>1701211712.1</v>
      </c>
      <c r="I42">
        <f>(J42)/1000</f>
        <v>0</v>
      </c>
      <c r="J42">
        <f>IF(DO42, AM42, AG42)</f>
        <v>0</v>
      </c>
      <c r="K42">
        <f>IF(DO42, AH42, AF42)</f>
        <v>0</v>
      </c>
      <c r="L42">
        <f>DQ42 - IF(AT42&gt;1, K42*DK42*100.0/(AV42*EE42), 0)</f>
        <v>0</v>
      </c>
      <c r="M42">
        <f>((S42-I42/2)*L42-K42)/(S42+I42/2)</f>
        <v>0</v>
      </c>
      <c r="N42">
        <f>M42*(DX42+DY42)/1000.0</f>
        <v>0</v>
      </c>
      <c r="O42">
        <f>(DQ42 - IF(AT42&gt;1, K42*DK42*100.0/(AV42*EE42), 0))*(DX42+DY42)/1000.0</f>
        <v>0</v>
      </c>
      <c r="P42">
        <f>2.0/((1/R42-1/Q42)+SIGN(R42)*SQRT((1/R42-1/Q42)*(1/R42-1/Q42) + 4*DL42/((DL42+1)*(DL42+1))*(2*1/R42*1/Q42-1/Q42*1/Q42)))</f>
        <v>0</v>
      </c>
      <c r="Q42">
        <f>IF(LEFT(DM42,1)&lt;&gt;"0",IF(LEFT(DM42,1)="1",3.0,DN42),$D$5+$E$5*(EE42*DX42/($K$5*1000))+$F$5*(EE42*DX42/($K$5*1000))*MAX(MIN(DK42,$J$5),$I$5)*MAX(MIN(DK42,$J$5),$I$5)+$G$5*MAX(MIN(DK42,$J$5),$I$5)*(EE42*DX42/($K$5*1000))+$H$5*(EE42*DX42/($K$5*1000))*(EE42*DX42/($K$5*1000)))</f>
        <v>0</v>
      </c>
      <c r="R42">
        <f>I42*(1000-(1000*0.61365*exp(17.502*V42/(240.97+V42))/(DX42+DY42)+DS42)/2)/(1000*0.61365*exp(17.502*V42/(240.97+V42))/(DX42+DY42)-DS42)</f>
        <v>0</v>
      </c>
      <c r="S42">
        <f>1/((DL42+1)/(P42/1.6)+1/(Q42/1.37)) + DL42/((DL42+1)/(P42/1.6) + DL42/(Q42/1.37))</f>
        <v>0</v>
      </c>
      <c r="T42">
        <f>(DG42*DJ42)</f>
        <v>0</v>
      </c>
      <c r="U42">
        <f>(DZ42+(T42+2*0.95*5.67E-8*(((DZ42+$B$9)+273)^4-(DZ42+273)^4)-44100*I42)/(1.84*29.3*Q42+8*0.95*5.67E-8*(DZ42+273)^3))</f>
        <v>0</v>
      </c>
      <c r="V42">
        <f>($C$9*EA42+$D$9*EB42+$E$9*U42)</f>
        <v>0</v>
      </c>
      <c r="W42">
        <f>0.61365*exp(17.502*V42/(240.97+V42))</f>
        <v>0</v>
      </c>
      <c r="X42">
        <f>(Y42/Z42*100)</f>
        <v>0</v>
      </c>
      <c r="Y42">
        <f>DS42*(DX42+DY42)/1000</f>
        <v>0</v>
      </c>
      <c r="Z42">
        <f>0.61365*exp(17.502*DZ42/(240.97+DZ42))</f>
        <v>0</v>
      </c>
      <c r="AA42">
        <f>(W42-DS42*(DX42+DY42)/1000)</f>
        <v>0</v>
      </c>
      <c r="AB42">
        <f>(-I42*44100)</f>
        <v>0</v>
      </c>
      <c r="AC42">
        <f>2*29.3*Q42*0.92*(DZ42-V42)</f>
        <v>0</v>
      </c>
      <c r="AD42">
        <f>2*0.95*5.67E-8*(((DZ42+$B$9)+273)^4-(V42+273)^4)</f>
        <v>0</v>
      </c>
      <c r="AE42">
        <f>T42+AD42+AB42+AC42</f>
        <v>0</v>
      </c>
      <c r="AF42">
        <f>DW42*AT42*(DR42-DQ42*(1000-AT42*DT42)/(1000-AT42*DS42))/(100*DK42)</f>
        <v>0</v>
      </c>
      <c r="AG42">
        <f>1000*DW42*AT42*(DS42-DT42)/(100*DK42*(1000-AT42*DS42))</f>
        <v>0</v>
      </c>
      <c r="AH42">
        <f>(AI42 - AJ42 - DX42*1E3/(8.314*(DZ42+273.15)) * AL42/DW42 * AK42) * DW42/(100*DK42) * (1000 - DT42)/1000</f>
        <v>0</v>
      </c>
      <c r="AI42">
        <v>0.4230727279747198</v>
      </c>
      <c r="AJ42">
        <v>0.1149336242424242</v>
      </c>
      <c r="AK42">
        <v>2.393194985517575E-07</v>
      </c>
      <c r="AL42">
        <v>66.2055700665735</v>
      </c>
      <c r="AM42">
        <f>(AO42 - AN42 + DX42*1E3/(8.314*(DZ42+273.15)) * AQ42/DW42 * AP42) * DW42/(100*DK42) * 1000/(1000 - AO42)</f>
        <v>0</v>
      </c>
      <c r="AN42">
        <v>15.85337121407153</v>
      </c>
      <c r="AO42">
        <v>16.33794666666666</v>
      </c>
      <c r="AP42">
        <v>-2.492505527951647E-05</v>
      </c>
      <c r="AQ42">
        <v>108.7799498378179</v>
      </c>
      <c r="AR42">
        <v>0</v>
      </c>
      <c r="AS42">
        <v>0</v>
      </c>
      <c r="AT42">
        <f>IF(AR42*$H$15&gt;=AV42,1.0,(AV42/(AV42-AR42*$H$15)))</f>
        <v>0</v>
      </c>
      <c r="AU42">
        <f>(AT42-1)*100</f>
        <v>0</v>
      </c>
      <c r="AV42">
        <f>MAX(0,($B$15+$C$15*EE42)/(1+$D$15*EE42)*DX42/(DZ42+273)*$E$15)</f>
        <v>0</v>
      </c>
      <c r="AW42" t="s">
        <v>437</v>
      </c>
      <c r="AX42">
        <v>0</v>
      </c>
      <c r="AY42">
        <v>0.7</v>
      </c>
      <c r="AZ42">
        <v>0.7</v>
      </c>
      <c r="BA42">
        <f>1-AY42/AZ42</f>
        <v>0</v>
      </c>
      <c r="BB42">
        <v>-1</v>
      </c>
      <c r="BC42" t="s">
        <v>506</v>
      </c>
      <c r="BD42">
        <v>8181.71</v>
      </c>
      <c r="BE42">
        <v>266.8663846153846</v>
      </c>
      <c r="BF42">
        <v>270.24</v>
      </c>
      <c r="BG42">
        <f>1-BE42/BF42</f>
        <v>0</v>
      </c>
      <c r="BH42">
        <v>0.5</v>
      </c>
      <c r="BI42">
        <f>DH42</f>
        <v>0</v>
      </c>
      <c r="BJ42">
        <f>K42</f>
        <v>0</v>
      </c>
      <c r="BK42">
        <f>BG42*BH42*BI42</f>
        <v>0</v>
      </c>
      <c r="BL42">
        <f>(BJ42-BB42)/BI42</f>
        <v>0</v>
      </c>
      <c r="BM42">
        <f>(AZ42-BF42)/BF42</f>
        <v>0</v>
      </c>
      <c r="BN42">
        <f>AY42/(BA42+AY42/BF42)</f>
        <v>0</v>
      </c>
      <c r="BO42" t="s">
        <v>437</v>
      </c>
      <c r="BP42">
        <v>0</v>
      </c>
      <c r="BQ42">
        <f>IF(BP42&lt;&gt;0, BP42, BN42)</f>
        <v>0</v>
      </c>
      <c r="BR42">
        <f>1-BQ42/BF42</f>
        <v>0</v>
      </c>
      <c r="BS42">
        <f>(BF42-BE42)/(BF42-BQ42)</f>
        <v>0</v>
      </c>
      <c r="BT42">
        <f>(AZ42-BF42)/(AZ42-BQ42)</f>
        <v>0</v>
      </c>
      <c r="BU42">
        <f>(BF42-BE42)/(BF42-AY42)</f>
        <v>0</v>
      </c>
      <c r="BV42">
        <f>(AZ42-BF42)/(AZ42-AY42)</f>
        <v>0</v>
      </c>
      <c r="BW42">
        <f>(BS42*BQ42/BE42)</f>
        <v>0</v>
      </c>
      <c r="BX42">
        <f>(1-BW42)</f>
        <v>0</v>
      </c>
      <c r="DG42">
        <f>$B$13*EF42+$C$13*EG42+$F$13*ER42*(1-EU42)</f>
        <v>0</v>
      </c>
      <c r="DH42">
        <f>DG42*DI42</f>
        <v>0</v>
      </c>
      <c r="DI42">
        <f>($B$13*$D$11+$C$13*$D$11+$F$13*((FE42+EW42)/MAX(FE42+EW42+FF42, 0.1)*$I$11+FF42/MAX(FE42+EW42+FF42, 0.1)*$J$11))/($B$13+$C$13+$F$13)</f>
        <v>0</v>
      </c>
      <c r="DJ42">
        <f>($B$13*$K$11+$C$13*$K$11+$F$13*((FE42+EW42)/MAX(FE42+EW42+FF42, 0.1)*$P$11+FF42/MAX(FE42+EW42+FF42, 0.1)*$Q$11))/($B$13+$C$13+$F$13)</f>
        <v>0</v>
      </c>
      <c r="DK42">
        <v>2</v>
      </c>
      <c r="DL42">
        <v>0.5</v>
      </c>
      <c r="DM42" t="s">
        <v>439</v>
      </c>
      <c r="DN42">
        <v>2</v>
      </c>
      <c r="DO42" t="b">
        <v>1</v>
      </c>
      <c r="DP42">
        <v>1701211712.1</v>
      </c>
      <c r="DQ42">
        <v>0.1172882727272727</v>
      </c>
      <c r="DR42">
        <v>0.4100165454545455</v>
      </c>
      <c r="DS42">
        <v>16.33946363636364</v>
      </c>
      <c r="DT42">
        <v>15.85316363636363</v>
      </c>
      <c r="DU42">
        <v>-0.2792604545454546</v>
      </c>
      <c r="DV42">
        <v>16.2624</v>
      </c>
      <c r="DW42">
        <v>500.0346363636363</v>
      </c>
      <c r="DX42">
        <v>90.88800000000001</v>
      </c>
      <c r="DY42">
        <v>0.09991211818181819</v>
      </c>
      <c r="DZ42">
        <v>23.76530909090909</v>
      </c>
      <c r="EA42">
        <v>24.02069090909091</v>
      </c>
      <c r="EB42">
        <v>999.9</v>
      </c>
      <c r="EC42">
        <v>0</v>
      </c>
      <c r="ED42">
        <v>0</v>
      </c>
      <c r="EE42">
        <v>10001.82</v>
      </c>
      <c r="EF42">
        <v>0</v>
      </c>
      <c r="EG42">
        <v>12.19206363636363</v>
      </c>
      <c r="EH42">
        <v>-0.2927281818181818</v>
      </c>
      <c r="EI42">
        <v>0.1192363636363636</v>
      </c>
      <c r="EJ42">
        <v>0.4166211818181818</v>
      </c>
      <c r="EK42">
        <v>0.4863092727272728</v>
      </c>
      <c r="EL42">
        <v>0.4100165454545455</v>
      </c>
      <c r="EM42">
        <v>15.85316363636363</v>
      </c>
      <c r="EN42">
        <v>1.485061818181818</v>
      </c>
      <c r="EO42">
        <v>1.440862727272727</v>
      </c>
      <c r="EP42">
        <v>12.81522727272727</v>
      </c>
      <c r="EQ42">
        <v>12.35465454545454</v>
      </c>
      <c r="ER42">
        <v>1499.997272727273</v>
      </c>
      <c r="ES42">
        <v>0.9729989999999998</v>
      </c>
      <c r="ET42">
        <v>0.0270012</v>
      </c>
      <c r="EU42">
        <v>0</v>
      </c>
      <c r="EV42">
        <v>266.9614545454546</v>
      </c>
      <c r="EW42">
        <v>4.9996</v>
      </c>
      <c r="EX42">
        <v>4015.51</v>
      </c>
      <c r="EY42">
        <v>14076.4</v>
      </c>
      <c r="EZ42">
        <v>36.61909090909091</v>
      </c>
      <c r="FA42">
        <v>37.99427272727273</v>
      </c>
      <c r="FB42">
        <v>37.95972727272727</v>
      </c>
      <c r="FC42">
        <v>37.50536363636364</v>
      </c>
      <c r="FD42">
        <v>38.0339090909091</v>
      </c>
      <c r="FE42">
        <v>1454.627272727273</v>
      </c>
      <c r="FF42">
        <v>40.37</v>
      </c>
      <c r="FG42">
        <v>0</v>
      </c>
      <c r="FH42">
        <v>134.2000000476837</v>
      </c>
      <c r="FI42">
        <v>0</v>
      </c>
      <c r="FJ42">
        <v>266.8663846153846</v>
      </c>
      <c r="FK42">
        <v>1.578598275710629</v>
      </c>
      <c r="FL42">
        <v>-3.480341864593568</v>
      </c>
      <c r="FM42">
        <v>4015.806923076923</v>
      </c>
      <c r="FN42">
        <v>15</v>
      </c>
      <c r="FO42">
        <v>0</v>
      </c>
      <c r="FP42" t="s">
        <v>440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-0.3088999512195122</v>
      </c>
      <c r="GC42">
        <v>0.1741538675958179</v>
      </c>
      <c r="GD42">
        <v>0.02482183515350677</v>
      </c>
      <c r="GE42">
        <v>1</v>
      </c>
      <c r="GF42">
        <v>266.8857352941176</v>
      </c>
      <c r="GG42">
        <v>0.4807792167587415</v>
      </c>
      <c r="GH42">
        <v>0.2600809047000953</v>
      </c>
      <c r="GI42">
        <v>1</v>
      </c>
      <c r="GJ42">
        <v>0.4877783658536585</v>
      </c>
      <c r="GK42">
        <v>-0.01554083623693261</v>
      </c>
      <c r="GL42">
        <v>0.00176302404776009</v>
      </c>
      <c r="GM42">
        <v>1</v>
      </c>
      <c r="GN42">
        <v>3</v>
      </c>
      <c r="GO42">
        <v>3</v>
      </c>
      <c r="GP42" t="s">
        <v>441</v>
      </c>
      <c r="GQ42">
        <v>3.101</v>
      </c>
      <c r="GR42">
        <v>2.75797</v>
      </c>
      <c r="GS42">
        <v>-7.89617E-05</v>
      </c>
      <c r="GT42">
        <v>0.000107563</v>
      </c>
      <c r="GU42">
        <v>0.0828845</v>
      </c>
      <c r="GV42">
        <v>0.0818849</v>
      </c>
      <c r="GW42">
        <v>26106.4</v>
      </c>
      <c r="GX42">
        <v>24283.5</v>
      </c>
      <c r="GY42">
        <v>26663.2</v>
      </c>
      <c r="GZ42">
        <v>24507.8</v>
      </c>
      <c r="HA42">
        <v>39183.3</v>
      </c>
      <c r="HB42">
        <v>33287.3</v>
      </c>
      <c r="HC42">
        <v>46632.6</v>
      </c>
      <c r="HD42">
        <v>38809.8</v>
      </c>
      <c r="HE42">
        <v>1.88825</v>
      </c>
      <c r="HF42">
        <v>1.8985</v>
      </c>
      <c r="HG42">
        <v>0.153445</v>
      </c>
      <c r="HH42">
        <v>0</v>
      </c>
      <c r="HI42">
        <v>21.4832</v>
      </c>
      <c r="HJ42">
        <v>999.9</v>
      </c>
      <c r="HK42">
        <v>35.1</v>
      </c>
      <c r="HL42">
        <v>32.4</v>
      </c>
      <c r="HM42">
        <v>18.8619</v>
      </c>
      <c r="HN42">
        <v>61.4622</v>
      </c>
      <c r="HO42">
        <v>22.7845</v>
      </c>
      <c r="HP42">
        <v>1</v>
      </c>
      <c r="HQ42">
        <v>0.0139075</v>
      </c>
      <c r="HR42">
        <v>1.26096</v>
      </c>
      <c r="HS42">
        <v>20.2766</v>
      </c>
      <c r="HT42">
        <v>5.22268</v>
      </c>
      <c r="HU42">
        <v>11.98</v>
      </c>
      <c r="HV42">
        <v>4.96585</v>
      </c>
      <c r="HW42">
        <v>3.2758</v>
      </c>
      <c r="HX42">
        <v>9999</v>
      </c>
      <c r="HY42">
        <v>9999</v>
      </c>
      <c r="HZ42">
        <v>9999</v>
      </c>
      <c r="IA42">
        <v>509.4</v>
      </c>
      <c r="IB42">
        <v>1.86393</v>
      </c>
      <c r="IC42">
        <v>1.86006</v>
      </c>
      <c r="ID42">
        <v>1.85837</v>
      </c>
      <c r="IE42">
        <v>1.85974</v>
      </c>
      <c r="IF42">
        <v>1.85987</v>
      </c>
      <c r="IG42">
        <v>1.85837</v>
      </c>
      <c r="IH42">
        <v>1.85744</v>
      </c>
      <c r="II42">
        <v>1.85241</v>
      </c>
      <c r="IJ42">
        <v>0</v>
      </c>
      <c r="IK42">
        <v>0</v>
      </c>
      <c r="IL42">
        <v>0</v>
      </c>
      <c r="IM42">
        <v>0</v>
      </c>
      <c r="IN42" t="s">
        <v>442</v>
      </c>
      <c r="IO42" t="s">
        <v>443</v>
      </c>
      <c r="IP42" t="s">
        <v>444</v>
      </c>
      <c r="IQ42" t="s">
        <v>444</v>
      </c>
      <c r="IR42" t="s">
        <v>444</v>
      </c>
      <c r="IS42" t="s">
        <v>444</v>
      </c>
      <c r="IT42">
        <v>0</v>
      </c>
      <c r="IU42">
        <v>100</v>
      </c>
      <c r="IV42">
        <v>100</v>
      </c>
      <c r="IW42">
        <v>0.397</v>
      </c>
      <c r="IX42">
        <v>0.077</v>
      </c>
      <c r="IY42">
        <v>0.3971615310492796</v>
      </c>
      <c r="IZ42">
        <v>0.002194383670526158</v>
      </c>
      <c r="JA42">
        <v>-2.614430836048478E-07</v>
      </c>
      <c r="JB42">
        <v>2.831566818974657E-11</v>
      </c>
      <c r="JC42">
        <v>-0.02387284111826243</v>
      </c>
      <c r="JD42">
        <v>-0.004919592197158782</v>
      </c>
      <c r="JE42">
        <v>0.0008186423644796414</v>
      </c>
      <c r="JF42">
        <v>-8.268116151049551E-06</v>
      </c>
      <c r="JG42">
        <v>6</v>
      </c>
      <c r="JH42">
        <v>2002</v>
      </c>
      <c r="JI42">
        <v>0</v>
      </c>
      <c r="JJ42">
        <v>28</v>
      </c>
      <c r="JK42">
        <v>28353528.6</v>
      </c>
      <c r="JL42">
        <v>28353528.6</v>
      </c>
      <c r="JM42">
        <v>0.155029</v>
      </c>
      <c r="JN42">
        <v>0</v>
      </c>
      <c r="JO42">
        <v>1.49658</v>
      </c>
      <c r="JP42">
        <v>2.35962</v>
      </c>
      <c r="JQ42">
        <v>1.54907</v>
      </c>
      <c r="JR42">
        <v>2.36572</v>
      </c>
      <c r="JS42">
        <v>36.2224</v>
      </c>
      <c r="JT42">
        <v>24.1313</v>
      </c>
      <c r="JU42">
        <v>18</v>
      </c>
      <c r="JV42">
        <v>484.745</v>
      </c>
      <c r="JW42">
        <v>507.521</v>
      </c>
      <c r="JX42">
        <v>21.8008</v>
      </c>
      <c r="JY42">
        <v>27.4604</v>
      </c>
      <c r="JZ42">
        <v>29.9989</v>
      </c>
      <c r="KA42">
        <v>27.9718</v>
      </c>
      <c r="KB42">
        <v>28.0329</v>
      </c>
      <c r="KC42">
        <v>100</v>
      </c>
      <c r="KD42">
        <v>13.5139</v>
      </c>
      <c r="KE42">
        <v>49.7007</v>
      </c>
      <c r="KF42">
        <v>21.7835</v>
      </c>
      <c r="KG42">
        <v>420</v>
      </c>
      <c r="KH42">
        <v>15.8196</v>
      </c>
      <c r="KI42">
        <v>101.9</v>
      </c>
      <c r="KJ42">
        <v>93.5613</v>
      </c>
    </row>
    <row r="43" spans="1:296">
      <c r="A43">
        <v>25</v>
      </c>
      <c r="B43">
        <v>1701212019.6</v>
      </c>
      <c r="C43">
        <v>5898.099999904633</v>
      </c>
      <c r="D43" t="s">
        <v>507</v>
      </c>
      <c r="E43" t="s">
        <v>508</v>
      </c>
      <c r="F43">
        <v>5</v>
      </c>
      <c r="G43" t="s">
        <v>492</v>
      </c>
      <c r="H43">
        <v>1701212016.85</v>
      </c>
      <c r="I43">
        <f>(J43)/1000</f>
        <v>0</v>
      </c>
      <c r="J43">
        <f>IF(DO43, AM43, AG43)</f>
        <v>0</v>
      </c>
      <c r="K43">
        <f>IF(DO43, AH43, AF43)</f>
        <v>0</v>
      </c>
      <c r="L43">
        <f>DQ43 - IF(AT43&gt;1, K43*DK43*100.0/(AV43*EE43), 0)</f>
        <v>0</v>
      </c>
      <c r="M43">
        <f>((S43-I43/2)*L43-K43)/(S43+I43/2)</f>
        <v>0</v>
      </c>
      <c r="N43">
        <f>M43*(DX43+DY43)/1000.0</f>
        <v>0</v>
      </c>
      <c r="O43">
        <f>(DQ43 - IF(AT43&gt;1, K43*DK43*100.0/(AV43*EE43), 0))*(DX43+DY43)/1000.0</f>
        <v>0</v>
      </c>
      <c r="P43">
        <f>2.0/((1/R43-1/Q43)+SIGN(R43)*SQRT((1/R43-1/Q43)*(1/R43-1/Q43) + 4*DL43/((DL43+1)*(DL43+1))*(2*1/R43*1/Q43-1/Q43*1/Q43)))</f>
        <v>0</v>
      </c>
      <c r="Q43">
        <f>IF(LEFT(DM43,1)&lt;&gt;"0",IF(LEFT(DM43,1)="1",3.0,DN43),$D$5+$E$5*(EE43*DX43/($K$5*1000))+$F$5*(EE43*DX43/($K$5*1000))*MAX(MIN(DK43,$J$5),$I$5)*MAX(MIN(DK43,$J$5),$I$5)+$G$5*MAX(MIN(DK43,$J$5),$I$5)*(EE43*DX43/($K$5*1000))+$H$5*(EE43*DX43/($K$5*1000))*(EE43*DX43/($K$5*1000)))</f>
        <v>0</v>
      </c>
      <c r="R43">
        <f>I43*(1000-(1000*0.61365*exp(17.502*V43/(240.97+V43))/(DX43+DY43)+DS43)/2)/(1000*0.61365*exp(17.502*V43/(240.97+V43))/(DX43+DY43)-DS43)</f>
        <v>0</v>
      </c>
      <c r="S43">
        <f>1/((DL43+1)/(P43/1.6)+1/(Q43/1.37)) + DL43/((DL43+1)/(P43/1.6) + DL43/(Q43/1.37))</f>
        <v>0</v>
      </c>
      <c r="T43">
        <f>(DG43*DJ43)</f>
        <v>0</v>
      </c>
      <c r="U43">
        <f>(DZ43+(T43+2*0.95*5.67E-8*(((DZ43+$B$9)+273)^4-(DZ43+273)^4)-44100*I43)/(1.84*29.3*Q43+8*0.95*5.67E-8*(DZ43+273)^3))</f>
        <v>0</v>
      </c>
      <c r="V43">
        <f>($C$9*EA43+$D$9*EB43+$E$9*U43)</f>
        <v>0</v>
      </c>
      <c r="W43">
        <f>0.61365*exp(17.502*V43/(240.97+V43))</f>
        <v>0</v>
      </c>
      <c r="X43">
        <f>(Y43/Z43*100)</f>
        <v>0</v>
      </c>
      <c r="Y43">
        <f>DS43*(DX43+DY43)/1000</f>
        <v>0</v>
      </c>
      <c r="Z43">
        <f>0.61365*exp(17.502*DZ43/(240.97+DZ43))</f>
        <v>0</v>
      </c>
      <c r="AA43">
        <f>(W43-DS43*(DX43+DY43)/1000)</f>
        <v>0</v>
      </c>
      <c r="AB43">
        <f>(-I43*44100)</f>
        <v>0</v>
      </c>
      <c r="AC43">
        <f>2*29.3*Q43*0.92*(DZ43-V43)</f>
        <v>0</v>
      </c>
      <c r="AD43">
        <f>2*0.95*5.67E-8*(((DZ43+$B$9)+273)^4-(V43+273)^4)</f>
        <v>0</v>
      </c>
      <c r="AE43">
        <f>T43+AD43+AB43+AC43</f>
        <v>0</v>
      </c>
      <c r="AF43">
        <f>DW43*AT43*(DR43-DQ43*(1000-AT43*DT43)/(1000-AT43*DS43))/(100*DK43)</f>
        <v>0</v>
      </c>
      <c r="AG43">
        <f>1000*DW43*AT43*(DS43-DT43)/(100*DK43*(1000-AT43*DS43))</f>
        <v>0</v>
      </c>
      <c r="AH43">
        <f>(AI43 - AJ43 - DX43*1E3/(8.314*(DZ43+273.15)) * AL43/DW43 * AK43) * DW43/(100*DK43) * (1000 - DT43)/1000</f>
        <v>0</v>
      </c>
      <c r="AI43">
        <v>0.5922916159064935</v>
      </c>
      <c r="AJ43">
        <v>0.2375889393939393</v>
      </c>
      <c r="AK43">
        <v>-0.000272768696776515</v>
      </c>
      <c r="AL43">
        <v>66.2055700665735</v>
      </c>
      <c r="AM43">
        <f>(AO43 - AN43 + DX43*1E3/(8.314*(DZ43+273.15)) * AQ43/DW43 * AP43) * DW43/(100*DK43) * 1000/(1000 - AO43)</f>
        <v>0</v>
      </c>
      <c r="AN43">
        <v>24.39407821567121</v>
      </c>
      <c r="AO43">
        <v>24.5688</v>
      </c>
      <c r="AP43">
        <v>0.0293609138060007</v>
      </c>
      <c r="AQ43">
        <v>108.7799498378179</v>
      </c>
      <c r="AR43">
        <v>0</v>
      </c>
      <c r="AS43">
        <v>0</v>
      </c>
      <c r="AT43">
        <f>IF(AR43*$H$15&gt;=AV43,1.0,(AV43/(AV43-AR43*$H$15)))</f>
        <v>0</v>
      </c>
      <c r="AU43">
        <f>(AT43-1)*100</f>
        <v>0</v>
      </c>
      <c r="AV43">
        <f>MAX(0,($B$15+$C$15*EE43)/(1+$D$15*EE43)*DX43/(DZ43+273)*$E$15)</f>
        <v>0</v>
      </c>
      <c r="AW43" t="s">
        <v>437</v>
      </c>
      <c r="AX43">
        <v>0</v>
      </c>
      <c r="AY43">
        <v>0.7</v>
      </c>
      <c r="AZ43">
        <v>0.7</v>
      </c>
      <c r="BA43">
        <f>1-AY43/AZ43</f>
        <v>0</v>
      </c>
      <c r="BB43">
        <v>-1</v>
      </c>
      <c r="BC43" t="s">
        <v>509</v>
      </c>
      <c r="BD43">
        <v>8174.6</v>
      </c>
      <c r="BE43">
        <v>257.1546</v>
      </c>
      <c r="BF43">
        <v>262.36</v>
      </c>
      <c r="BG43">
        <f>1-BE43/BF43</f>
        <v>0</v>
      </c>
      <c r="BH43">
        <v>0.5</v>
      </c>
      <c r="BI43">
        <f>DH43</f>
        <v>0</v>
      </c>
      <c r="BJ43">
        <f>K43</f>
        <v>0</v>
      </c>
      <c r="BK43">
        <f>BG43*BH43*BI43</f>
        <v>0</v>
      </c>
      <c r="BL43">
        <f>(BJ43-BB43)/BI43</f>
        <v>0</v>
      </c>
      <c r="BM43">
        <f>(AZ43-BF43)/BF43</f>
        <v>0</v>
      </c>
      <c r="BN43">
        <f>AY43/(BA43+AY43/BF43)</f>
        <v>0</v>
      </c>
      <c r="BO43" t="s">
        <v>437</v>
      </c>
      <c r="BP43">
        <v>0</v>
      </c>
      <c r="BQ43">
        <f>IF(BP43&lt;&gt;0, BP43, BN43)</f>
        <v>0</v>
      </c>
      <c r="BR43">
        <f>1-BQ43/BF43</f>
        <v>0</v>
      </c>
      <c r="BS43">
        <f>(BF43-BE43)/(BF43-BQ43)</f>
        <v>0</v>
      </c>
      <c r="BT43">
        <f>(AZ43-BF43)/(AZ43-BQ43)</f>
        <v>0</v>
      </c>
      <c r="BU43">
        <f>(BF43-BE43)/(BF43-AY43)</f>
        <v>0</v>
      </c>
      <c r="BV43">
        <f>(AZ43-BF43)/(AZ43-AY43)</f>
        <v>0</v>
      </c>
      <c r="BW43">
        <f>(BS43*BQ43/BE43)</f>
        <v>0</v>
      </c>
      <c r="BX43">
        <f>(1-BW43)</f>
        <v>0</v>
      </c>
      <c r="DG43">
        <f>$B$13*EF43+$C$13*EG43+$F$13*ER43*(1-EU43)</f>
        <v>0</v>
      </c>
      <c r="DH43">
        <f>DG43*DI43</f>
        <v>0</v>
      </c>
      <c r="DI43">
        <f>($B$13*$D$11+$C$13*$D$11+$F$13*((FE43+EW43)/MAX(FE43+EW43+FF43, 0.1)*$I$11+FF43/MAX(FE43+EW43+FF43, 0.1)*$J$11))/($B$13+$C$13+$F$13)</f>
        <v>0</v>
      </c>
      <c r="DJ43">
        <f>($B$13*$K$11+$C$13*$K$11+$F$13*((FE43+EW43)/MAX(FE43+EW43+FF43, 0.1)*$P$11+FF43/MAX(FE43+EW43+FF43, 0.1)*$Q$11))/($B$13+$C$13+$F$13)</f>
        <v>0</v>
      </c>
      <c r="DK43">
        <v>2</v>
      </c>
      <c r="DL43">
        <v>0.5</v>
      </c>
      <c r="DM43" t="s">
        <v>439</v>
      </c>
      <c r="DN43">
        <v>2</v>
      </c>
      <c r="DO43" t="b">
        <v>1</v>
      </c>
      <c r="DP43">
        <v>1701212016.85</v>
      </c>
      <c r="DQ43">
        <v>0.2659045000000001</v>
      </c>
      <c r="DR43">
        <v>0.5787789</v>
      </c>
      <c r="DS43">
        <v>24.50286</v>
      </c>
      <c r="DT43">
        <v>24.38135</v>
      </c>
      <c r="DU43">
        <v>-0.13096965</v>
      </c>
      <c r="DV43">
        <v>24.28188</v>
      </c>
      <c r="DW43">
        <v>499.9551</v>
      </c>
      <c r="DX43">
        <v>90.87688</v>
      </c>
      <c r="DY43">
        <v>0.09969723</v>
      </c>
      <c r="DZ43">
        <v>30.07273</v>
      </c>
      <c r="EA43">
        <v>29.68005</v>
      </c>
      <c r="EB43">
        <v>999.9</v>
      </c>
      <c r="EC43">
        <v>0</v>
      </c>
      <c r="ED43">
        <v>0</v>
      </c>
      <c r="EE43">
        <v>10047.37</v>
      </c>
      <c r="EF43">
        <v>0</v>
      </c>
      <c r="EG43">
        <v>11.75894</v>
      </c>
      <c r="EH43">
        <v>-0.3128746000000001</v>
      </c>
      <c r="EI43">
        <v>0.2725826</v>
      </c>
      <c r="EJ43">
        <v>0.5932428</v>
      </c>
      <c r="EK43">
        <v>0.1215143</v>
      </c>
      <c r="EL43">
        <v>0.5787789</v>
      </c>
      <c r="EM43">
        <v>24.38135</v>
      </c>
      <c r="EN43">
        <v>2.226742</v>
      </c>
      <c r="EO43">
        <v>2.215699</v>
      </c>
      <c r="EP43">
        <v>19.156</v>
      </c>
      <c r="EQ43">
        <v>19.07629</v>
      </c>
      <c r="ER43">
        <v>1500.027</v>
      </c>
      <c r="ES43">
        <v>0.972992</v>
      </c>
      <c r="ET43">
        <v>0.02700779</v>
      </c>
      <c r="EU43">
        <v>0</v>
      </c>
      <c r="EV43">
        <v>257.1695</v>
      </c>
      <c r="EW43">
        <v>4.9996</v>
      </c>
      <c r="EX43">
        <v>3906.07</v>
      </c>
      <c r="EY43">
        <v>14076.63</v>
      </c>
      <c r="EZ43">
        <v>38.3372</v>
      </c>
      <c r="FA43">
        <v>39.4121</v>
      </c>
      <c r="FB43">
        <v>38.831</v>
      </c>
      <c r="FC43">
        <v>38.9996</v>
      </c>
      <c r="FD43">
        <v>40.0685</v>
      </c>
      <c r="FE43">
        <v>1454.647</v>
      </c>
      <c r="FF43">
        <v>40.38</v>
      </c>
      <c r="FG43">
        <v>0</v>
      </c>
      <c r="FH43">
        <v>303.7999999523163</v>
      </c>
      <c r="FI43">
        <v>0</v>
      </c>
      <c r="FJ43">
        <v>257.1546</v>
      </c>
      <c r="FK43">
        <v>0.6856153993850045</v>
      </c>
      <c r="FL43">
        <v>10.43538456958377</v>
      </c>
      <c r="FM43">
        <v>3905.148</v>
      </c>
      <c r="FN43">
        <v>15</v>
      </c>
      <c r="FO43">
        <v>0</v>
      </c>
      <c r="FP43" t="s">
        <v>440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-0.29757725</v>
      </c>
      <c r="GC43">
        <v>-0.0002680750469031777</v>
      </c>
      <c r="GD43">
        <v>0.0146252913744479</v>
      </c>
      <c r="GE43">
        <v>1</v>
      </c>
      <c r="GF43">
        <v>257.0386176470589</v>
      </c>
      <c r="GG43">
        <v>1.477112301375281</v>
      </c>
      <c r="GH43">
        <v>0.2027082828201048</v>
      </c>
      <c r="GI43">
        <v>0</v>
      </c>
      <c r="GJ43">
        <v>0.06461129</v>
      </c>
      <c r="GK43">
        <v>0.2299667234521576</v>
      </c>
      <c r="GL43">
        <v>0.02661663591458169</v>
      </c>
      <c r="GM43">
        <v>0</v>
      </c>
      <c r="GN43">
        <v>1</v>
      </c>
      <c r="GO43">
        <v>3</v>
      </c>
      <c r="GP43" t="s">
        <v>510</v>
      </c>
      <c r="GQ43">
        <v>3.10297</v>
      </c>
      <c r="GR43">
        <v>2.7584</v>
      </c>
      <c r="GS43">
        <v>-4.74892E-05</v>
      </c>
      <c r="GT43">
        <v>0.000153842</v>
      </c>
      <c r="GU43">
        <v>0.110904</v>
      </c>
      <c r="GV43">
        <v>0.11147</v>
      </c>
      <c r="GW43">
        <v>26143.8</v>
      </c>
      <c r="GX43">
        <v>24309.2</v>
      </c>
      <c r="GY43">
        <v>26698</v>
      </c>
      <c r="GZ43">
        <v>24530.3</v>
      </c>
      <c r="HA43">
        <v>38016.1</v>
      </c>
      <c r="HB43">
        <v>32230.2</v>
      </c>
      <c r="HC43">
        <v>46691.6</v>
      </c>
      <c r="HD43">
        <v>38840.6</v>
      </c>
      <c r="HE43">
        <v>1.89762</v>
      </c>
      <c r="HF43">
        <v>1.92822</v>
      </c>
      <c r="HG43">
        <v>0.290088</v>
      </c>
      <c r="HH43">
        <v>0</v>
      </c>
      <c r="HI43">
        <v>24.8889</v>
      </c>
      <c r="HJ43">
        <v>999.9</v>
      </c>
      <c r="HK43">
        <v>44.5</v>
      </c>
      <c r="HL43">
        <v>32.3</v>
      </c>
      <c r="HM43">
        <v>23.7821</v>
      </c>
      <c r="HN43">
        <v>61.0322</v>
      </c>
      <c r="HO43">
        <v>22.9728</v>
      </c>
      <c r="HP43">
        <v>1</v>
      </c>
      <c r="HQ43">
        <v>-0.0575661</v>
      </c>
      <c r="HR43">
        <v>-1.22822</v>
      </c>
      <c r="HS43">
        <v>20.2723</v>
      </c>
      <c r="HT43">
        <v>5.21834</v>
      </c>
      <c r="HU43">
        <v>11.98</v>
      </c>
      <c r="HV43">
        <v>4.96495</v>
      </c>
      <c r="HW43">
        <v>3.2749</v>
      </c>
      <c r="HX43">
        <v>9999</v>
      </c>
      <c r="HY43">
        <v>9999</v>
      </c>
      <c r="HZ43">
        <v>9999</v>
      </c>
      <c r="IA43">
        <v>509.4</v>
      </c>
      <c r="IB43">
        <v>1.86397</v>
      </c>
      <c r="IC43">
        <v>1.86008</v>
      </c>
      <c r="ID43">
        <v>1.85837</v>
      </c>
      <c r="IE43">
        <v>1.85975</v>
      </c>
      <c r="IF43">
        <v>1.85986</v>
      </c>
      <c r="IG43">
        <v>1.85837</v>
      </c>
      <c r="IH43">
        <v>1.85745</v>
      </c>
      <c r="II43">
        <v>1.85241</v>
      </c>
      <c r="IJ43">
        <v>0</v>
      </c>
      <c r="IK43">
        <v>0</v>
      </c>
      <c r="IL43">
        <v>0</v>
      </c>
      <c r="IM43">
        <v>0</v>
      </c>
      <c r="IN43" t="s">
        <v>442</v>
      </c>
      <c r="IO43" t="s">
        <v>443</v>
      </c>
      <c r="IP43" t="s">
        <v>444</v>
      </c>
      <c r="IQ43" t="s">
        <v>444</v>
      </c>
      <c r="IR43" t="s">
        <v>444</v>
      </c>
      <c r="IS43" t="s">
        <v>444</v>
      </c>
      <c r="IT43">
        <v>0</v>
      </c>
      <c r="IU43">
        <v>100</v>
      </c>
      <c r="IV43">
        <v>100</v>
      </c>
      <c r="IW43">
        <v>0.397</v>
      </c>
      <c r="IX43">
        <v>0.2226</v>
      </c>
      <c r="IY43">
        <v>0.3971615310492796</v>
      </c>
      <c r="IZ43">
        <v>0.002194383670526158</v>
      </c>
      <c r="JA43">
        <v>-2.614430836048478E-07</v>
      </c>
      <c r="JB43">
        <v>2.831566818974657E-11</v>
      </c>
      <c r="JC43">
        <v>-0.02387284111826243</v>
      </c>
      <c r="JD43">
        <v>-0.004919592197158782</v>
      </c>
      <c r="JE43">
        <v>0.0008186423644796414</v>
      </c>
      <c r="JF43">
        <v>-8.268116151049551E-06</v>
      </c>
      <c r="JG43">
        <v>6</v>
      </c>
      <c r="JH43">
        <v>2002</v>
      </c>
      <c r="JI43">
        <v>0</v>
      </c>
      <c r="JJ43">
        <v>28</v>
      </c>
      <c r="JK43">
        <v>28353533.7</v>
      </c>
      <c r="JL43">
        <v>28353533.7</v>
      </c>
      <c r="JM43">
        <v>0.155029</v>
      </c>
      <c r="JN43">
        <v>0</v>
      </c>
      <c r="JO43">
        <v>1.49658</v>
      </c>
      <c r="JP43">
        <v>2.36084</v>
      </c>
      <c r="JQ43">
        <v>1.54907</v>
      </c>
      <c r="JR43">
        <v>2.44873</v>
      </c>
      <c r="JS43">
        <v>35.9412</v>
      </c>
      <c r="JT43">
        <v>24.1313</v>
      </c>
      <c r="JU43">
        <v>18</v>
      </c>
      <c r="JV43">
        <v>483.632</v>
      </c>
      <c r="JW43">
        <v>520.124</v>
      </c>
      <c r="JX43">
        <v>27.6047</v>
      </c>
      <c r="JY43">
        <v>26.608</v>
      </c>
      <c r="JZ43">
        <v>29.9893</v>
      </c>
      <c r="KA43">
        <v>27.1299</v>
      </c>
      <c r="KB43">
        <v>27.1964</v>
      </c>
      <c r="KC43">
        <v>100</v>
      </c>
      <c r="KD43">
        <v>5.19078</v>
      </c>
      <c r="KE43">
        <v>82.0391</v>
      </c>
      <c r="KF43">
        <v>28.1839</v>
      </c>
      <c r="KG43">
        <v>420</v>
      </c>
      <c r="KH43">
        <v>23.4164</v>
      </c>
      <c r="KI43">
        <v>102.031</v>
      </c>
      <c r="KJ43">
        <v>93.64</v>
      </c>
    </row>
    <row r="44" spans="1:296">
      <c r="A44">
        <v>26</v>
      </c>
      <c r="B44">
        <v>1701212104.6</v>
      </c>
      <c r="C44">
        <v>5983.099999904633</v>
      </c>
      <c r="D44" t="s">
        <v>511</v>
      </c>
      <c r="E44" t="s">
        <v>512</v>
      </c>
      <c r="F44">
        <v>5</v>
      </c>
      <c r="G44" t="s">
        <v>492</v>
      </c>
      <c r="H44">
        <v>1701212101.85</v>
      </c>
      <c r="I44">
        <f>(J44)/1000</f>
        <v>0</v>
      </c>
      <c r="J44">
        <f>IF(DO44, AM44, AG44)</f>
        <v>0</v>
      </c>
      <c r="K44">
        <f>IF(DO44, AH44, AF44)</f>
        <v>0</v>
      </c>
      <c r="L44">
        <f>DQ44 - IF(AT44&gt;1, K44*DK44*100.0/(AV44*EE44), 0)</f>
        <v>0</v>
      </c>
      <c r="M44">
        <f>((S44-I44/2)*L44-K44)/(S44+I44/2)</f>
        <v>0</v>
      </c>
      <c r="N44">
        <f>M44*(DX44+DY44)/1000.0</f>
        <v>0</v>
      </c>
      <c r="O44">
        <f>(DQ44 - IF(AT44&gt;1, K44*DK44*100.0/(AV44*EE44), 0))*(DX44+DY44)/1000.0</f>
        <v>0</v>
      </c>
      <c r="P44">
        <f>2.0/((1/R44-1/Q44)+SIGN(R44)*SQRT((1/R44-1/Q44)*(1/R44-1/Q44) + 4*DL44/((DL44+1)*(DL44+1))*(2*1/R44*1/Q44-1/Q44*1/Q44)))</f>
        <v>0</v>
      </c>
      <c r="Q44">
        <f>IF(LEFT(DM44,1)&lt;&gt;"0",IF(LEFT(DM44,1)="1",3.0,DN44),$D$5+$E$5*(EE44*DX44/($K$5*1000))+$F$5*(EE44*DX44/($K$5*1000))*MAX(MIN(DK44,$J$5),$I$5)*MAX(MIN(DK44,$J$5),$I$5)+$G$5*MAX(MIN(DK44,$J$5),$I$5)*(EE44*DX44/($K$5*1000))+$H$5*(EE44*DX44/($K$5*1000))*(EE44*DX44/($K$5*1000)))</f>
        <v>0</v>
      </c>
      <c r="R44">
        <f>I44*(1000-(1000*0.61365*exp(17.502*V44/(240.97+V44))/(DX44+DY44)+DS44)/2)/(1000*0.61365*exp(17.502*V44/(240.97+V44))/(DX44+DY44)-DS44)</f>
        <v>0</v>
      </c>
      <c r="S44">
        <f>1/((DL44+1)/(P44/1.6)+1/(Q44/1.37)) + DL44/((DL44+1)/(P44/1.6) + DL44/(Q44/1.37))</f>
        <v>0</v>
      </c>
      <c r="T44">
        <f>(DG44*DJ44)</f>
        <v>0</v>
      </c>
      <c r="U44">
        <f>(DZ44+(T44+2*0.95*5.67E-8*(((DZ44+$B$9)+273)^4-(DZ44+273)^4)-44100*I44)/(1.84*29.3*Q44+8*0.95*5.67E-8*(DZ44+273)^3))</f>
        <v>0</v>
      </c>
      <c r="V44">
        <f>($C$9*EA44+$D$9*EB44+$E$9*U44)</f>
        <v>0</v>
      </c>
      <c r="W44">
        <f>0.61365*exp(17.502*V44/(240.97+V44))</f>
        <v>0</v>
      </c>
      <c r="X44">
        <f>(Y44/Z44*100)</f>
        <v>0</v>
      </c>
      <c r="Y44">
        <f>DS44*(DX44+DY44)/1000</f>
        <v>0</v>
      </c>
      <c r="Z44">
        <f>0.61365*exp(17.502*DZ44/(240.97+DZ44))</f>
        <v>0</v>
      </c>
      <c r="AA44">
        <f>(W44-DS44*(DX44+DY44)/1000)</f>
        <v>0</v>
      </c>
      <c r="AB44">
        <f>(-I44*44100)</f>
        <v>0</v>
      </c>
      <c r="AC44">
        <f>2*29.3*Q44*0.92*(DZ44-V44)</f>
        <v>0</v>
      </c>
      <c r="AD44">
        <f>2*0.95*5.67E-8*(((DZ44+$B$9)+273)^4-(V44+273)^4)</f>
        <v>0</v>
      </c>
      <c r="AE44">
        <f>T44+AD44+AB44+AC44</f>
        <v>0</v>
      </c>
      <c r="AF44">
        <f>DW44*AT44*(DR44-DQ44*(1000-AT44*DT44)/(1000-AT44*DS44))/(100*DK44)</f>
        <v>0</v>
      </c>
      <c r="AG44">
        <f>1000*DW44*AT44*(DS44-DT44)/(100*DK44*(1000-AT44*DS44))</f>
        <v>0</v>
      </c>
      <c r="AH44">
        <f>(AI44 - AJ44 - DX44*1E3/(8.314*(DZ44+273.15)) * AL44/DW44 * AK44) * DW44/(100*DK44) * (1000 - DT44)/1000</f>
        <v>0</v>
      </c>
      <c r="AI44">
        <v>0.4635278860244554</v>
      </c>
      <c r="AJ44">
        <v>0.3176753030303028</v>
      </c>
      <c r="AK44">
        <v>5.990693154111138E-05</v>
      </c>
      <c r="AL44">
        <v>66.2055700665735</v>
      </c>
      <c r="AM44">
        <f>(AO44 - AN44 + DX44*1E3/(8.314*(DZ44+273.15)) * AQ44/DW44 * AP44) * DW44/(100*DK44) * 1000/(1000 - AO44)</f>
        <v>0</v>
      </c>
      <c r="AN44">
        <v>22.32485942315453</v>
      </c>
      <c r="AO44">
        <v>23.17013878787878</v>
      </c>
      <c r="AP44">
        <v>0.005621734943415603</v>
      </c>
      <c r="AQ44">
        <v>108.7799498378179</v>
      </c>
      <c r="AR44">
        <v>0</v>
      </c>
      <c r="AS44">
        <v>0</v>
      </c>
      <c r="AT44">
        <f>IF(AR44*$H$15&gt;=AV44,1.0,(AV44/(AV44-AR44*$H$15)))</f>
        <v>0</v>
      </c>
      <c r="AU44">
        <f>(AT44-1)*100</f>
        <v>0</v>
      </c>
      <c r="AV44">
        <f>MAX(0,($B$15+$C$15*EE44)/(1+$D$15*EE44)*DX44/(DZ44+273)*$E$15)</f>
        <v>0</v>
      </c>
      <c r="AW44" t="s">
        <v>437</v>
      </c>
      <c r="AX44" t="s">
        <v>437</v>
      </c>
      <c r="AY44">
        <v>0</v>
      </c>
      <c r="AZ44">
        <v>0</v>
      </c>
      <c r="BA44">
        <f>1-AY44/AZ44</f>
        <v>0</v>
      </c>
      <c r="BB44">
        <v>0</v>
      </c>
      <c r="BC44" t="s">
        <v>437</v>
      </c>
      <c r="BD44" t="s">
        <v>437</v>
      </c>
      <c r="BE44">
        <v>0</v>
      </c>
      <c r="BF44">
        <v>0</v>
      </c>
      <c r="BG44">
        <f>1-BE44/BF44</f>
        <v>0</v>
      </c>
      <c r="BH44">
        <v>0.5</v>
      </c>
      <c r="BI44">
        <f>DH44</f>
        <v>0</v>
      </c>
      <c r="BJ44">
        <f>K44</f>
        <v>0</v>
      </c>
      <c r="BK44">
        <f>BG44*BH44*BI44</f>
        <v>0</v>
      </c>
      <c r="BL44">
        <f>(BJ44-BB44)/BI44</f>
        <v>0</v>
      </c>
      <c r="BM44">
        <f>(AZ44-BF44)/BF44</f>
        <v>0</v>
      </c>
      <c r="BN44">
        <f>AY44/(BA44+AY44/BF44)</f>
        <v>0</v>
      </c>
      <c r="BO44" t="s">
        <v>437</v>
      </c>
      <c r="BP44">
        <v>0</v>
      </c>
      <c r="BQ44">
        <f>IF(BP44&lt;&gt;0, BP44, BN44)</f>
        <v>0</v>
      </c>
      <c r="BR44">
        <f>1-BQ44/BF44</f>
        <v>0</v>
      </c>
      <c r="BS44">
        <f>(BF44-BE44)/(BF44-BQ44)</f>
        <v>0</v>
      </c>
      <c r="BT44">
        <f>(AZ44-BF44)/(AZ44-BQ44)</f>
        <v>0</v>
      </c>
      <c r="BU44">
        <f>(BF44-BE44)/(BF44-AY44)</f>
        <v>0</v>
      </c>
      <c r="BV44">
        <f>(AZ44-BF44)/(AZ44-AY44)</f>
        <v>0</v>
      </c>
      <c r="BW44">
        <f>(BS44*BQ44/BE44)</f>
        <v>0</v>
      </c>
      <c r="BX44">
        <f>(1-BW44)</f>
        <v>0</v>
      </c>
      <c r="DG44">
        <f>$B$13*EF44+$C$13*EG44+$F$13*ER44*(1-EU44)</f>
        <v>0</v>
      </c>
      <c r="DH44">
        <f>DG44*DI44</f>
        <v>0</v>
      </c>
      <c r="DI44">
        <f>($B$13*$D$11+$C$13*$D$11+$F$13*((FE44+EW44)/MAX(FE44+EW44+FF44, 0.1)*$I$11+FF44/MAX(FE44+EW44+FF44, 0.1)*$J$11))/($B$13+$C$13+$F$13)</f>
        <v>0</v>
      </c>
      <c r="DJ44">
        <f>($B$13*$K$11+$C$13*$K$11+$F$13*((FE44+EW44)/MAX(FE44+EW44+FF44, 0.1)*$P$11+FF44/MAX(FE44+EW44+FF44, 0.1)*$Q$11))/($B$13+$C$13+$F$13)</f>
        <v>0</v>
      </c>
      <c r="DK44">
        <v>2</v>
      </c>
      <c r="DL44">
        <v>0.5</v>
      </c>
      <c r="DM44" t="s">
        <v>439</v>
      </c>
      <c r="DN44">
        <v>2</v>
      </c>
      <c r="DO44" t="b">
        <v>1</v>
      </c>
      <c r="DP44">
        <v>1701212101.85</v>
      </c>
      <c r="DQ44">
        <v>0.3014447</v>
      </c>
      <c r="DR44">
        <v>0.4483153</v>
      </c>
      <c r="DS44">
        <v>23.15748</v>
      </c>
      <c r="DT44">
        <v>22.31951</v>
      </c>
      <c r="DU44">
        <v>-0.09550724000000001</v>
      </c>
      <c r="DV44">
        <v>22.96276</v>
      </c>
      <c r="DW44">
        <v>499.9783</v>
      </c>
      <c r="DX44">
        <v>90.87409</v>
      </c>
      <c r="DY44">
        <v>0.09985226</v>
      </c>
      <c r="DZ44">
        <v>30.08158</v>
      </c>
      <c r="EA44">
        <v>29.86984</v>
      </c>
      <c r="EB44">
        <v>999.9</v>
      </c>
      <c r="EC44">
        <v>0</v>
      </c>
      <c r="ED44">
        <v>0</v>
      </c>
      <c r="EE44">
        <v>10002.503</v>
      </c>
      <c r="EF44">
        <v>0</v>
      </c>
      <c r="EG44">
        <v>11.6404</v>
      </c>
      <c r="EH44">
        <v>-0.1468705</v>
      </c>
      <c r="EI44">
        <v>0.308591</v>
      </c>
      <c r="EJ44">
        <v>0.45855</v>
      </c>
      <c r="EK44">
        <v>0.8379774999999998</v>
      </c>
      <c r="EL44">
        <v>0.4483153</v>
      </c>
      <c r="EM44">
        <v>22.31951</v>
      </c>
      <c r="EN44">
        <v>2.104413</v>
      </c>
      <c r="EO44">
        <v>2.028264</v>
      </c>
      <c r="EP44">
        <v>18.25264</v>
      </c>
      <c r="EQ44">
        <v>17.66672</v>
      </c>
      <c r="ER44">
        <v>1499.956</v>
      </c>
      <c r="ES44">
        <v>0.9729935</v>
      </c>
      <c r="ET44">
        <v>0.0270063</v>
      </c>
      <c r="EU44">
        <v>0</v>
      </c>
      <c r="EV44">
        <v>256.9433</v>
      </c>
      <c r="EW44">
        <v>4.9996</v>
      </c>
      <c r="EX44">
        <v>3894.616</v>
      </c>
      <c r="EY44">
        <v>14075.94</v>
      </c>
      <c r="EZ44">
        <v>37.9436</v>
      </c>
      <c r="FA44">
        <v>38.937</v>
      </c>
      <c r="FB44">
        <v>38.4434</v>
      </c>
      <c r="FC44">
        <v>38.49339999999999</v>
      </c>
      <c r="FD44">
        <v>39.6934</v>
      </c>
      <c r="FE44">
        <v>1454.582</v>
      </c>
      <c r="FF44">
        <v>40.374</v>
      </c>
      <c r="FG44">
        <v>0</v>
      </c>
      <c r="FH44">
        <v>84.20000004768372</v>
      </c>
      <c r="FI44">
        <v>0</v>
      </c>
      <c r="FJ44">
        <v>257.0481923076923</v>
      </c>
      <c r="FK44">
        <v>-1.10916237344997</v>
      </c>
      <c r="FL44">
        <v>-19.24752135458225</v>
      </c>
      <c r="FM44">
        <v>3896.42576923077</v>
      </c>
      <c r="FN44">
        <v>15</v>
      </c>
      <c r="FO44">
        <v>0</v>
      </c>
      <c r="FP44" t="s">
        <v>440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-0.1713804390243902</v>
      </c>
      <c r="GC44">
        <v>0.07735574216027848</v>
      </c>
      <c r="GD44">
        <v>0.02776800624604562</v>
      </c>
      <c r="GE44">
        <v>1</v>
      </c>
      <c r="GF44">
        <v>257.1281176470588</v>
      </c>
      <c r="GG44">
        <v>-1.584109999727129</v>
      </c>
      <c r="GH44">
        <v>0.2539253902354539</v>
      </c>
      <c r="GI44">
        <v>0</v>
      </c>
      <c r="GJ44">
        <v>0.8651354878048781</v>
      </c>
      <c r="GK44">
        <v>-0.2140659721254359</v>
      </c>
      <c r="GL44">
        <v>0.02196346821997499</v>
      </c>
      <c r="GM44">
        <v>0</v>
      </c>
      <c r="GN44">
        <v>1</v>
      </c>
      <c r="GO44">
        <v>3</v>
      </c>
      <c r="GP44" t="s">
        <v>510</v>
      </c>
      <c r="GQ44">
        <v>3.10257</v>
      </c>
      <c r="GR44">
        <v>2.75805</v>
      </c>
      <c r="GS44">
        <v>-2.53888E-05</v>
      </c>
      <c r="GT44">
        <v>0.000120518</v>
      </c>
      <c r="GU44">
        <v>0.106486</v>
      </c>
      <c r="GV44">
        <v>0.104846</v>
      </c>
      <c r="GW44">
        <v>26141.7</v>
      </c>
      <c r="GX44">
        <v>24307.3</v>
      </c>
      <c r="GY44">
        <v>26696.8</v>
      </c>
      <c r="GZ44">
        <v>24528</v>
      </c>
      <c r="HA44">
        <v>38206.8</v>
      </c>
      <c r="HB44">
        <v>32467.3</v>
      </c>
      <c r="HC44">
        <v>46689.7</v>
      </c>
      <c r="HD44">
        <v>38833.8</v>
      </c>
      <c r="HE44">
        <v>1.89835</v>
      </c>
      <c r="HF44">
        <v>1.9253</v>
      </c>
      <c r="HG44">
        <v>0.275671</v>
      </c>
      <c r="HH44">
        <v>0</v>
      </c>
      <c r="HI44">
        <v>25.4112</v>
      </c>
      <c r="HJ44">
        <v>999.9</v>
      </c>
      <c r="HK44">
        <v>46.8</v>
      </c>
      <c r="HL44">
        <v>32.3</v>
      </c>
      <c r="HM44">
        <v>25.0109</v>
      </c>
      <c r="HN44">
        <v>61.0222</v>
      </c>
      <c r="HO44">
        <v>22.8766</v>
      </c>
      <c r="HP44">
        <v>1</v>
      </c>
      <c r="HQ44">
        <v>-0.0530031</v>
      </c>
      <c r="HR44">
        <v>-3.41935</v>
      </c>
      <c r="HS44">
        <v>20.244</v>
      </c>
      <c r="HT44">
        <v>5.21699</v>
      </c>
      <c r="HU44">
        <v>11.98</v>
      </c>
      <c r="HV44">
        <v>4.9651</v>
      </c>
      <c r="HW44">
        <v>3.27498</v>
      </c>
      <c r="HX44">
        <v>9999</v>
      </c>
      <c r="HY44">
        <v>9999</v>
      </c>
      <c r="HZ44">
        <v>9999</v>
      </c>
      <c r="IA44">
        <v>509.5</v>
      </c>
      <c r="IB44">
        <v>1.86393</v>
      </c>
      <c r="IC44">
        <v>1.86006</v>
      </c>
      <c r="ID44">
        <v>1.85837</v>
      </c>
      <c r="IE44">
        <v>1.85974</v>
      </c>
      <c r="IF44">
        <v>1.85981</v>
      </c>
      <c r="IG44">
        <v>1.85834</v>
      </c>
      <c r="IH44">
        <v>1.85742</v>
      </c>
      <c r="II44">
        <v>1.85237</v>
      </c>
      <c r="IJ44">
        <v>0</v>
      </c>
      <c r="IK44">
        <v>0</v>
      </c>
      <c r="IL44">
        <v>0</v>
      </c>
      <c r="IM44">
        <v>0</v>
      </c>
      <c r="IN44" t="s">
        <v>442</v>
      </c>
      <c r="IO44" t="s">
        <v>443</v>
      </c>
      <c r="IP44" t="s">
        <v>444</v>
      </c>
      <c r="IQ44" t="s">
        <v>444</v>
      </c>
      <c r="IR44" t="s">
        <v>444</v>
      </c>
      <c r="IS44" t="s">
        <v>444</v>
      </c>
      <c r="IT44">
        <v>0</v>
      </c>
      <c r="IU44">
        <v>100</v>
      </c>
      <c r="IV44">
        <v>100</v>
      </c>
      <c r="IW44">
        <v>0.397</v>
      </c>
      <c r="IX44">
        <v>0.1951</v>
      </c>
      <c r="IY44">
        <v>0.3971615310492796</v>
      </c>
      <c r="IZ44">
        <v>0.002194383670526158</v>
      </c>
      <c r="JA44">
        <v>-2.614430836048478E-07</v>
      </c>
      <c r="JB44">
        <v>2.831566818974657E-11</v>
      </c>
      <c r="JC44">
        <v>-0.02387284111826243</v>
      </c>
      <c r="JD44">
        <v>-0.004919592197158782</v>
      </c>
      <c r="JE44">
        <v>0.0008186423644796414</v>
      </c>
      <c r="JF44">
        <v>-8.268116151049551E-06</v>
      </c>
      <c r="JG44">
        <v>6</v>
      </c>
      <c r="JH44">
        <v>2002</v>
      </c>
      <c r="JI44">
        <v>0</v>
      </c>
      <c r="JJ44">
        <v>28</v>
      </c>
      <c r="JK44">
        <v>28353535.1</v>
      </c>
      <c r="JL44">
        <v>28353535.1</v>
      </c>
      <c r="JM44">
        <v>0.155029</v>
      </c>
      <c r="JN44">
        <v>0</v>
      </c>
      <c r="JO44">
        <v>1.49658</v>
      </c>
      <c r="JP44">
        <v>2.35962</v>
      </c>
      <c r="JQ44">
        <v>1.54907</v>
      </c>
      <c r="JR44">
        <v>2.34375</v>
      </c>
      <c r="JS44">
        <v>35.8944</v>
      </c>
      <c r="JT44">
        <v>24.1138</v>
      </c>
      <c r="JU44">
        <v>18</v>
      </c>
      <c r="JV44">
        <v>483.188</v>
      </c>
      <c r="JW44">
        <v>516.8339999999999</v>
      </c>
      <c r="JX44">
        <v>32.2387</v>
      </c>
      <c r="JY44">
        <v>26.6591</v>
      </c>
      <c r="JZ44">
        <v>29.9999</v>
      </c>
      <c r="KA44">
        <v>27.0198</v>
      </c>
      <c r="KB44">
        <v>27.054</v>
      </c>
      <c r="KC44">
        <v>100</v>
      </c>
      <c r="KD44">
        <v>16.497</v>
      </c>
      <c r="KE44">
        <v>87.2818</v>
      </c>
      <c r="KF44">
        <v>32.2738</v>
      </c>
      <c r="KG44">
        <v>420</v>
      </c>
      <c r="KH44">
        <v>22.6242</v>
      </c>
      <c r="KI44">
        <v>102.027</v>
      </c>
      <c r="KJ44">
        <v>93.6266</v>
      </c>
    </row>
    <row r="45" spans="1:296">
      <c r="A45">
        <v>27</v>
      </c>
      <c r="B45">
        <v>1701212240</v>
      </c>
      <c r="C45">
        <v>6118.5</v>
      </c>
      <c r="D45" t="s">
        <v>513</v>
      </c>
      <c r="E45" t="s">
        <v>514</v>
      </c>
      <c r="F45">
        <v>5</v>
      </c>
      <c r="G45" t="s">
        <v>492</v>
      </c>
      <c r="H45">
        <v>1701212237</v>
      </c>
      <c r="I45">
        <f>(J45)/1000</f>
        <v>0</v>
      </c>
      <c r="J45">
        <f>IF(DO45, AM45, AG45)</f>
        <v>0</v>
      </c>
      <c r="K45">
        <f>IF(DO45, AH45, AF45)</f>
        <v>0</v>
      </c>
      <c r="L45">
        <f>DQ45 - IF(AT45&gt;1, K45*DK45*100.0/(AV45*EE45), 0)</f>
        <v>0</v>
      </c>
      <c r="M45">
        <f>((S45-I45/2)*L45-K45)/(S45+I45/2)</f>
        <v>0</v>
      </c>
      <c r="N45">
        <f>M45*(DX45+DY45)/1000.0</f>
        <v>0</v>
      </c>
      <c r="O45">
        <f>(DQ45 - IF(AT45&gt;1, K45*DK45*100.0/(AV45*EE45), 0))*(DX45+DY45)/1000.0</f>
        <v>0</v>
      </c>
      <c r="P45">
        <f>2.0/((1/R45-1/Q45)+SIGN(R45)*SQRT((1/R45-1/Q45)*(1/R45-1/Q45) + 4*DL45/((DL45+1)*(DL45+1))*(2*1/R45*1/Q45-1/Q45*1/Q45)))</f>
        <v>0</v>
      </c>
      <c r="Q45">
        <f>IF(LEFT(DM45,1)&lt;&gt;"0",IF(LEFT(DM45,1)="1",3.0,DN45),$D$5+$E$5*(EE45*DX45/($K$5*1000))+$F$5*(EE45*DX45/($K$5*1000))*MAX(MIN(DK45,$J$5),$I$5)*MAX(MIN(DK45,$J$5),$I$5)+$G$5*MAX(MIN(DK45,$J$5),$I$5)*(EE45*DX45/($K$5*1000))+$H$5*(EE45*DX45/($K$5*1000))*(EE45*DX45/($K$5*1000)))</f>
        <v>0</v>
      </c>
      <c r="R45">
        <f>I45*(1000-(1000*0.61365*exp(17.502*V45/(240.97+V45))/(DX45+DY45)+DS45)/2)/(1000*0.61365*exp(17.502*V45/(240.97+V45))/(DX45+DY45)-DS45)</f>
        <v>0</v>
      </c>
      <c r="S45">
        <f>1/((DL45+1)/(P45/1.6)+1/(Q45/1.37)) + DL45/((DL45+1)/(P45/1.6) + DL45/(Q45/1.37))</f>
        <v>0</v>
      </c>
      <c r="T45">
        <f>(DG45*DJ45)</f>
        <v>0</v>
      </c>
      <c r="U45">
        <f>(DZ45+(T45+2*0.95*5.67E-8*(((DZ45+$B$9)+273)^4-(DZ45+273)^4)-44100*I45)/(1.84*29.3*Q45+8*0.95*5.67E-8*(DZ45+273)^3))</f>
        <v>0</v>
      </c>
      <c r="V45">
        <f>($C$9*EA45+$D$9*EB45+$E$9*U45)</f>
        <v>0</v>
      </c>
      <c r="W45">
        <f>0.61365*exp(17.502*V45/(240.97+V45))</f>
        <v>0</v>
      </c>
      <c r="X45">
        <f>(Y45/Z45*100)</f>
        <v>0</v>
      </c>
      <c r="Y45">
        <f>DS45*(DX45+DY45)/1000</f>
        <v>0</v>
      </c>
      <c r="Z45">
        <f>0.61365*exp(17.502*DZ45/(240.97+DZ45))</f>
        <v>0</v>
      </c>
      <c r="AA45">
        <f>(W45-DS45*(DX45+DY45)/1000)</f>
        <v>0</v>
      </c>
      <c r="AB45">
        <f>(-I45*44100)</f>
        <v>0</v>
      </c>
      <c r="AC45">
        <f>2*29.3*Q45*0.92*(DZ45-V45)</f>
        <v>0</v>
      </c>
      <c r="AD45">
        <f>2*0.95*5.67E-8*(((DZ45+$B$9)+273)^4-(V45+273)^4)</f>
        <v>0</v>
      </c>
      <c r="AE45">
        <f>T45+AD45+AB45+AC45</f>
        <v>0</v>
      </c>
      <c r="AF45">
        <f>DW45*AT45*(DR45-DQ45*(1000-AT45*DT45)/(1000-AT45*DS45))/(100*DK45)</f>
        <v>0</v>
      </c>
      <c r="AG45">
        <f>1000*DW45*AT45*(DS45-DT45)/(100*DK45*(1000-AT45*DS45))</f>
        <v>0</v>
      </c>
      <c r="AH45">
        <f>(AI45 - AJ45 - DX45*1E3/(8.314*(DZ45+273.15)) * AL45/DW45 * AK45) * DW45/(100*DK45) * (1000 - DT45)/1000</f>
        <v>0</v>
      </c>
      <c r="AI45">
        <v>0.4168813426129254</v>
      </c>
      <c r="AJ45">
        <v>0.3407638606060604</v>
      </c>
      <c r="AK45">
        <v>1.604768952261108E-05</v>
      </c>
      <c r="AL45">
        <v>66.2055700665735</v>
      </c>
      <c r="AM45">
        <f>(AO45 - AN45 + DX45*1E3/(8.314*(DZ45+273.15)) * AQ45/DW45 * AP45) * DW45/(100*DK45) * 1000/(1000 - AO45)</f>
        <v>0</v>
      </c>
      <c r="AN45">
        <v>22.73622407797911</v>
      </c>
      <c r="AO45">
        <v>23.59012606060606</v>
      </c>
      <c r="AP45">
        <v>-0.0001108465888532505</v>
      </c>
      <c r="AQ45">
        <v>108.7799498378179</v>
      </c>
      <c r="AR45">
        <v>0</v>
      </c>
      <c r="AS45">
        <v>0</v>
      </c>
      <c r="AT45">
        <f>IF(AR45*$H$15&gt;=AV45,1.0,(AV45/(AV45-AR45*$H$15)))</f>
        <v>0</v>
      </c>
      <c r="AU45">
        <f>(AT45-1)*100</f>
        <v>0</v>
      </c>
      <c r="AV45">
        <f>MAX(0,($B$15+$C$15*EE45)/(1+$D$15*EE45)*DX45/(DZ45+273)*$E$15)</f>
        <v>0</v>
      </c>
      <c r="AW45" t="s">
        <v>437</v>
      </c>
      <c r="AX45">
        <v>0</v>
      </c>
      <c r="AY45">
        <v>0.7</v>
      </c>
      <c r="AZ45">
        <v>0.7</v>
      </c>
      <c r="BA45">
        <f>1-AY45/AZ45</f>
        <v>0</v>
      </c>
      <c r="BB45">
        <v>-1</v>
      </c>
      <c r="BC45" t="s">
        <v>515</v>
      </c>
      <c r="BD45">
        <v>8173.74</v>
      </c>
      <c r="BE45">
        <v>256.7407307692308</v>
      </c>
      <c r="BF45">
        <v>261.96</v>
      </c>
      <c r="BG45">
        <f>1-BE45/BF45</f>
        <v>0</v>
      </c>
      <c r="BH45">
        <v>0.5</v>
      </c>
      <c r="BI45">
        <f>DH45</f>
        <v>0</v>
      </c>
      <c r="BJ45">
        <f>K45</f>
        <v>0</v>
      </c>
      <c r="BK45">
        <f>BG45*BH45*BI45</f>
        <v>0</v>
      </c>
      <c r="BL45">
        <f>(BJ45-BB45)/BI45</f>
        <v>0</v>
      </c>
      <c r="BM45">
        <f>(AZ45-BF45)/BF45</f>
        <v>0</v>
      </c>
      <c r="BN45">
        <f>AY45/(BA45+AY45/BF45)</f>
        <v>0</v>
      </c>
      <c r="BO45" t="s">
        <v>437</v>
      </c>
      <c r="BP45">
        <v>0</v>
      </c>
      <c r="BQ45">
        <f>IF(BP45&lt;&gt;0, BP45, BN45)</f>
        <v>0</v>
      </c>
      <c r="BR45">
        <f>1-BQ45/BF45</f>
        <v>0</v>
      </c>
      <c r="BS45">
        <f>(BF45-BE45)/(BF45-BQ45)</f>
        <v>0</v>
      </c>
      <c r="BT45">
        <f>(AZ45-BF45)/(AZ45-BQ45)</f>
        <v>0</v>
      </c>
      <c r="BU45">
        <f>(BF45-BE45)/(BF45-AY45)</f>
        <v>0</v>
      </c>
      <c r="BV45">
        <f>(AZ45-BF45)/(AZ45-AY45)</f>
        <v>0</v>
      </c>
      <c r="BW45">
        <f>(BS45*BQ45/BE45)</f>
        <v>0</v>
      </c>
      <c r="BX45">
        <f>(1-BW45)</f>
        <v>0</v>
      </c>
      <c r="DG45">
        <f>$B$13*EF45+$C$13*EG45+$F$13*ER45*(1-EU45)</f>
        <v>0</v>
      </c>
      <c r="DH45">
        <f>DG45*DI45</f>
        <v>0</v>
      </c>
      <c r="DI45">
        <f>($B$13*$D$11+$C$13*$D$11+$F$13*((FE45+EW45)/MAX(FE45+EW45+FF45, 0.1)*$I$11+FF45/MAX(FE45+EW45+FF45, 0.1)*$J$11))/($B$13+$C$13+$F$13)</f>
        <v>0</v>
      </c>
      <c r="DJ45">
        <f>($B$13*$K$11+$C$13*$K$11+$F$13*((FE45+EW45)/MAX(FE45+EW45+FF45, 0.1)*$P$11+FF45/MAX(FE45+EW45+FF45, 0.1)*$Q$11))/($B$13+$C$13+$F$13)</f>
        <v>0</v>
      </c>
      <c r="DK45">
        <v>2</v>
      </c>
      <c r="DL45">
        <v>0.5</v>
      </c>
      <c r="DM45" t="s">
        <v>439</v>
      </c>
      <c r="DN45">
        <v>2</v>
      </c>
      <c r="DO45" t="b">
        <v>1</v>
      </c>
      <c r="DP45">
        <v>1701212237</v>
      </c>
      <c r="DQ45">
        <v>0.333576</v>
      </c>
      <c r="DR45">
        <v>0.411252</v>
      </c>
      <c r="DS45">
        <v>23.59810909090909</v>
      </c>
      <c r="DT45">
        <v>22.73201818181818</v>
      </c>
      <c r="DU45">
        <v>-0.06344625454545455</v>
      </c>
      <c r="DV45">
        <v>23.39486363636364</v>
      </c>
      <c r="DW45">
        <v>500.0444545454545</v>
      </c>
      <c r="DX45">
        <v>90.87488181818183</v>
      </c>
      <c r="DY45">
        <v>0.1000347909090909</v>
      </c>
      <c r="DZ45">
        <v>30.05142727272727</v>
      </c>
      <c r="EA45">
        <v>30.05940909090909</v>
      </c>
      <c r="EB45">
        <v>999.9</v>
      </c>
      <c r="EC45">
        <v>0</v>
      </c>
      <c r="ED45">
        <v>0</v>
      </c>
      <c r="EE45">
        <v>10003.19454545455</v>
      </c>
      <c r="EF45">
        <v>0</v>
      </c>
      <c r="EG45">
        <v>11.50103636363636</v>
      </c>
      <c r="EH45">
        <v>-0.0776759090909091</v>
      </c>
      <c r="EI45">
        <v>0.341638</v>
      </c>
      <c r="EJ45">
        <v>0.420818</v>
      </c>
      <c r="EK45">
        <v>0.8660913636363635</v>
      </c>
      <c r="EL45">
        <v>0.411252</v>
      </c>
      <c r="EM45">
        <v>22.73201818181818</v>
      </c>
      <c r="EN45">
        <v>2.144474545454546</v>
      </c>
      <c r="EO45">
        <v>2.065770909090909</v>
      </c>
      <c r="EP45">
        <v>18.55344545454546</v>
      </c>
      <c r="EQ45">
        <v>17.95766363636364</v>
      </c>
      <c r="ER45">
        <v>1500.025454545455</v>
      </c>
      <c r="ES45">
        <v>0.9729944545454546</v>
      </c>
      <c r="ET45">
        <v>0.02700545454545454</v>
      </c>
      <c r="EU45">
        <v>0</v>
      </c>
      <c r="EV45">
        <v>256.6670909090909</v>
      </c>
      <c r="EW45">
        <v>4.9996</v>
      </c>
      <c r="EX45">
        <v>3885.140909090909</v>
      </c>
      <c r="EY45">
        <v>14076.6</v>
      </c>
      <c r="EZ45">
        <v>37.64745454545454</v>
      </c>
      <c r="FA45">
        <v>38.687</v>
      </c>
      <c r="FB45">
        <v>38.01118181818182</v>
      </c>
      <c r="FC45">
        <v>38.29509090909091</v>
      </c>
      <c r="FD45">
        <v>39.45436363636364</v>
      </c>
      <c r="FE45">
        <v>1454.650909090909</v>
      </c>
      <c r="FF45">
        <v>40.37454545454545</v>
      </c>
      <c r="FG45">
        <v>0</v>
      </c>
      <c r="FH45">
        <v>219.7999999523163</v>
      </c>
      <c r="FI45">
        <v>0</v>
      </c>
      <c r="FJ45">
        <v>256.7407307692308</v>
      </c>
      <c r="FK45">
        <v>-0.8551453092484121</v>
      </c>
      <c r="FL45">
        <v>-6.501538431818055</v>
      </c>
      <c r="FM45">
        <v>3885.489615384616</v>
      </c>
      <c r="FN45">
        <v>15</v>
      </c>
      <c r="FO45">
        <v>0</v>
      </c>
      <c r="FP45" t="s">
        <v>440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-0.09280923170731709</v>
      </c>
      <c r="GC45">
        <v>0.1624545365853656</v>
      </c>
      <c r="GD45">
        <v>0.02764503839337963</v>
      </c>
      <c r="GE45">
        <v>1</v>
      </c>
      <c r="GF45">
        <v>256.7586764705882</v>
      </c>
      <c r="GG45">
        <v>-0.4540412589618406</v>
      </c>
      <c r="GH45">
        <v>0.2094971178502085</v>
      </c>
      <c r="GI45">
        <v>1</v>
      </c>
      <c r="GJ45">
        <v>0.8498512682926828</v>
      </c>
      <c r="GK45">
        <v>0.2420749756097587</v>
      </c>
      <c r="GL45">
        <v>0.02893367989716196</v>
      </c>
      <c r="GM45">
        <v>0</v>
      </c>
      <c r="GN45">
        <v>2</v>
      </c>
      <c r="GO45">
        <v>3</v>
      </c>
      <c r="GP45" t="s">
        <v>447</v>
      </c>
      <c r="GQ45">
        <v>3.10271</v>
      </c>
      <c r="GR45">
        <v>2.7582</v>
      </c>
      <c r="GS45">
        <v>-1.85056E-05</v>
      </c>
      <c r="GT45">
        <v>0.000107316</v>
      </c>
      <c r="GU45">
        <v>0.107835</v>
      </c>
      <c r="GV45">
        <v>0.106176</v>
      </c>
      <c r="GW45">
        <v>26141.7</v>
      </c>
      <c r="GX45">
        <v>24304.6</v>
      </c>
      <c r="GY45">
        <v>26697</v>
      </c>
      <c r="GZ45">
        <v>24524.8</v>
      </c>
      <c r="HA45">
        <v>38148.5</v>
      </c>
      <c r="HB45">
        <v>32411.8</v>
      </c>
      <c r="HC45">
        <v>46690.1</v>
      </c>
      <c r="HD45">
        <v>38825.7</v>
      </c>
      <c r="HE45">
        <v>1.89755</v>
      </c>
      <c r="HF45">
        <v>1.9274</v>
      </c>
      <c r="HG45">
        <v>0.220966</v>
      </c>
      <c r="HH45">
        <v>0</v>
      </c>
      <c r="HI45">
        <v>26.4576</v>
      </c>
      <c r="HJ45">
        <v>999.9</v>
      </c>
      <c r="HK45">
        <v>49</v>
      </c>
      <c r="HL45">
        <v>32.2</v>
      </c>
      <c r="HM45">
        <v>26.0413</v>
      </c>
      <c r="HN45">
        <v>60.9222</v>
      </c>
      <c r="HO45">
        <v>22.7885</v>
      </c>
      <c r="HP45">
        <v>1</v>
      </c>
      <c r="HQ45">
        <v>-0.0559858</v>
      </c>
      <c r="HR45">
        <v>-1.08783</v>
      </c>
      <c r="HS45">
        <v>20.2769</v>
      </c>
      <c r="HT45">
        <v>5.22223</v>
      </c>
      <c r="HU45">
        <v>11.98</v>
      </c>
      <c r="HV45">
        <v>4.96565</v>
      </c>
      <c r="HW45">
        <v>3.27545</v>
      </c>
      <c r="HX45">
        <v>9999</v>
      </c>
      <c r="HY45">
        <v>9999</v>
      </c>
      <c r="HZ45">
        <v>9999</v>
      </c>
      <c r="IA45">
        <v>509.5</v>
      </c>
      <c r="IB45">
        <v>1.86389</v>
      </c>
      <c r="IC45">
        <v>1.86006</v>
      </c>
      <c r="ID45">
        <v>1.85837</v>
      </c>
      <c r="IE45">
        <v>1.85974</v>
      </c>
      <c r="IF45">
        <v>1.85983</v>
      </c>
      <c r="IG45">
        <v>1.85836</v>
      </c>
      <c r="IH45">
        <v>1.85742</v>
      </c>
      <c r="II45">
        <v>1.85234</v>
      </c>
      <c r="IJ45">
        <v>0</v>
      </c>
      <c r="IK45">
        <v>0</v>
      </c>
      <c r="IL45">
        <v>0</v>
      </c>
      <c r="IM45">
        <v>0</v>
      </c>
      <c r="IN45" t="s">
        <v>442</v>
      </c>
      <c r="IO45" t="s">
        <v>443</v>
      </c>
      <c r="IP45" t="s">
        <v>444</v>
      </c>
      <c r="IQ45" t="s">
        <v>444</v>
      </c>
      <c r="IR45" t="s">
        <v>444</v>
      </c>
      <c r="IS45" t="s">
        <v>444</v>
      </c>
      <c r="IT45">
        <v>0</v>
      </c>
      <c r="IU45">
        <v>100</v>
      </c>
      <c r="IV45">
        <v>100</v>
      </c>
      <c r="IW45">
        <v>0.397</v>
      </c>
      <c r="IX45">
        <v>0.2031</v>
      </c>
      <c r="IY45">
        <v>0.3971615310492796</v>
      </c>
      <c r="IZ45">
        <v>0.002194383670526158</v>
      </c>
      <c r="JA45">
        <v>-2.614430836048478E-07</v>
      </c>
      <c r="JB45">
        <v>2.831566818974657E-11</v>
      </c>
      <c r="JC45">
        <v>-0.02387284111826243</v>
      </c>
      <c r="JD45">
        <v>-0.004919592197158782</v>
      </c>
      <c r="JE45">
        <v>0.0008186423644796414</v>
      </c>
      <c r="JF45">
        <v>-8.268116151049551E-06</v>
      </c>
      <c r="JG45">
        <v>6</v>
      </c>
      <c r="JH45">
        <v>2002</v>
      </c>
      <c r="JI45">
        <v>0</v>
      </c>
      <c r="JJ45">
        <v>28</v>
      </c>
      <c r="JK45">
        <v>28353537.3</v>
      </c>
      <c r="JL45">
        <v>28353537.3</v>
      </c>
      <c r="JM45">
        <v>0.15625</v>
      </c>
      <c r="JN45">
        <v>0</v>
      </c>
      <c r="JO45">
        <v>1.49658</v>
      </c>
      <c r="JP45">
        <v>2.36206</v>
      </c>
      <c r="JQ45">
        <v>1.54907</v>
      </c>
      <c r="JR45">
        <v>2.42188</v>
      </c>
      <c r="JS45">
        <v>35.8244</v>
      </c>
      <c r="JT45">
        <v>24.1313</v>
      </c>
      <c r="JU45">
        <v>18</v>
      </c>
      <c r="JV45">
        <v>481.997</v>
      </c>
      <c r="JW45">
        <v>517.151</v>
      </c>
      <c r="JX45">
        <v>29.4385</v>
      </c>
      <c r="JY45">
        <v>26.6597</v>
      </c>
      <c r="JZ45">
        <v>30</v>
      </c>
      <c r="KA45">
        <v>26.9263</v>
      </c>
      <c r="KB45">
        <v>26.9331</v>
      </c>
      <c r="KC45">
        <v>100</v>
      </c>
      <c r="KD45">
        <v>18.2371</v>
      </c>
      <c r="KE45">
        <v>94.6918</v>
      </c>
      <c r="KF45">
        <v>29.3924</v>
      </c>
      <c r="KG45">
        <v>420</v>
      </c>
      <c r="KH45">
        <v>22.7196</v>
      </c>
      <c r="KI45">
        <v>102.027</v>
      </c>
      <c r="KJ45">
        <v>93.61</v>
      </c>
    </row>
    <row r="46" spans="1:296">
      <c r="A46">
        <v>28</v>
      </c>
      <c r="B46">
        <v>1701212584</v>
      </c>
      <c r="C46">
        <v>6462.5</v>
      </c>
      <c r="D46" t="s">
        <v>516</v>
      </c>
      <c r="E46" t="s">
        <v>517</v>
      </c>
      <c r="F46">
        <v>5</v>
      </c>
      <c r="G46" t="s">
        <v>492</v>
      </c>
      <c r="H46">
        <v>1701212581</v>
      </c>
      <c r="I46">
        <f>(J46)/1000</f>
        <v>0</v>
      </c>
      <c r="J46">
        <f>IF(DO46, AM46, AG46)</f>
        <v>0</v>
      </c>
      <c r="K46">
        <f>IF(DO46, AH46, AF46)</f>
        <v>0</v>
      </c>
      <c r="L46">
        <f>DQ46 - IF(AT46&gt;1, K46*DK46*100.0/(AV46*EE46), 0)</f>
        <v>0</v>
      </c>
      <c r="M46">
        <f>((S46-I46/2)*L46-K46)/(S46+I46/2)</f>
        <v>0</v>
      </c>
      <c r="N46">
        <f>M46*(DX46+DY46)/1000.0</f>
        <v>0</v>
      </c>
      <c r="O46">
        <f>(DQ46 - IF(AT46&gt;1, K46*DK46*100.0/(AV46*EE46), 0))*(DX46+DY46)/1000.0</f>
        <v>0</v>
      </c>
      <c r="P46">
        <f>2.0/((1/R46-1/Q46)+SIGN(R46)*SQRT((1/R46-1/Q46)*(1/R46-1/Q46) + 4*DL46/((DL46+1)*(DL46+1))*(2*1/R46*1/Q46-1/Q46*1/Q46)))</f>
        <v>0</v>
      </c>
      <c r="Q46">
        <f>IF(LEFT(DM46,1)&lt;&gt;"0",IF(LEFT(DM46,1)="1",3.0,DN46),$D$5+$E$5*(EE46*DX46/($K$5*1000))+$F$5*(EE46*DX46/($K$5*1000))*MAX(MIN(DK46,$J$5),$I$5)*MAX(MIN(DK46,$J$5),$I$5)+$G$5*MAX(MIN(DK46,$J$5),$I$5)*(EE46*DX46/($K$5*1000))+$H$5*(EE46*DX46/($K$5*1000))*(EE46*DX46/($K$5*1000)))</f>
        <v>0</v>
      </c>
      <c r="R46">
        <f>I46*(1000-(1000*0.61365*exp(17.502*V46/(240.97+V46))/(DX46+DY46)+DS46)/2)/(1000*0.61365*exp(17.502*V46/(240.97+V46))/(DX46+DY46)-DS46)</f>
        <v>0</v>
      </c>
      <c r="S46">
        <f>1/((DL46+1)/(P46/1.6)+1/(Q46/1.37)) + DL46/((DL46+1)/(P46/1.6) + DL46/(Q46/1.37))</f>
        <v>0</v>
      </c>
      <c r="T46">
        <f>(DG46*DJ46)</f>
        <v>0</v>
      </c>
      <c r="U46">
        <f>(DZ46+(T46+2*0.95*5.67E-8*(((DZ46+$B$9)+273)^4-(DZ46+273)^4)-44100*I46)/(1.84*29.3*Q46+8*0.95*5.67E-8*(DZ46+273)^3))</f>
        <v>0</v>
      </c>
      <c r="V46">
        <f>($C$9*EA46+$D$9*EB46+$E$9*U46)</f>
        <v>0</v>
      </c>
      <c r="W46">
        <f>0.61365*exp(17.502*V46/(240.97+V46))</f>
        <v>0</v>
      </c>
      <c r="X46">
        <f>(Y46/Z46*100)</f>
        <v>0</v>
      </c>
      <c r="Y46">
        <f>DS46*(DX46+DY46)/1000</f>
        <v>0</v>
      </c>
      <c r="Z46">
        <f>0.61365*exp(17.502*DZ46/(240.97+DZ46))</f>
        <v>0</v>
      </c>
      <c r="AA46">
        <f>(W46-DS46*(DX46+DY46)/1000)</f>
        <v>0</v>
      </c>
      <c r="AB46">
        <f>(-I46*44100)</f>
        <v>0</v>
      </c>
      <c r="AC46">
        <f>2*29.3*Q46*0.92*(DZ46-V46)</f>
        <v>0</v>
      </c>
      <c r="AD46">
        <f>2*0.95*5.67E-8*(((DZ46+$B$9)+273)^4-(V46+273)^4)</f>
        <v>0</v>
      </c>
      <c r="AE46">
        <f>T46+AD46+AB46+AC46</f>
        <v>0</v>
      </c>
      <c r="AF46">
        <f>DW46*AT46*(DR46-DQ46*(1000-AT46*DT46)/(1000-AT46*DS46))/(100*DK46)</f>
        <v>0</v>
      </c>
      <c r="AG46">
        <f>1000*DW46*AT46*(DS46-DT46)/(100*DK46*(1000-AT46*DS46))</f>
        <v>0</v>
      </c>
      <c r="AH46">
        <f>(AI46 - AJ46 - DX46*1E3/(8.314*(DZ46+273.15)) * AL46/DW46 * AK46) * DW46/(100*DK46) * (1000 - DT46)/1000</f>
        <v>0</v>
      </c>
      <c r="AI46">
        <v>0.3039059172369188</v>
      </c>
      <c r="AJ46">
        <v>0.404799284848485</v>
      </c>
      <c r="AK46">
        <v>0.0002579682152300634</v>
      </c>
      <c r="AL46">
        <v>66.2055700665735</v>
      </c>
      <c r="AM46">
        <f>(AO46 - AN46 + DX46*1E3/(8.314*(DZ46+273.15)) * AQ46/DW46 * AP46) * DW46/(100*DK46) * 1000/(1000 - AO46)</f>
        <v>0</v>
      </c>
      <c r="AN46">
        <v>25.64891707836298</v>
      </c>
      <c r="AO46">
        <v>27.06572363636363</v>
      </c>
      <c r="AP46">
        <v>5.148749839666619E-06</v>
      </c>
      <c r="AQ46">
        <v>108.7799498378179</v>
      </c>
      <c r="AR46">
        <v>0</v>
      </c>
      <c r="AS46">
        <v>0</v>
      </c>
      <c r="AT46">
        <f>IF(AR46*$H$15&gt;=AV46,1.0,(AV46/(AV46-AR46*$H$15)))</f>
        <v>0</v>
      </c>
      <c r="AU46">
        <f>(AT46-1)*100</f>
        <v>0</v>
      </c>
      <c r="AV46">
        <f>MAX(0,($B$15+$C$15*EE46)/(1+$D$15*EE46)*DX46/(DZ46+273)*$E$15)</f>
        <v>0</v>
      </c>
      <c r="AW46" t="s">
        <v>437</v>
      </c>
      <c r="AX46">
        <v>0</v>
      </c>
      <c r="AY46">
        <v>0.7</v>
      </c>
      <c r="AZ46">
        <v>0.7</v>
      </c>
      <c r="BA46">
        <f>1-AY46/AZ46</f>
        <v>0</v>
      </c>
      <c r="BB46">
        <v>-1</v>
      </c>
      <c r="BC46" t="s">
        <v>518</v>
      </c>
      <c r="BD46">
        <v>8165.35</v>
      </c>
      <c r="BE46">
        <v>250.0977999999999</v>
      </c>
      <c r="BF46">
        <v>256.92</v>
      </c>
      <c r="BG46">
        <f>1-BE46/BF46</f>
        <v>0</v>
      </c>
      <c r="BH46">
        <v>0.5</v>
      </c>
      <c r="BI46">
        <f>DH46</f>
        <v>0</v>
      </c>
      <c r="BJ46">
        <f>K46</f>
        <v>0</v>
      </c>
      <c r="BK46">
        <f>BG46*BH46*BI46</f>
        <v>0</v>
      </c>
      <c r="BL46">
        <f>(BJ46-BB46)/BI46</f>
        <v>0</v>
      </c>
      <c r="BM46">
        <f>(AZ46-BF46)/BF46</f>
        <v>0</v>
      </c>
      <c r="BN46">
        <f>AY46/(BA46+AY46/BF46)</f>
        <v>0</v>
      </c>
      <c r="BO46" t="s">
        <v>437</v>
      </c>
      <c r="BP46">
        <v>0</v>
      </c>
      <c r="BQ46">
        <f>IF(BP46&lt;&gt;0, BP46, BN46)</f>
        <v>0</v>
      </c>
      <c r="BR46">
        <f>1-BQ46/BF46</f>
        <v>0</v>
      </c>
      <c r="BS46">
        <f>(BF46-BE46)/(BF46-BQ46)</f>
        <v>0</v>
      </c>
      <c r="BT46">
        <f>(AZ46-BF46)/(AZ46-BQ46)</f>
        <v>0</v>
      </c>
      <c r="BU46">
        <f>(BF46-BE46)/(BF46-AY46)</f>
        <v>0</v>
      </c>
      <c r="BV46">
        <f>(AZ46-BF46)/(AZ46-AY46)</f>
        <v>0</v>
      </c>
      <c r="BW46">
        <f>(BS46*BQ46/BE46)</f>
        <v>0</v>
      </c>
      <c r="BX46">
        <f>(1-BW46)</f>
        <v>0</v>
      </c>
      <c r="DG46">
        <f>$B$13*EF46+$C$13*EG46+$F$13*ER46*(1-EU46)</f>
        <v>0</v>
      </c>
      <c r="DH46">
        <f>DG46*DI46</f>
        <v>0</v>
      </c>
      <c r="DI46">
        <f>($B$13*$D$11+$C$13*$D$11+$F$13*((FE46+EW46)/MAX(FE46+EW46+FF46, 0.1)*$I$11+FF46/MAX(FE46+EW46+FF46, 0.1)*$J$11))/($B$13+$C$13+$F$13)</f>
        <v>0</v>
      </c>
      <c r="DJ46">
        <f>($B$13*$K$11+$C$13*$K$11+$F$13*((FE46+EW46)/MAX(FE46+EW46+FF46, 0.1)*$P$11+FF46/MAX(FE46+EW46+FF46, 0.1)*$Q$11))/($B$13+$C$13+$F$13)</f>
        <v>0</v>
      </c>
      <c r="DK46">
        <v>2</v>
      </c>
      <c r="DL46">
        <v>0.5</v>
      </c>
      <c r="DM46" t="s">
        <v>439</v>
      </c>
      <c r="DN46">
        <v>2</v>
      </c>
      <c r="DO46" t="b">
        <v>1</v>
      </c>
      <c r="DP46">
        <v>1701212581</v>
      </c>
      <c r="DQ46">
        <v>0.3748328181818181</v>
      </c>
      <c r="DR46">
        <v>0.3021390909090909</v>
      </c>
      <c r="DS46">
        <v>27.06555454545455</v>
      </c>
      <c r="DT46">
        <v>25.64907272727272</v>
      </c>
      <c r="DU46">
        <v>-0.02227990545454546</v>
      </c>
      <c r="DV46">
        <v>26.7926</v>
      </c>
      <c r="DW46">
        <v>499.9987272727273</v>
      </c>
      <c r="DX46">
        <v>90.88168181818182</v>
      </c>
      <c r="DY46">
        <v>0.09987104545454545</v>
      </c>
      <c r="DZ46">
        <v>36.15502727272728</v>
      </c>
      <c r="EA46">
        <v>35.69085454545455</v>
      </c>
      <c r="EB46">
        <v>999.9</v>
      </c>
      <c r="EC46">
        <v>0</v>
      </c>
      <c r="ED46">
        <v>0</v>
      </c>
      <c r="EE46">
        <v>10011.24727272727</v>
      </c>
      <c r="EF46">
        <v>0</v>
      </c>
      <c r="EG46">
        <v>11.31806363636364</v>
      </c>
      <c r="EH46">
        <v>0.07269366363636363</v>
      </c>
      <c r="EI46">
        <v>0.3852599999999999</v>
      </c>
      <c r="EJ46">
        <v>0.3100927272727272</v>
      </c>
      <c r="EK46">
        <v>1.416482727272727</v>
      </c>
      <c r="EL46">
        <v>0.3021390909090909</v>
      </c>
      <c r="EM46">
        <v>25.64907272727272</v>
      </c>
      <c r="EN46">
        <v>2.459763636363636</v>
      </c>
      <c r="EO46">
        <v>2.331031818181818</v>
      </c>
      <c r="EP46">
        <v>20.76269090909091</v>
      </c>
      <c r="EQ46">
        <v>19.89247272727273</v>
      </c>
      <c r="ER46">
        <v>1499.956363636364</v>
      </c>
      <c r="ES46">
        <v>0.9729967272727272</v>
      </c>
      <c r="ET46">
        <v>0.02700337272727273</v>
      </c>
      <c r="EU46">
        <v>0</v>
      </c>
      <c r="EV46">
        <v>250.1100909090909</v>
      </c>
      <c r="EW46">
        <v>4.9996</v>
      </c>
      <c r="EX46">
        <v>3792.664545454545</v>
      </c>
      <c r="EY46">
        <v>14075.99090909091</v>
      </c>
      <c r="EZ46">
        <v>38.04527272727273</v>
      </c>
      <c r="FA46">
        <v>38.99963636363637</v>
      </c>
      <c r="FB46">
        <v>38.68709090909091</v>
      </c>
      <c r="FC46">
        <v>38.73827272727272</v>
      </c>
      <c r="FD46">
        <v>40.48836363636364</v>
      </c>
      <c r="FE46">
        <v>1454.586363636364</v>
      </c>
      <c r="FF46">
        <v>40.37</v>
      </c>
      <c r="FG46">
        <v>0</v>
      </c>
      <c r="FH46">
        <v>343.6000001430511</v>
      </c>
      <c r="FI46">
        <v>0</v>
      </c>
      <c r="FJ46">
        <v>250.0977999999999</v>
      </c>
      <c r="FK46">
        <v>-0.257538458292097</v>
      </c>
      <c r="FL46">
        <v>-6.116153857951796</v>
      </c>
      <c r="FM46">
        <v>3793.1616</v>
      </c>
      <c r="FN46">
        <v>15</v>
      </c>
      <c r="FO46">
        <v>0</v>
      </c>
      <c r="FP46" t="s">
        <v>440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0.0699564</v>
      </c>
      <c r="GC46">
        <v>-0.01060464459930299</v>
      </c>
      <c r="GD46">
        <v>0.02131072433072138</v>
      </c>
      <c r="GE46">
        <v>1</v>
      </c>
      <c r="GF46">
        <v>250.093</v>
      </c>
      <c r="GG46">
        <v>-0.06371275616034328</v>
      </c>
      <c r="GH46">
        <v>0.2173931109899347</v>
      </c>
      <c r="GI46">
        <v>1</v>
      </c>
      <c r="GJ46">
        <v>1.42208</v>
      </c>
      <c r="GK46">
        <v>-0.05845588850174033</v>
      </c>
      <c r="GL46">
        <v>0.006139197135083292</v>
      </c>
      <c r="GM46">
        <v>1</v>
      </c>
      <c r="GN46">
        <v>3</v>
      </c>
      <c r="GO46">
        <v>3</v>
      </c>
      <c r="GP46" t="s">
        <v>441</v>
      </c>
      <c r="GQ46">
        <v>3.1033</v>
      </c>
      <c r="GR46">
        <v>2.75808</v>
      </c>
      <c r="GS46">
        <v>7.073560000000001E-07</v>
      </c>
      <c r="GT46">
        <v>8.357629999999999E-05</v>
      </c>
      <c r="GU46">
        <v>0.118495</v>
      </c>
      <c r="GV46">
        <v>0.115377</v>
      </c>
      <c r="GW46">
        <v>26115.9</v>
      </c>
      <c r="GX46">
        <v>24273.8</v>
      </c>
      <c r="GY46">
        <v>26672.7</v>
      </c>
      <c r="GZ46">
        <v>24495.1</v>
      </c>
      <c r="HA46">
        <v>37652.3</v>
      </c>
      <c r="HB46">
        <v>32030.4</v>
      </c>
      <c r="HC46">
        <v>46647.3</v>
      </c>
      <c r="HD46">
        <v>38770.7</v>
      </c>
      <c r="HE46">
        <v>1.89575</v>
      </c>
      <c r="HF46">
        <v>1.92747</v>
      </c>
      <c r="HG46">
        <v>0.271052</v>
      </c>
      <c r="HH46">
        <v>0</v>
      </c>
      <c r="HI46">
        <v>31.3236</v>
      </c>
      <c r="HJ46">
        <v>999.9</v>
      </c>
      <c r="HK46">
        <v>50.7</v>
      </c>
      <c r="HL46">
        <v>31.9</v>
      </c>
      <c r="HM46">
        <v>26.488</v>
      </c>
      <c r="HN46">
        <v>61.1122</v>
      </c>
      <c r="HO46">
        <v>22.8245</v>
      </c>
      <c r="HP46">
        <v>1</v>
      </c>
      <c r="HQ46">
        <v>-0.0120224</v>
      </c>
      <c r="HR46">
        <v>-3.59392</v>
      </c>
      <c r="HS46">
        <v>20.2405</v>
      </c>
      <c r="HT46">
        <v>5.22223</v>
      </c>
      <c r="HU46">
        <v>11.98</v>
      </c>
      <c r="HV46">
        <v>4.9657</v>
      </c>
      <c r="HW46">
        <v>3.27535</v>
      </c>
      <c r="HX46">
        <v>9999</v>
      </c>
      <c r="HY46">
        <v>9999</v>
      </c>
      <c r="HZ46">
        <v>9999</v>
      </c>
      <c r="IA46">
        <v>509.6</v>
      </c>
      <c r="IB46">
        <v>1.86397</v>
      </c>
      <c r="IC46">
        <v>1.86006</v>
      </c>
      <c r="ID46">
        <v>1.85837</v>
      </c>
      <c r="IE46">
        <v>1.85974</v>
      </c>
      <c r="IF46">
        <v>1.85987</v>
      </c>
      <c r="IG46">
        <v>1.85837</v>
      </c>
      <c r="IH46">
        <v>1.85745</v>
      </c>
      <c r="II46">
        <v>1.85239</v>
      </c>
      <c r="IJ46">
        <v>0</v>
      </c>
      <c r="IK46">
        <v>0</v>
      </c>
      <c r="IL46">
        <v>0</v>
      </c>
      <c r="IM46">
        <v>0</v>
      </c>
      <c r="IN46" t="s">
        <v>442</v>
      </c>
      <c r="IO46" t="s">
        <v>443</v>
      </c>
      <c r="IP46" t="s">
        <v>444</v>
      </c>
      <c r="IQ46" t="s">
        <v>444</v>
      </c>
      <c r="IR46" t="s">
        <v>444</v>
      </c>
      <c r="IS46" t="s">
        <v>444</v>
      </c>
      <c r="IT46">
        <v>0</v>
      </c>
      <c r="IU46">
        <v>100</v>
      </c>
      <c r="IV46">
        <v>100</v>
      </c>
      <c r="IW46">
        <v>0.397</v>
      </c>
      <c r="IX46">
        <v>0.273</v>
      </c>
      <c r="IY46">
        <v>0.3971615310492796</v>
      </c>
      <c r="IZ46">
        <v>0.002194383670526158</v>
      </c>
      <c r="JA46">
        <v>-2.614430836048478E-07</v>
      </c>
      <c r="JB46">
        <v>2.831566818974657E-11</v>
      </c>
      <c r="JC46">
        <v>-0.02387284111826243</v>
      </c>
      <c r="JD46">
        <v>-0.004919592197158782</v>
      </c>
      <c r="JE46">
        <v>0.0008186423644796414</v>
      </c>
      <c r="JF46">
        <v>-8.268116151049551E-06</v>
      </c>
      <c r="JG46">
        <v>6</v>
      </c>
      <c r="JH46">
        <v>2002</v>
      </c>
      <c r="JI46">
        <v>0</v>
      </c>
      <c r="JJ46">
        <v>28</v>
      </c>
      <c r="JK46">
        <v>28353543.1</v>
      </c>
      <c r="JL46">
        <v>28353543.1</v>
      </c>
      <c r="JM46">
        <v>0.15625</v>
      </c>
      <c r="JN46">
        <v>0</v>
      </c>
      <c r="JO46">
        <v>1.49658</v>
      </c>
      <c r="JP46">
        <v>2.36328</v>
      </c>
      <c r="JQ46">
        <v>1.54907</v>
      </c>
      <c r="JR46">
        <v>2.4585</v>
      </c>
      <c r="JS46">
        <v>35.9178</v>
      </c>
      <c r="JT46">
        <v>24.1225</v>
      </c>
      <c r="JU46">
        <v>18</v>
      </c>
      <c r="JV46">
        <v>482.537</v>
      </c>
      <c r="JW46">
        <v>518.47</v>
      </c>
      <c r="JX46">
        <v>37.2796</v>
      </c>
      <c r="JY46">
        <v>27.1379</v>
      </c>
      <c r="JZ46">
        <v>30.0023</v>
      </c>
      <c r="KA46">
        <v>27.1284</v>
      </c>
      <c r="KB46">
        <v>27.0719</v>
      </c>
      <c r="KC46">
        <v>100</v>
      </c>
      <c r="KD46">
        <v>0</v>
      </c>
      <c r="KE46">
        <v>100</v>
      </c>
      <c r="KF46">
        <v>37.4998</v>
      </c>
      <c r="KG46">
        <v>420</v>
      </c>
      <c r="KH46">
        <v>26.3368</v>
      </c>
      <c r="KI46">
        <v>101.934</v>
      </c>
      <c r="KJ46">
        <v>93.4847</v>
      </c>
    </row>
    <row r="47" spans="1:296">
      <c r="A47">
        <v>29</v>
      </c>
      <c r="B47">
        <v>1701212683</v>
      </c>
      <c r="C47">
        <v>6561.5</v>
      </c>
      <c r="D47" t="s">
        <v>519</v>
      </c>
      <c r="E47" t="s">
        <v>520</v>
      </c>
      <c r="F47">
        <v>5</v>
      </c>
      <c r="G47" t="s">
        <v>492</v>
      </c>
      <c r="H47">
        <v>1701212680</v>
      </c>
      <c r="I47">
        <f>(J47)/1000</f>
        <v>0</v>
      </c>
      <c r="J47">
        <f>IF(DO47, AM47, AG47)</f>
        <v>0</v>
      </c>
      <c r="K47">
        <f>IF(DO47, AH47, AF47)</f>
        <v>0</v>
      </c>
      <c r="L47">
        <f>DQ47 - IF(AT47&gt;1, K47*DK47*100.0/(AV47*EE47), 0)</f>
        <v>0</v>
      </c>
      <c r="M47">
        <f>((S47-I47/2)*L47-K47)/(S47+I47/2)</f>
        <v>0</v>
      </c>
      <c r="N47">
        <f>M47*(DX47+DY47)/1000.0</f>
        <v>0</v>
      </c>
      <c r="O47">
        <f>(DQ47 - IF(AT47&gt;1, K47*DK47*100.0/(AV47*EE47), 0))*(DX47+DY47)/1000.0</f>
        <v>0</v>
      </c>
      <c r="P47">
        <f>2.0/((1/R47-1/Q47)+SIGN(R47)*SQRT((1/R47-1/Q47)*(1/R47-1/Q47) + 4*DL47/((DL47+1)*(DL47+1))*(2*1/R47*1/Q47-1/Q47*1/Q47)))</f>
        <v>0</v>
      </c>
      <c r="Q47">
        <f>IF(LEFT(DM47,1)&lt;&gt;"0",IF(LEFT(DM47,1)="1",3.0,DN47),$D$5+$E$5*(EE47*DX47/($K$5*1000))+$F$5*(EE47*DX47/($K$5*1000))*MAX(MIN(DK47,$J$5),$I$5)*MAX(MIN(DK47,$J$5),$I$5)+$G$5*MAX(MIN(DK47,$J$5),$I$5)*(EE47*DX47/($K$5*1000))+$H$5*(EE47*DX47/($K$5*1000))*(EE47*DX47/($K$5*1000)))</f>
        <v>0</v>
      </c>
      <c r="R47">
        <f>I47*(1000-(1000*0.61365*exp(17.502*V47/(240.97+V47))/(DX47+DY47)+DS47)/2)/(1000*0.61365*exp(17.502*V47/(240.97+V47))/(DX47+DY47)-DS47)</f>
        <v>0</v>
      </c>
      <c r="S47">
        <f>1/((DL47+1)/(P47/1.6)+1/(Q47/1.37)) + DL47/((DL47+1)/(P47/1.6) + DL47/(Q47/1.37))</f>
        <v>0</v>
      </c>
      <c r="T47">
        <f>(DG47*DJ47)</f>
        <v>0</v>
      </c>
      <c r="U47">
        <f>(DZ47+(T47+2*0.95*5.67E-8*(((DZ47+$B$9)+273)^4-(DZ47+273)^4)-44100*I47)/(1.84*29.3*Q47+8*0.95*5.67E-8*(DZ47+273)^3))</f>
        <v>0</v>
      </c>
      <c r="V47">
        <f>($C$9*EA47+$D$9*EB47+$E$9*U47)</f>
        <v>0</v>
      </c>
      <c r="W47">
        <f>0.61365*exp(17.502*V47/(240.97+V47))</f>
        <v>0</v>
      </c>
      <c r="X47">
        <f>(Y47/Z47*100)</f>
        <v>0</v>
      </c>
      <c r="Y47">
        <f>DS47*(DX47+DY47)/1000</f>
        <v>0</v>
      </c>
      <c r="Z47">
        <f>0.61365*exp(17.502*DZ47/(240.97+DZ47))</f>
        <v>0</v>
      </c>
      <c r="AA47">
        <f>(W47-DS47*(DX47+DY47)/1000)</f>
        <v>0</v>
      </c>
      <c r="AB47">
        <f>(-I47*44100)</f>
        <v>0</v>
      </c>
      <c r="AC47">
        <f>2*29.3*Q47*0.92*(DZ47-V47)</f>
        <v>0</v>
      </c>
      <c r="AD47">
        <f>2*0.95*5.67E-8*(((DZ47+$B$9)+273)^4-(V47+273)^4)</f>
        <v>0</v>
      </c>
      <c r="AE47">
        <f>T47+AD47+AB47+AC47</f>
        <v>0</v>
      </c>
      <c r="AF47">
        <f>DW47*AT47*(DR47-DQ47*(1000-AT47*DT47)/(1000-AT47*DS47))/(100*DK47)</f>
        <v>0</v>
      </c>
      <c r="AG47">
        <f>1000*DW47*AT47*(DS47-DT47)/(100*DK47*(1000-AT47*DS47))</f>
        <v>0</v>
      </c>
      <c r="AH47">
        <f>(AI47 - AJ47 - DX47*1E3/(8.314*(DZ47+273.15)) * AL47/DW47 * AK47) * DW47/(100*DK47) * (1000 - DT47)/1000</f>
        <v>0</v>
      </c>
      <c r="AI47">
        <v>0.2452330290515696</v>
      </c>
      <c r="AJ47">
        <v>0.3259489272727272</v>
      </c>
      <c r="AK47">
        <v>6.854230189366844E-05</v>
      </c>
      <c r="AL47">
        <v>66.2055700665735</v>
      </c>
      <c r="AM47">
        <f>(AO47 - AN47 + DX47*1E3/(8.314*(DZ47+273.15)) * AQ47/DW47 * AP47) * DW47/(100*DK47) * 1000/(1000 - AO47)</f>
        <v>0</v>
      </c>
      <c r="AN47">
        <v>25.63241583787417</v>
      </c>
      <c r="AO47">
        <v>26.98452424242423</v>
      </c>
      <c r="AP47">
        <v>-3.417620665752738E-05</v>
      </c>
      <c r="AQ47">
        <v>108.7799498378179</v>
      </c>
      <c r="AR47">
        <v>0</v>
      </c>
      <c r="AS47">
        <v>0</v>
      </c>
      <c r="AT47">
        <f>IF(AR47*$H$15&gt;=AV47,1.0,(AV47/(AV47-AR47*$H$15)))</f>
        <v>0</v>
      </c>
      <c r="AU47">
        <f>(AT47-1)*100</f>
        <v>0</v>
      </c>
      <c r="AV47">
        <f>MAX(0,($B$15+$C$15*EE47)/(1+$D$15*EE47)*DX47/(DZ47+273)*$E$15)</f>
        <v>0</v>
      </c>
      <c r="AW47" t="s">
        <v>437</v>
      </c>
      <c r="AX47">
        <v>0</v>
      </c>
      <c r="AY47">
        <v>0.7</v>
      </c>
      <c r="AZ47">
        <v>0.7</v>
      </c>
      <c r="BA47">
        <f>1-AY47/AZ47</f>
        <v>0</v>
      </c>
      <c r="BB47">
        <v>-1</v>
      </c>
      <c r="BC47" t="s">
        <v>521</v>
      </c>
      <c r="BD47">
        <v>8164.32</v>
      </c>
      <c r="BE47">
        <v>249.2429615384615</v>
      </c>
      <c r="BF47">
        <v>256.09</v>
      </c>
      <c r="BG47">
        <f>1-BE47/BF47</f>
        <v>0</v>
      </c>
      <c r="BH47">
        <v>0.5</v>
      </c>
      <c r="BI47">
        <f>DH47</f>
        <v>0</v>
      </c>
      <c r="BJ47">
        <f>K47</f>
        <v>0</v>
      </c>
      <c r="BK47">
        <f>BG47*BH47*BI47</f>
        <v>0</v>
      </c>
      <c r="BL47">
        <f>(BJ47-BB47)/BI47</f>
        <v>0</v>
      </c>
      <c r="BM47">
        <f>(AZ47-BF47)/BF47</f>
        <v>0</v>
      </c>
      <c r="BN47">
        <f>AY47/(BA47+AY47/BF47)</f>
        <v>0</v>
      </c>
      <c r="BO47" t="s">
        <v>437</v>
      </c>
      <c r="BP47">
        <v>0</v>
      </c>
      <c r="BQ47">
        <f>IF(BP47&lt;&gt;0, BP47, BN47)</f>
        <v>0</v>
      </c>
      <c r="BR47">
        <f>1-BQ47/BF47</f>
        <v>0</v>
      </c>
      <c r="BS47">
        <f>(BF47-BE47)/(BF47-BQ47)</f>
        <v>0</v>
      </c>
      <c r="BT47">
        <f>(AZ47-BF47)/(AZ47-BQ47)</f>
        <v>0</v>
      </c>
      <c r="BU47">
        <f>(BF47-BE47)/(BF47-AY47)</f>
        <v>0</v>
      </c>
      <c r="BV47">
        <f>(AZ47-BF47)/(AZ47-AY47)</f>
        <v>0</v>
      </c>
      <c r="BW47">
        <f>(BS47*BQ47/BE47)</f>
        <v>0</v>
      </c>
      <c r="BX47">
        <f>(1-BW47)</f>
        <v>0</v>
      </c>
      <c r="DG47">
        <f>$B$13*EF47+$C$13*EG47+$F$13*ER47*(1-EU47)</f>
        <v>0</v>
      </c>
      <c r="DH47">
        <f>DG47*DI47</f>
        <v>0</v>
      </c>
      <c r="DI47">
        <f>($B$13*$D$11+$C$13*$D$11+$F$13*((FE47+EW47)/MAX(FE47+EW47+FF47, 0.1)*$I$11+FF47/MAX(FE47+EW47+FF47, 0.1)*$J$11))/($B$13+$C$13+$F$13)</f>
        <v>0</v>
      </c>
      <c r="DJ47">
        <f>($B$13*$K$11+$C$13*$K$11+$F$13*((FE47+EW47)/MAX(FE47+EW47+FF47, 0.1)*$P$11+FF47/MAX(FE47+EW47+FF47, 0.1)*$Q$11))/($B$13+$C$13+$F$13)</f>
        <v>0</v>
      </c>
      <c r="DK47">
        <v>2</v>
      </c>
      <c r="DL47">
        <v>0.5</v>
      </c>
      <c r="DM47" t="s">
        <v>439</v>
      </c>
      <c r="DN47">
        <v>2</v>
      </c>
      <c r="DO47" t="b">
        <v>1</v>
      </c>
      <c r="DP47">
        <v>1701212680</v>
      </c>
      <c r="DQ47">
        <v>0.3080701818181818</v>
      </c>
      <c r="DR47">
        <v>0.235215</v>
      </c>
      <c r="DS47">
        <v>26.98847272727273</v>
      </c>
      <c r="DT47">
        <v>25.63300909090909</v>
      </c>
      <c r="DU47">
        <v>-0.08889621818181817</v>
      </c>
      <c r="DV47">
        <v>26.71710909090909</v>
      </c>
      <c r="DW47">
        <v>500.0983636363637</v>
      </c>
      <c r="DX47">
        <v>90.87232727272728</v>
      </c>
      <c r="DY47">
        <v>0.1001150818181818</v>
      </c>
      <c r="DZ47">
        <v>36.3382</v>
      </c>
      <c r="EA47">
        <v>36.10565454545454</v>
      </c>
      <c r="EB47">
        <v>999.9</v>
      </c>
      <c r="EC47">
        <v>0</v>
      </c>
      <c r="ED47">
        <v>0</v>
      </c>
      <c r="EE47">
        <v>9995.911818181818</v>
      </c>
      <c r="EF47">
        <v>0</v>
      </c>
      <c r="EG47">
        <v>11.46075454545455</v>
      </c>
      <c r="EH47">
        <v>0.07285526363636363</v>
      </c>
      <c r="EI47">
        <v>0.3166150909090909</v>
      </c>
      <c r="EJ47">
        <v>0.2414028181818182</v>
      </c>
      <c r="EK47">
        <v>1.355469090909091</v>
      </c>
      <c r="EL47">
        <v>0.235215</v>
      </c>
      <c r="EM47">
        <v>25.63300909090909</v>
      </c>
      <c r="EN47">
        <v>2.452504545454545</v>
      </c>
      <c r="EO47">
        <v>2.329330000000001</v>
      </c>
      <c r="EP47">
        <v>20.71469090909091</v>
      </c>
      <c r="EQ47">
        <v>19.88068181818182</v>
      </c>
      <c r="ER47">
        <v>1500.028181818182</v>
      </c>
      <c r="ES47">
        <v>0.9730011818181817</v>
      </c>
      <c r="ET47">
        <v>0.02699875454545454</v>
      </c>
      <c r="EU47">
        <v>0</v>
      </c>
      <c r="EV47">
        <v>249.1913636363636</v>
      </c>
      <c r="EW47">
        <v>4.9996</v>
      </c>
      <c r="EX47">
        <v>3789.398181818182</v>
      </c>
      <c r="EY47">
        <v>14076.69090909091</v>
      </c>
      <c r="EZ47">
        <v>38.40318181818182</v>
      </c>
      <c r="FA47">
        <v>39.32918181818182</v>
      </c>
      <c r="FB47">
        <v>38.68154545454546</v>
      </c>
      <c r="FC47">
        <v>39.0339090909091</v>
      </c>
      <c r="FD47">
        <v>40.73272727272728</v>
      </c>
      <c r="FE47">
        <v>1454.668181818182</v>
      </c>
      <c r="FF47">
        <v>40.36000000000001</v>
      </c>
      <c r="FG47">
        <v>0</v>
      </c>
      <c r="FH47">
        <v>98.20000004768372</v>
      </c>
      <c r="FI47">
        <v>0</v>
      </c>
      <c r="FJ47">
        <v>249.2429615384615</v>
      </c>
      <c r="FK47">
        <v>-0.9852649579328344</v>
      </c>
      <c r="FL47">
        <v>0.1538461610818081</v>
      </c>
      <c r="FM47">
        <v>3789.434615384616</v>
      </c>
      <c r="FN47">
        <v>15</v>
      </c>
      <c r="FO47">
        <v>0</v>
      </c>
      <c r="FP47" t="s">
        <v>440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0.07368364146341465</v>
      </c>
      <c r="GC47">
        <v>-0.06160536167247406</v>
      </c>
      <c r="GD47">
        <v>0.01549265425805082</v>
      </c>
      <c r="GE47">
        <v>1</v>
      </c>
      <c r="GF47">
        <v>249.2809705882353</v>
      </c>
      <c r="GG47">
        <v>-0.2822154359294504</v>
      </c>
      <c r="GH47">
        <v>0.2214943214375177</v>
      </c>
      <c r="GI47">
        <v>1</v>
      </c>
      <c r="GJ47">
        <v>1.36462243902439</v>
      </c>
      <c r="GK47">
        <v>-0.06516480836236885</v>
      </c>
      <c r="GL47">
        <v>0.006476609991190539</v>
      </c>
      <c r="GM47">
        <v>1</v>
      </c>
      <c r="GN47">
        <v>3</v>
      </c>
      <c r="GO47">
        <v>3</v>
      </c>
      <c r="GP47" t="s">
        <v>441</v>
      </c>
      <c r="GQ47">
        <v>3.10328</v>
      </c>
      <c r="GR47">
        <v>2.75798</v>
      </c>
      <c r="GS47">
        <v>-1.99856E-05</v>
      </c>
      <c r="GT47">
        <v>5.6185E-05</v>
      </c>
      <c r="GU47">
        <v>0.118171</v>
      </c>
      <c r="GV47">
        <v>0.115258</v>
      </c>
      <c r="GW47">
        <v>26101.9</v>
      </c>
      <c r="GX47">
        <v>24262.5</v>
      </c>
      <c r="GY47">
        <v>26659.3</v>
      </c>
      <c r="GZ47">
        <v>24484.5</v>
      </c>
      <c r="HA47">
        <v>37649.3</v>
      </c>
      <c r="HB47">
        <v>32022.4</v>
      </c>
      <c r="HC47">
        <v>46624.3</v>
      </c>
      <c r="HD47">
        <v>38755</v>
      </c>
      <c r="HE47">
        <v>1.89125</v>
      </c>
      <c r="HF47">
        <v>1.92208</v>
      </c>
      <c r="HG47">
        <v>0.248775</v>
      </c>
      <c r="HH47">
        <v>0</v>
      </c>
      <c r="HI47">
        <v>32.0944</v>
      </c>
      <c r="HJ47">
        <v>999.9</v>
      </c>
      <c r="HK47">
        <v>50.9</v>
      </c>
      <c r="HL47">
        <v>31.8</v>
      </c>
      <c r="HM47">
        <v>26.4448</v>
      </c>
      <c r="HN47">
        <v>61.1722</v>
      </c>
      <c r="HO47">
        <v>22.7484</v>
      </c>
      <c r="HP47">
        <v>1</v>
      </c>
      <c r="HQ47">
        <v>0.013003</v>
      </c>
      <c r="HR47">
        <v>-2.58949</v>
      </c>
      <c r="HS47">
        <v>20.2618</v>
      </c>
      <c r="HT47">
        <v>5.22118</v>
      </c>
      <c r="HU47">
        <v>11.98</v>
      </c>
      <c r="HV47">
        <v>4.96535</v>
      </c>
      <c r="HW47">
        <v>3.27543</v>
      </c>
      <c r="HX47">
        <v>9999</v>
      </c>
      <c r="HY47">
        <v>9999</v>
      </c>
      <c r="HZ47">
        <v>9999</v>
      </c>
      <c r="IA47">
        <v>509.6</v>
      </c>
      <c r="IB47">
        <v>1.86394</v>
      </c>
      <c r="IC47">
        <v>1.86006</v>
      </c>
      <c r="ID47">
        <v>1.85837</v>
      </c>
      <c r="IE47">
        <v>1.85974</v>
      </c>
      <c r="IF47">
        <v>1.85985</v>
      </c>
      <c r="IG47">
        <v>1.85837</v>
      </c>
      <c r="IH47">
        <v>1.85741</v>
      </c>
      <c r="II47">
        <v>1.8524</v>
      </c>
      <c r="IJ47">
        <v>0</v>
      </c>
      <c r="IK47">
        <v>0</v>
      </c>
      <c r="IL47">
        <v>0</v>
      </c>
      <c r="IM47">
        <v>0</v>
      </c>
      <c r="IN47" t="s">
        <v>442</v>
      </c>
      <c r="IO47" t="s">
        <v>443</v>
      </c>
      <c r="IP47" t="s">
        <v>444</v>
      </c>
      <c r="IQ47" t="s">
        <v>444</v>
      </c>
      <c r="IR47" t="s">
        <v>444</v>
      </c>
      <c r="IS47" t="s">
        <v>444</v>
      </c>
      <c r="IT47">
        <v>0</v>
      </c>
      <c r="IU47">
        <v>100</v>
      </c>
      <c r="IV47">
        <v>100</v>
      </c>
      <c r="IW47">
        <v>0.397</v>
      </c>
      <c r="IX47">
        <v>0.2713</v>
      </c>
      <c r="IY47">
        <v>0.3971615310492796</v>
      </c>
      <c r="IZ47">
        <v>0.002194383670526158</v>
      </c>
      <c r="JA47">
        <v>-2.614430836048478E-07</v>
      </c>
      <c r="JB47">
        <v>2.831566818974657E-11</v>
      </c>
      <c r="JC47">
        <v>-0.02387284111826243</v>
      </c>
      <c r="JD47">
        <v>-0.004919592197158782</v>
      </c>
      <c r="JE47">
        <v>0.0008186423644796414</v>
      </c>
      <c r="JF47">
        <v>-8.268116151049551E-06</v>
      </c>
      <c r="JG47">
        <v>6</v>
      </c>
      <c r="JH47">
        <v>2002</v>
      </c>
      <c r="JI47">
        <v>0</v>
      </c>
      <c r="JJ47">
        <v>28</v>
      </c>
      <c r="JK47">
        <v>28353544.7</v>
      </c>
      <c r="JL47">
        <v>28353544.7</v>
      </c>
      <c r="JM47">
        <v>0.15625</v>
      </c>
      <c r="JN47">
        <v>0</v>
      </c>
      <c r="JO47">
        <v>1.49658</v>
      </c>
      <c r="JP47">
        <v>2.3645</v>
      </c>
      <c r="JQ47">
        <v>1.54907</v>
      </c>
      <c r="JR47">
        <v>2.47559</v>
      </c>
      <c r="JS47">
        <v>35.9645</v>
      </c>
      <c r="JT47">
        <v>24.1313</v>
      </c>
      <c r="JU47">
        <v>18</v>
      </c>
      <c r="JV47">
        <v>481.847</v>
      </c>
      <c r="JW47">
        <v>516.735</v>
      </c>
      <c r="JX47">
        <v>37.2118</v>
      </c>
      <c r="JY47">
        <v>27.4858</v>
      </c>
      <c r="JZ47">
        <v>30.0012</v>
      </c>
      <c r="KA47">
        <v>27.3729</v>
      </c>
      <c r="KB47">
        <v>27.2836</v>
      </c>
      <c r="KC47">
        <v>100</v>
      </c>
      <c r="KD47">
        <v>0</v>
      </c>
      <c r="KE47">
        <v>100</v>
      </c>
      <c r="KF47">
        <v>37.1804</v>
      </c>
      <c r="KG47">
        <v>420</v>
      </c>
      <c r="KH47">
        <v>26.3368</v>
      </c>
      <c r="KI47">
        <v>101.884</v>
      </c>
      <c r="KJ47">
        <v>93.44589999999999</v>
      </c>
    </row>
    <row r="48" spans="1:296">
      <c r="A48">
        <v>30</v>
      </c>
      <c r="B48">
        <v>1701212823.5</v>
      </c>
      <c r="C48">
        <v>6702</v>
      </c>
      <c r="D48" t="s">
        <v>522</v>
      </c>
      <c r="E48" t="s">
        <v>523</v>
      </c>
      <c r="F48">
        <v>5</v>
      </c>
      <c r="G48" t="s">
        <v>492</v>
      </c>
      <c r="H48">
        <v>1701212820.75</v>
      </c>
      <c r="I48">
        <f>(J48)/1000</f>
        <v>0</v>
      </c>
      <c r="J48">
        <f>IF(DO48, AM48, AG48)</f>
        <v>0</v>
      </c>
      <c r="K48">
        <f>IF(DO48, AH48, AF48)</f>
        <v>0</v>
      </c>
      <c r="L48">
        <f>DQ48 - IF(AT48&gt;1, K48*DK48*100.0/(AV48*EE48), 0)</f>
        <v>0</v>
      </c>
      <c r="M48">
        <f>((S48-I48/2)*L48-K48)/(S48+I48/2)</f>
        <v>0</v>
      </c>
      <c r="N48">
        <f>M48*(DX48+DY48)/1000.0</f>
        <v>0</v>
      </c>
      <c r="O48">
        <f>(DQ48 - IF(AT48&gt;1, K48*DK48*100.0/(AV48*EE48), 0))*(DX48+DY48)/1000.0</f>
        <v>0</v>
      </c>
      <c r="P48">
        <f>2.0/((1/R48-1/Q48)+SIGN(R48)*SQRT((1/R48-1/Q48)*(1/R48-1/Q48) + 4*DL48/((DL48+1)*(DL48+1))*(2*1/R48*1/Q48-1/Q48*1/Q48)))</f>
        <v>0</v>
      </c>
      <c r="Q48">
        <f>IF(LEFT(DM48,1)&lt;&gt;"0",IF(LEFT(DM48,1)="1",3.0,DN48),$D$5+$E$5*(EE48*DX48/($K$5*1000))+$F$5*(EE48*DX48/($K$5*1000))*MAX(MIN(DK48,$J$5),$I$5)*MAX(MIN(DK48,$J$5),$I$5)+$G$5*MAX(MIN(DK48,$J$5),$I$5)*(EE48*DX48/($K$5*1000))+$H$5*(EE48*DX48/($K$5*1000))*(EE48*DX48/($K$5*1000)))</f>
        <v>0</v>
      </c>
      <c r="R48">
        <f>I48*(1000-(1000*0.61365*exp(17.502*V48/(240.97+V48))/(DX48+DY48)+DS48)/2)/(1000*0.61365*exp(17.502*V48/(240.97+V48))/(DX48+DY48)-DS48)</f>
        <v>0</v>
      </c>
      <c r="S48">
        <f>1/((DL48+1)/(P48/1.6)+1/(Q48/1.37)) + DL48/((DL48+1)/(P48/1.6) + DL48/(Q48/1.37))</f>
        <v>0</v>
      </c>
      <c r="T48">
        <f>(DG48*DJ48)</f>
        <v>0</v>
      </c>
      <c r="U48">
        <f>(DZ48+(T48+2*0.95*5.67E-8*(((DZ48+$B$9)+273)^4-(DZ48+273)^4)-44100*I48)/(1.84*29.3*Q48+8*0.95*5.67E-8*(DZ48+273)^3))</f>
        <v>0</v>
      </c>
      <c r="V48">
        <f>($C$9*EA48+$D$9*EB48+$E$9*U48)</f>
        <v>0</v>
      </c>
      <c r="W48">
        <f>0.61365*exp(17.502*V48/(240.97+V48))</f>
        <v>0</v>
      </c>
      <c r="X48">
        <f>(Y48/Z48*100)</f>
        <v>0</v>
      </c>
      <c r="Y48">
        <f>DS48*(DX48+DY48)/1000</f>
        <v>0</v>
      </c>
      <c r="Z48">
        <f>0.61365*exp(17.502*DZ48/(240.97+DZ48))</f>
        <v>0</v>
      </c>
      <c r="AA48">
        <f>(W48-DS48*(DX48+DY48)/1000)</f>
        <v>0</v>
      </c>
      <c r="AB48">
        <f>(-I48*44100)</f>
        <v>0</v>
      </c>
      <c r="AC48">
        <f>2*29.3*Q48*0.92*(DZ48-V48)</f>
        <v>0</v>
      </c>
      <c r="AD48">
        <f>2*0.95*5.67E-8*(((DZ48+$B$9)+273)^4-(V48+273)^4)</f>
        <v>0</v>
      </c>
      <c r="AE48">
        <f>T48+AD48+AB48+AC48</f>
        <v>0</v>
      </c>
      <c r="AF48">
        <f>DW48*AT48*(DR48-DQ48*(1000-AT48*DT48)/(1000-AT48*DS48))/(100*DK48)</f>
        <v>0</v>
      </c>
      <c r="AG48">
        <f>1000*DW48*AT48*(DS48-DT48)/(100*DK48*(1000-AT48*DS48))</f>
        <v>0</v>
      </c>
      <c r="AH48">
        <f>(AI48 - AJ48 - DX48*1E3/(8.314*(DZ48+273.15)) * AL48/DW48 * AK48) * DW48/(100*DK48) * (1000 - DT48)/1000</f>
        <v>0</v>
      </c>
      <c r="AI48">
        <v>0.2091500869044309</v>
      </c>
      <c r="AJ48">
        <v>0.337135696969697</v>
      </c>
      <c r="AK48">
        <v>-3.096660213595774E-05</v>
      </c>
      <c r="AL48">
        <v>66.2055700665735</v>
      </c>
      <c r="AM48">
        <f>(AO48 - AN48 + DX48*1E3/(8.314*(DZ48+273.15)) * AQ48/DW48 * AP48) * DW48/(100*DK48) * 1000/(1000 - AO48)</f>
        <v>0</v>
      </c>
      <c r="AN48">
        <v>25.63145116427786</v>
      </c>
      <c r="AO48">
        <v>26.87654727272728</v>
      </c>
      <c r="AP48">
        <v>2.157577566141004E-06</v>
      </c>
      <c r="AQ48">
        <v>108.7799498378179</v>
      </c>
      <c r="AR48">
        <v>0</v>
      </c>
      <c r="AS48">
        <v>0</v>
      </c>
      <c r="AT48">
        <f>IF(AR48*$H$15&gt;=AV48,1.0,(AV48/(AV48-AR48*$H$15)))</f>
        <v>0</v>
      </c>
      <c r="AU48">
        <f>(AT48-1)*100</f>
        <v>0</v>
      </c>
      <c r="AV48">
        <f>MAX(0,($B$15+$C$15*EE48)/(1+$D$15*EE48)*DX48/(DZ48+273)*$E$15)</f>
        <v>0</v>
      </c>
      <c r="AW48" t="s">
        <v>437</v>
      </c>
      <c r="AX48">
        <v>0</v>
      </c>
      <c r="AY48">
        <v>0.7</v>
      </c>
      <c r="AZ48">
        <v>0.7</v>
      </c>
      <c r="BA48">
        <f>1-AY48/AZ48</f>
        <v>0</v>
      </c>
      <c r="BB48">
        <v>-1</v>
      </c>
      <c r="BC48" t="s">
        <v>524</v>
      </c>
      <c r="BD48">
        <v>8161.89</v>
      </c>
      <c r="BE48">
        <v>248.67732</v>
      </c>
      <c r="BF48">
        <v>255.56</v>
      </c>
      <c r="BG48">
        <f>1-BE48/BF48</f>
        <v>0</v>
      </c>
      <c r="BH48">
        <v>0.5</v>
      </c>
      <c r="BI48">
        <f>DH48</f>
        <v>0</v>
      </c>
      <c r="BJ48">
        <f>K48</f>
        <v>0</v>
      </c>
      <c r="BK48">
        <f>BG48*BH48*BI48</f>
        <v>0</v>
      </c>
      <c r="BL48">
        <f>(BJ48-BB48)/BI48</f>
        <v>0</v>
      </c>
      <c r="BM48">
        <f>(AZ48-BF48)/BF48</f>
        <v>0</v>
      </c>
      <c r="BN48">
        <f>AY48/(BA48+AY48/BF48)</f>
        <v>0</v>
      </c>
      <c r="BO48" t="s">
        <v>437</v>
      </c>
      <c r="BP48">
        <v>0</v>
      </c>
      <c r="BQ48">
        <f>IF(BP48&lt;&gt;0, BP48, BN48)</f>
        <v>0</v>
      </c>
      <c r="BR48">
        <f>1-BQ48/BF48</f>
        <v>0</v>
      </c>
      <c r="BS48">
        <f>(BF48-BE48)/(BF48-BQ48)</f>
        <v>0</v>
      </c>
      <c r="BT48">
        <f>(AZ48-BF48)/(AZ48-BQ48)</f>
        <v>0</v>
      </c>
      <c r="BU48">
        <f>(BF48-BE48)/(BF48-AY48)</f>
        <v>0</v>
      </c>
      <c r="BV48">
        <f>(AZ48-BF48)/(AZ48-AY48)</f>
        <v>0</v>
      </c>
      <c r="BW48">
        <f>(BS48*BQ48/BE48)</f>
        <v>0</v>
      </c>
      <c r="BX48">
        <f>(1-BW48)</f>
        <v>0</v>
      </c>
      <c r="DG48">
        <f>$B$13*EF48+$C$13*EG48+$F$13*ER48*(1-EU48)</f>
        <v>0</v>
      </c>
      <c r="DH48">
        <f>DG48*DI48</f>
        <v>0</v>
      </c>
      <c r="DI48">
        <f>($B$13*$D$11+$C$13*$D$11+$F$13*((FE48+EW48)/MAX(FE48+EW48+FF48, 0.1)*$I$11+FF48/MAX(FE48+EW48+FF48, 0.1)*$J$11))/($B$13+$C$13+$F$13)</f>
        <v>0</v>
      </c>
      <c r="DJ48">
        <f>($B$13*$K$11+$C$13*$K$11+$F$13*((FE48+EW48)/MAX(FE48+EW48+FF48, 0.1)*$P$11+FF48/MAX(FE48+EW48+FF48, 0.1)*$Q$11))/($B$13+$C$13+$F$13)</f>
        <v>0</v>
      </c>
      <c r="DK48">
        <v>2</v>
      </c>
      <c r="DL48">
        <v>0.5</v>
      </c>
      <c r="DM48" t="s">
        <v>439</v>
      </c>
      <c r="DN48">
        <v>2</v>
      </c>
      <c r="DO48" t="b">
        <v>1</v>
      </c>
      <c r="DP48">
        <v>1701212820.75</v>
      </c>
      <c r="DQ48">
        <v>0.3322167</v>
      </c>
      <c r="DR48">
        <v>0.2111246</v>
      </c>
      <c r="DS48">
        <v>26.87635</v>
      </c>
      <c r="DT48">
        <v>25.63116</v>
      </c>
      <c r="DU48">
        <v>-0.06480262000000001</v>
      </c>
      <c r="DV48">
        <v>26.60731</v>
      </c>
      <c r="DW48">
        <v>500.0281</v>
      </c>
      <c r="DX48">
        <v>90.86777000000001</v>
      </c>
      <c r="DY48">
        <v>0.10002512</v>
      </c>
      <c r="DZ48">
        <v>36.07391</v>
      </c>
      <c r="EA48">
        <v>36.01105</v>
      </c>
      <c r="EB48">
        <v>999.9</v>
      </c>
      <c r="EC48">
        <v>0</v>
      </c>
      <c r="ED48">
        <v>0</v>
      </c>
      <c r="EE48">
        <v>9995.244000000001</v>
      </c>
      <c r="EF48">
        <v>0</v>
      </c>
      <c r="EG48">
        <v>11.17183</v>
      </c>
      <c r="EH48">
        <v>0.12109234</v>
      </c>
      <c r="EI48">
        <v>0.341392</v>
      </c>
      <c r="EJ48">
        <v>0.216678</v>
      </c>
      <c r="EK48">
        <v>1.245202</v>
      </c>
      <c r="EL48">
        <v>0.2111246</v>
      </c>
      <c r="EM48">
        <v>25.63116</v>
      </c>
      <c r="EN48">
        <v>2.442195</v>
      </c>
      <c r="EO48">
        <v>2.329045</v>
      </c>
      <c r="EP48">
        <v>20.64631</v>
      </c>
      <c r="EQ48">
        <v>19.8787</v>
      </c>
      <c r="ER48">
        <v>1499.985</v>
      </c>
      <c r="ES48">
        <v>0.9730041</v>
      </c>
      <c r="ET48">
        <v>0.02699565</v>
      </c>
      <c r="EU48">
        <v>0</v>
      </c>
      <c r="EV48">
        <v>248.6831</v>
      </c>
      <c r="EW48">
        <v>4.9996</v>
      </c>
      <c r="EX48">
        <v>3789.232</v>
      </c>
      <c r="EY48">
        <v>14076.28</v>
      </c>
      <c r="EZ48">
        <v>38.9122</v>
      </c>
      <c r="FA48">
        <v>39.8309</v>
      </c>
      <c r="FB48">
        <v>39.2374</v>
      </c>
      <c r="FC48">
        <v>39.5312</v>
      </c>
      <c r="FD48">
        <v>41.1186</v>
      </c>
      <c r="FE48">
        <v>1454.625</v>
      </c>
      <c r="FF48">
        <v>40.36</v>
      </c>
      <c r="FG48">
        <v>0</v>
      </c>
      <c r="FH48">
        <v>140</v>
      </c>
      <c r="FI48">
        <v>0</v>
      </c>
      <c r="FJ48">
        <v>248.67732</v>
      </c>
      <c r="FK48">
        <v>-0.5912307546972279</v>
      </c>
      <c r="FL48">
        <v>-2.020000014315261</v>
      </c>
      <c r="FM48">
        <v>3789.538</v>
      </c>
      <c r="FN48">
        <v>15</v>
      </c>
      <c r="FO48">
        <v>0</v>
      </c>
      <c r="FP48" t="s">
        <v>440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0.1101423375</v>
      </c>
      <c r="GC48">
        <v>0.1239446757973733</v>
      </c>
      <c r="GD48">
        <v>0.02559573311898575</v>
      </c>
      <c r="GE48">
        <v>1</v>
      </c>
      <c r="GF48">
        <v>248.7071764705882</v>
      </c>
      <c r="GG48">
        <v>-0.4111535500057877</v>
      </c>
      <c r="GH48">
        <v>0.1943546592289802</v>
      </c>
      <c r="GI48">
        <v>1</v>
      </c>
      <c r="GJ48">
        <v>1.24803125</v>
      </c>
      <c r="GK48">
        <v>-0.01382442776735725</v>
      </c>
      <c r="GL48">
        <v>0.002529248097261339</v>
      </c>
      <c r="GM48">
        <v>1</v>
      </c>
      <c r="GN48">
        <v>3</v>
      </c>
      <c r="GO48">
        <v>3</v>
      </c>
      <c r="GP48" t="s">
        <v>441</v>
      </c>
      <c r="GQ48">
        <v>3.10341</v>
      </c>
      <c r="GR48">
        <v>2.75806</v>
      </c>
      <c r="GS48">
        <v>-1.76498E-05</v>
      </c>
      <c r="GT48">
        <v>5.74815E-05</v>
      </c>
      <c r="GU48">
        <v>0.117749</v>
      </c>
      <c r="GV48">
        <v>0.115165</v>
      </c>
      <c r="GW48">
        <v>26083</v>
      </c>
      <c r="GX48">
        <v>24248</v>
      </c>
      <c r="GY48">
        <v>26641.6</v>
      </c>
      <c r="GZ48">
        <v>24471.6</v>
      </c>
      <c r="HA48">
        <v>37645.2</v>
      </c>
      <c r="HB48">
        <v>32011.5</v>
      </c>
      <c r="HC48">
        <v>46594.5</v>
      </c>
      <c r="HD48">
        <v>38736.6</v>
      </c>
      <c r="HE48">
        <v>1.88715</v>
      </c>
      <c r="HF48">
        <v>1.91632</v>
      </c>
      <c r="HG48">
        <v>0.213832</v>
      </c>
      <c r="HH48">
        <v>0</v>
      </c>
      <c r="HI48">
        <v>32.5531</v>
      </c>
      <c r="HJ48">
        <v>999.9</v>
      </c>
      <c r="HK48">
        <v>51.2</v>
      </c>
      <c r="HL48">
        <v>31.8</v>
      </c>
      <c r="HM48">
        <v>26.6048</v>
      </c>
      <c r="HN48">
        <v>61.2122</v>
      </c>
      <c r="HO48">
        <v>22.5441</v>
      </c>
      <c r="HP48">
        <v>1</v>
      </c>
      <c r="HQ48">
        <v>0.0432749</v>
      </c>
      <c r="HR48">
        <v>-2.793</v>
      </c>
      <c r="HS48">
        <v>20.2588</v>
      </c>
      <c r="HT48">
        <v>5.22268</v>
      </c>
      <c r="HU48">
        <v>11.98</v>
      </c>
      <c r="HV48">
        <v>4.9657</v>
      </c>
      <c r="HW48">
        <v>3.27545</v>
      </c>
      <c r="HX48">
        <v>9999</v>
      </c>
      <c r="HY48">
        <v>9999</v>
      </c>
      <c r="HZ48">
        <v>9999</v>
      </c>
      <c r="IA48">
        <v>509.7</v>
      </c>
      <c r="IB48">
        <v>1.86394</v>
      </c>
      <c r="IC48">
        <v>1.86005</v>
      </c>
      <c r="ID48">
        <v>1.85837</v>
      </c>
      <c r="IE48">
        <v>1.85974</v>
      </c>
      <c r="IF48">
        <v>1.85983</v>
      </c>
      <c r="IG48">
        <v>1.85837</v>
      </c>
      <c r="IH48">
        <v>1.85741</v>
      </c>
      <c r="II48">
        <v>1.85235</v>
      </c>
      <c r="IJ48">
        <v>0</v>
      </c>
      <c r="IK48">
        <v>0</v>
      </c>
      <c r="IL48">
        <v>0</v>
      </c>
      <c r="IM48">
        <v>0</v>
      </c>
      <c r="IN48" t="s">
        <v>442</v>
      </c>
      <c r="IO48" t="s">
        <v>443</v>
      </c>
      <c r="IP48" t="s">
        <v>444</v>
      </c>
      <c r="IQ48" t="s">
        <v>444</v>
      </c>
      <c r="IR48" t="s">
        <v>444</v>
      </c>
      <c r="IS48" t="s">
        <v>444</v>
      </c>
      <c r="IT48">
        <v>0</v>
      </c>
      <c r="IU48">
        <v>100</v>
      </c>
      <c r="IV48">
        <v>100</v>
      </c>
      <c r="IW48">
        <v>0.397</v>
      </c>
      <c r="IX48">
        <v>0.2691</v>
      </c>
      <c r="IY48">
        <v>0.3971615310492796</v>
      </c>
      <c r="IZ48">
        <v>0.002194383670526158</v>
      </c>
      <c r="JA48">
        <v>-2.614430836048478E-07</v>
      </c>
      <c r="JB48">
        <v>2.831566818974657E-11</v>
      </c>
      <c r="JC48">
        <v>-0.02387284111826243</v>
      </c>
      <c r="JD48">
        <v>-0.004919592197158782</v>
      </c>
      <c r="JE48">
        <v>0.0008186423644796414</v>
      </c>
      <c r="JF48">
        <v>-8.268116151049551E-06</v>
      </c>
      <c r="JG48">
        <v>6</v>
      </c>
      <c r="JH48">
        <v>2002</v>
      </c>
      <c r="JI48">
        <v>0</v>
      </c>
      <c r="JJ48">
        <v>28</v>
      </c>
      <c r="JK48">
        <v>28353547.1</v>
      </c>
      <c r="JL48">
        <v>28353547.1</v>
      </c>
      <c r="JM48">
        <v>0.157471</v>
      </c>
      <c r="JN48">
        <v>0</v>
      </c>
      <c r="JO48">
        <v>1.49658</v>
      </c>
      <c r="JP48">
        <v>2.3645</v>
      </c>
      <c r="JQ48">
        <v>1.54907</v>
      </c>
      <c r="JR48">
        <v>2.47925</v>
      </c>
      <c r="JS48">
        <v>36.0347</v>
      </c>
      <c r="JT48">
        <v>24.1313</v>
      </c>
      <c r="JU48">
        <v>18</v>
      </c>
      <c r="JV48">
        <v>482.188</v>
      </c>
      <c r="JW48">
        <v>515.8920000000001</v>
      </c>
      <c r="JX48">
        <v>36.6447</v>
      </c>
      <c r="JY48">
        <v>27.8711</v>
      </c>
      <c r="JZ48">
        <v>30.001</v>
      </c>
      <c r="KA48">
        <v>27.7231</v>
      </c>
      <c r="KB48">
        <v>27.6217</v>
      </c>
      <c r="KC48">
        <v>100</v>
      </c>
      <c r="KD48">
        <v>0</v>
      </c>
      <c r="KE48">
        <v>100</v>
      </c>
      <c r="KF48">
        <v>36.6477</v>
      </c>
      <c r="KG48">
        <v>420</v>
      </c>
      <c r="KH48">
        <v>26.3368</v>
      </c>
      <c r="KI48">
        <v>101.817</v>
      </c>
      <c r="KJ48">
        <v>93.3997</v>
      </c>
    </row>
    <row r="49" spans="1:296">
      <c r="A49">
        <v>31</v>
      </c>
      <c r="B49">
        <v>1701213446</v>
      </c>
      <c r="C49">
        <v>7324.5</v>
      </c>
      <c r="D49" t="s">
        <v>525</v>
      </c>
      <c r="E49" t="s">
        <v>526</v>
      </c>
      <c r="F49">
        <v>5</v>
      </c>
      <c r="G49" t="s">
        <v>492</v>
      </c>
      <c r="H49">
        <v>1701213443.25</v>
      </c>
      <c r="I49">
        <f>(J49)/1000</f>
        <v>0</v>
      </c>
      <c r="J49">
        <f>IF(DO49, AM49, AG49)</f>
        <v>0</v>
      </c>
      <c r="K49">
        <f>IF(DO49, AH49, AF49)</f>
        <v>0</v>
      </c>
      <c r="L49">
        <f>DQ49 - IF(AT49&gt;1, K49*DK49*100.0/(AV49*EE49), 0)</f>
        <v>0</v>
      </c>
      <c r="M49">
        <f>((S49-I49/2)*L49-K49)/(S49+I49/2)</f>
        <v>0</v>
      </c>
      <c r="N49">
        <f>M49*(DX49+DY49)/1000.0</f>
        <v>0</v>
      </c>
      <c r="O49">
        <f>(DQ49 - IF(AT49&gt;1, K49*DK49*100.0/(AV49*EE49), 0))*(DX49+DY49)/1000.0</f>
        <v>0</v>
      </c>
      <c r="P49">
        <f>2.0/((1/R49-1/Q49)+SIGN(R49)*SQRT((1/R49-1/Q49)*(1/R49-1/Q49) + 4*DL49/((DL49+1)*(DL49+1))*(2*1/R49*1/Q49-1/Q49*1/Q49)))</f>
        <v>0</v>
      </c>
      <c r="Q49">
        <f>IF(LEFT(DM49,1)&lt;&gt;"0",IF(LEFT(DM49,1)="1",3.0,DN49),$D$5+$E$5*(EE49*DX49/($K$5*1000))+$F$5*(EE49*DX49/($K$5*1000))*MAX(MIN(DK49,$J$5),$I$5)*MAX(MIN(DK49,$J$5),$I$5)+$G$5*MAX(MIN(DK49,$J$5),$I$5)*(EE49*DX49/($K$5*1000))+$H$5*(EE49*DX49/($K$5*1000))*(EE49*DX49/($K$5*1000)))</f>
        <v>0</v>
      </c>
      <c r="R49">
        <f>I49*(1000-(1000*0.61365*exp(17.502*V49/(240.97+V49))/(DX49+DY49)+DS49)/2)/(1000*0.61365*exp(17.502*V49/(240.97+V49))/(DX49+DY49)-DS49)</f>
        <v>0</v>
      </c>
      <c r="S49">
        <f>1/((DL49+1)/(P49/1.6)+1/(Q49/1.37)) + DL49/((DL49+1)/(P49/1.6) + DL49/(Q49/1.37))</f>
        <v>0</v>
      </c>
      <c r="T49">
        <f>(DG49*DJ49)</f>
        <v>0</v>
      </c>
      <c r="U49">
        <f>(DZ49+(T49+2*0.95*5.67E-8*(((DZ49+$B$9)+273)^4-(DZ49+273)^4)-44100*I49)/(1.84*29.3*Q49+8*0.95*5.67E-8*(DZ49+273)^3))</f>
        <v>0</v>
      </c>
      <c r="V49">
        <f>($C$9*EA49+$D$9*EB49+$E$9*U49)</f>
        <v>0</v>
      </c>
      <c r="W49">
        <f>0.61365*exp(17.502*V49/(240.97+V49))</f>
        <v>0</v>
      </c>
      <c r="X49">
        <f>(Y49/Z49*100)</f>
        <v>0</v>
      </c>
      <c r="Y49">
        <f>DS49*(DX49+DY49)/1000</f>
        <v>0</v>
      </c>
      <c r="Z49">
        <f>0.61365*exp(17.502*DZ49/(240.97+DZ49))</f>
        <v>0</v>
      </c>
      <c r="AA49">
        <f>(W49-DS49*(DX49+DY49)/1000)</f>
        <v>0</v>
      </c>
      <c r="AB49">
        <f>(-I49*44100)</f>
        <v>0</v>
      </c>
      <c r="AC49">
        <f>2*29.3*Q49*0.92*(DZ49-V49)</f>
        <v>0</v>
      </c>
      <c r="AD49">
        <f>2*0.95*5.67E-8*(((DZ49+$B$9)+273)^4-(V49+273)^4)</f>
        <v>0</v>
      </c>
      <c r="AE49">
        <f>T49+AD49+AB49+AC49</f>
        <v>0</v>
      </c>
      <c r="AF49">
        <f>DW49*AT49*(DR49-DQ49*(1000-AT49*DT49)/(1000-AT49*DS49))/(100*DK49)</f>
        <v>0</v>
      </c>
      <c r="AG49">
        <f>1000*DW49*AT49*(DS49-DT49)/(100*DK49*(1000-AT49*DS49))</f>
        <v>0</v>
      </c>
      <c r="AH49">
        <f>(AI49 - AJ49 - DX49*1E3/(8.314*(DZ49+273.15)) * AL49/DW49 * AK49) * DW49/(100*DK49) * (1000 - DT49)/1000</f>
        <v>0</v>
      </c>
      <c r="AI49">
        <v>0.1307652829791507</v>
      </c>
      <c r="AJ49">
        <v>0.1992484303030303</v>
      </c>
      <c r="AK49">
        <v>-2.458995557222734E-05</v>
      </c>
      <c r="AL49">
        <v>66.2055700665735</v>
      </c>
      <c r="AM49">
        <f>(AO49 - AN49 + DX49*1E3/(8.314*(DZ49+273.15)) * AQ49/DW49 * AP49) * DW49/(100*DK49) * 1000/(1000 - AO49)</f>
        <v>0</v>
      </c>
      <c r="AN49">
        <v>25.64882901627316</v>
      </c>
      <c r="AO49">
        <v>27.43563030303031</v>
      </c>
      <c r="AP49">
        <v>1.540076924455528E-06</v>
      </c>
      <c r="AQ49">
        <v>108.7799498378179</v>
      </c>
      <c r="AR49">
        <v>0</v>
      </c>
      <c r="AS49">
        <v>0</v>
      </c>
      <c r="AT49">
        <f>IF(AR49*$H$15&gt;=AV49,1.0,(AV49/(AV49-AR49*$H$15)))</f>
        <v>0</v>
      </c>
      <c r="AU49">
        <f>(AT49-1)*100</f>
        <v>0</v>
      </c>
      <c r="AV49">
        <f>MAX(0,($B$15+$C$15*EE49)/(1+$D$15*EE49)*DX49/(DZ49+273)*$E$15)</f>
        <v>0</v>
      </c>
      <c r="AW49" t="s">
        <v>437</v>
      </c>
      <c r="AX49">
        <v>0</v>
      </c>
      <c r="AY49">
        <v>0.7</v>
      </c>
      <c r="AZ49">
        <v>0.7</v>
      </c>
      <c r="BA49">
        <f>1-AY49/AZ49</f>
        <v>0</v>
      </c>
      <c r="BB49">
        <v>-1</v>
      </c>
      <c r="BC49" t="s">
        <v>527</v>
      </c>
      <c r="BD49">
        <v>8162.36</v>
      </c>
      <c r="BE49">
        <v>241.66064</v>
      </c>
      <c r="BF49">
        <v>249.79</v>
      </c>
      <c r="BG49">
        <f>1-BE49/BF49</f>
        <v>0</v>
      </c>
      <c r="BH49">
        <v>0.5</v>
      </c>
      <c r="BI49">
        <f>DH49</f>
        <v>0</v>
      </c>
      <c r="BJ49">
        <f>K49</f>
        <v>0</v>
      </c>
      <c r="BK49">
        <f>BG49*BH49*BI49</f>
        <v>0</v>
      </c>
      <c r="BL49">
        <f>(BJ49-BB49)/BI49</f>
        <v>0</v>
      </c>
      <c r="BM49">
        <f>(AZ49-BF49)/BF49</f>
        <v>0</v>
      </c>
      <c r="BN49">
        <f>AY49/(BA49+AY49/BF49)</f>
        <v>0</v>
      </c>
      <c r="BO49" t="s">
        <v>437</v>
      </c>
      <c r="BP49">
        <v>0</v>
      </c>
      <c r="BQ49">
        <f>IF(BP49&lt;&gt;0, BP49, BN49)</f>
        <v>0</v>
      </c>
      <c r="BR49">
        <f>1-BQ49/BF49</f>
        <v>0</v>
      </c>
      <c r="BS49">
        <f>(BF49-BE49)/(BF49-BQ49)</f>
        <v>0</v>
      </c>
      <c r="BT49">
        <f>(AZ49-BF49)/(AZ49-BQ49)</f>
        <v>0</v>
      </c>
      <c r="BU49">
        <f>(BF49-BE49)/(BF49-AY49)</f>
        <v>0</v>
      </c>
      <c r="BV49">
        <f>(AZ49-BF49)/(AZ49-AY49)</f>
        <v>0</v>
      </c>
      <c r="BW49">
        <f>(BS49*BQ49/BE49)</f>
        <v>0</v>
      </c>
      <c r="BX49">
        <f>(1-BW49)</f>
        <v>0</v>
      </c>
      <c r="DG49">
        <f>$B$13*EF49+$C$13*EG49+$F$13*ER49*(1-EU49)</f>
        <v>0</v>
      </c>
      <c r="DH49">
        <f>DG49*DI49</f>
        <v>0</v>
      </c>
      <c r="DI49">
        <f>($B$13*$D$11+$C$13*$D$11+$F$13*((FE49+EW49)/MAX(FE49+EW49+FF49, 0.1)*$I$11+FF49/MAX(FE49+EW49+FF49, 0.1)*$J$11))/($B$13+$C$13+$F$13)</f>
        <v>0</v>
      </c>
      <c r="DJ49">
        <f>($B$13*$K$11+$C$13*$K$11+$F$13*((FE49+EW49)/MAX(FE49+EW49+FF49, 0.1)*$P$11+FF49/MAX(FE49+EW49+FF49, 0.1)*$Q$11))/($B$13+$C$13+$F$13)</f>
        <v>0</v>
      </c>
      <c r="DK49">
        <v>2</v>
      </c>
      <c r="DL49">
        <v>0.5</v>
      </c>
      <c r="DM49" t="s">
        <v>439</v>
      </c>
      <c r="DN49">
        <v>2</v>
      </c>
      <c r="DO49" t="b">
        <v>1</v>
      </c>
      <c r="DP49">
        <v>1701213443.25</v>
      </c>
      <c r="DQ49">
        <v>0.2039841</v>
      </c>
      <c r="DR49">
        <v>0.1319991</v>
      </c>
      <c r="DS49">
        <v>27.43526</v>
      </c>
      <c r="DT49">
        <v>25.64903</v>
      </c>
      <c r="DU49">
        <v>-0.1927546</v>
      </c>
      <c r="DV49">
        <v>27.15462</v>
      </c>
      <c r="DW49">
        <v>499.9872</v>
      </c>
      <c r="DX49">
        <v>90.8715</v>
      </c>
      <c r="DY49">
        <v>0.10011152</v>
      </c>
      <c r="DZ49">
        <v>42.57939</v>
      </c>
      <c r="EA49">
        <v>42.00422</v>
      </c>
      <c r="EB49">
        <v>999.9</v>
      </c>
      <c r="EC49">
        <v>0</v>
      </c>
      <c r="ED49">
        <v>0</v>
      </c>
      <c r="EE49">
        <v>9988.007999999998</v>
      </c>
      <c r="EF49">
        <v>0</v>
      </c>
      <c r="EG49">
        <v>11.10991</v>
      </c>
      <c r="EH49">
        <v>0.07198491999999999</v>
      </c>
      <c r="EI49">
        <v>0.2097382</v>
      </c>
      <c r="EJ49">
        <v>0.1354738</v>
      </c>
      <c r="EK49">
        <v>1.786234</v>
      </c>
      <c r="EL49">
        <v>0.1319991</v>
      </c>
      <c r="EM49">
        <v>25.64903</v>
      </c>
      <c r="EN49">
        <v>2.493081</v>
      </c>
      <c r="EO49">
        <v>2.330763999999999</v>
      </c>
      <c r="EP49">
        <v>20.98143</v>
      </c>
      <c r="EQ49">
        <v>19.89061</v>
      </c>
      <c r="ER49">
        <v>1499.976</v>
      </c>
      <c r="ES49">
        <v>0.9730006</v>
      </c>
      <c r="ET49">
        <v>0.02699953</v>
      </c>
      <c r="EU49">
        <v>0</v>
      </c>
      <c r="EV49">
        <v>241.6276</v>
      </c>
      <c r="EW49">
        <v>4.9996</v>
      </c>
      <c r="EX49">
        <v>3723.281</v>
      </c>
      <c r="EY49">
        <v>14076.16</v>
      </c>
      <c r="EZ49">
        <v>40.9809</v>
      </c>
      <c r="FA49">
        <v>41.687</v>
      </c>
      <c r="FB49">
        <v>41.1936</v>
      </c>
      <c r="FC49">
        <v>41.4874</v>
      </c>
      <c r="FD49">
        <v>43.6997</v>
      </c>
      <c r="FE49">
        <v>1454.616</v>
      </c>
      <c r="FF49">
        <v>40.36</v>
      </c>
      <c r="FG49">
        <v>0</v>
      </c>
      <c r="FH49">
        <v>622</v>
      </c>
      <c r="FI49">
        <v>0</v>
      </c>
      <c r="FJ49">
        <v>241.66064</v>
      </c>
      <c r="FK49">
        <v>-0.5064615382291257</v>
      </c>
      <c r="FL49">
        <v>-2.998461536258893</v>
      </c>
      <c r="FM49">
        <v>3723.555600000001</v>
      </c>
      <c r="FN49">
        <v>15</v>
      </c>
      <c r="FO49">
        <v>0</v>
      </c>
      <c r="FP49" t="s">
        <v>440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0.1022756487804878</v>
      </c>
      <c r="GC49">
        <v>-0.1868578850174218</v>
      </c>
      <c r="GD49">
        <v>0.02310359242201305</v>
      </c>
      <c r="GE49">
        <v>1</v>
      </c>
      <c r="GF49">
        <v>241.6701176470588</v>
      </c>
      <c r="GG49">
        <v>-0.2357524823621779</v>
      </c>
      <c r="GH49">
        <v>0.2167804208526483</v>
      </c>
      <c r="GI49">
        <v>1</v>
      </c>
      <c r="GJ49">
        <v>1.786122926829268</v>
      </c>
      <c r="GK49">
        <v>-0.00191477351916258</v>
      </c>
      <c r="GL49">
        <v>0.00104803240478302</v>
      </c>
      <c r="GM49">
        <v>1</v>
      </c>
      <c r="GN49">
        <v>3</v>
      </c>
      <c r="GO49">
        <v>3</v>
      </c>
      <c r="GP49" t="s">
        <v>441</v>
      </c>
      <c r="GQ49">
        <v>3.10352</v>
      </c>
      <c r="GR49">
        <v>2.75796</v>
      </c>
      <c r="GS49">
        <v>-5.23255E-05</v>
      </c>
      <c r="GT49">
        <v>3.51786E-05</v>
      </c>
      <c r="GU49">
        <v>0.11897</v>
      </c>
      <c r="GV49">
        <v>0.114801</v>
      </c>
      <c r="GW49">
        <v>26005</v>
      </c>
      <c r="GX49">
        <v>24193.9</v>
      </c>
      <c r="GY49">
        <v>26568.1</v>
      </c>
      <c r="GZ49">
        <v>24424.5</v>
      </c>
      <c r="HA49">
        <v>37498.5</v>
      </c>
      <c r="HB49">
        <v>31975.6</v>
      </c>
      <c r="HC49">
        <v>46468.4</v>
      </c>
      <c r="HD49">
        <v>38672.9</v>
      </c>
      <c r="HE49">
        <v>1.8703</v>
      </c>
      <c r="HF49">
        <v>1.88868</v>
      </c>
      <c r="HG49">
        <v>0.276357</v>
      </c>
      <c r="HH49">
        <v>0</v>
      </c>
      <c r="HI49">
        <v>37.5821</v>
      </c>
      <c r="HJ49">
        <v>999.9</v>
      </c>
      <c r="HK49">
        <v>51.7</v>
      </c>
      <c r="HL49">
        <v>31.7</v>
      </c>
      <c r="HM49">
        <v>26.7088</v>
      </c>
      <c r="HN49">
        <v>60.9523</v>
      </c>
      <c r="HO49">
        <v>21.9271</v>
      </c>
      <c r="HP49">
        <v>1</v>
      </c>
      <c r="HQ49">
        <v>0.182292</v>
      </c>
      <c r="HR49">
        <v>-3.95864</v>
      </c>
      <c r="HS49">
        <v>20.2376</v>
      </c>
      <c r="HT49">
        <v>5.22208</v>
      </c>
      <c r="HU49">
        <v>11.98</v>
      </c>
      <c r="HV49">
        <v>4.96555</v>
      </c>
      <c r="HW49">
        <v>3.27578</v>
      </c>
      <c r="HX49">
        <v>9999</v>
      </c>
      <c r="HY49">
        <v>9999</v>
      </c>
      <c r="HZ49">
        <v>9999</v>
      </c>
      <c r="IA49">
        <v>509.8</v>
      </c>
      <c r="IB49">
        <v>1.86398</v>
      </c>
      <c r="IC49">
        <v>1.86011</v>
      </c>
      <c r="ID49">
        <v>1.85837</v>
      </c>
      <c r="IE49">
        <v>1.85975</v>
      </c>
      <c r="IF49">
        <v>1.85989</v>
      </c>
      <c r="IG49">
        <v>1.85837</v>
      </c>
      <c r="IH49">
        <v>1.85743</v>
      </c>
      <c r="II49">
        <v>1.85241</v>
      </c>
      <c r="IJ49">
        <v>0</v>
      </c>
      <c r="IK49">
        <v>0</v>
      </c>
      <c r="IL49">
        <v>0</v>
      </c>
      <c r="IM49">
        <v>0</v>
      </c>
      <c r="IN49" t="s">
        <v>442</v>
      </c>
      <c r="IO49" t="s">
        <v>443</v>
      </c>
      <c r="IP49" t="s">
        <v>444</v>
      </c>
      <c r="IQ49" t="s">
        <v>444</v>
      </c>
      <c r="IR49" t="s">
        <v>444</v>
      </c>
      <c r="IS49" t="s">
        <v>444</v>
      </c>
      <c r="IT49">
        <v>0</v>
      </c>
      <c r="IU49">
        <v>100</v>
      </c>
      <c r="IV49">
        <v>100</v>
      </c>
      <c r="IW49">
        <v>0.397</v>
      </c>
      <c r="IX49">
        <v>0.2807</v>
      </c>
      <c r="IY49">
        <v>0.3971615310492796</v>
      </c>
      <c r="IZ49">
        <v>0.002194383670526158</v>
      </c>
      <c r="JA49">
        <v>-2.614430836048478E-07</v>
      </c>
      <c r="JB49">
        <v>2.831566818974657E-11</v>
      </c>
      <c r="JC49">
        <v>-0.02387284111826243</v>
      </c>
      <c r="JD49">
        <v>-0.004919592197158782</v>
      </c>
      <c r="JE49">
        <v>0.0008186423644796414</v>
      </c>
      <c r="JF49">
        <v>-8.268116151049551E-06</v>
      </c>
      <c r="JG49">
        <v>6</v>
      </c>
      <c r="JH49">
        <v>2002</v>
      </c>
      <c r="JI49">
        <v>0</v>
      </c>
      <c r="JJ49">
        <v>28</v>
      </c>
      <c r="JK49">
        <v>28353557.4</v>
      </c>
      <c r="JL49">
        <v>28353557.4</v>
      </c>
      <c r="JM49">
        <v>0.15625</v>
      </c>
      <c r="JN49">
        <v>0</v>
      </c>
      <c r="JO49">
        <v>1.49658</v>
      </c>
      <c r="JP49">
        <v>2.36572</v>
      </c>
      <c r="JQ49">
        <v>1.54907</v>
      </c>
      <c r="JR49">
        <v>2.40234</v>
      </c>
      <c r="JS49">
        <v>36.4578</v>
      </c>
      <c r="JT49">
        <v>24.1225</v>
      </c>
      <c r="JU49">
        <v>18</v>
      </c>
      <c r="JV49">
        <v>485.005</v>
      </c>
      <c r="JW49">
        <v>511.38</v>
      </c>
      <c r="JX49">
        <v>45.1183</v>
      </c>
      <c r="JY49">
        <v>29.6896</v>
      </c>
      <c r="JZ49">
        <v>30.0006</v>
      </c>
      <c r="KA49">
        <v>29.3816</v>
      </c>
      <c r="KB49">
        <v>29.2378</v>
      </c>
      <c r="KC49">
        <v>100</v>
      </c>
      <c r="KD49">
        <v>0</v>
      </c>
      <c r="KE49">
        <v>100</v>
      </c>
      <c r="KF49">
        <v>44.7376</v>
      </c>
      <c r="KG49">
        <v>420</v>
      </c>
      <c r="KH49">
        <v>26.3368</v>
      </c>
      <c r="KI49">
        <v>101.54</v>
      </c>
      <c r="KJ49">
        <v>93.2358</v>
      </c>
    </row>
    <row r="50" spans="1:296">
      <c r="A50">
        <v>32</v>
      </c>
      <c r="B50">
        <v>1701213575.5</v>
      </c>
      <c r="C50">
        <v>7454</v>
      </c>
      <c r="D50" t="s">
        <v>528</v>
      </c>
      <c r="E50" t="s">
        <v>529</v>
      </c>
      <c r="F50">
        <v>5</v>
      </c>
      <c r="G50" t="s">
        <v>492</v>
      </c>
      <c r="H50">
        <v>1701213572.75</v>
      </c>
      <c r="I50">
        <f>(J50)/1000</f>
        <v>0</v>
      </c>
      <c r="J50">
        <f>IF(DO50, AM50, AG50)</f>
        <v>0</v>
      </c>
      <c r="K50">
        <f>IF(DO50, AH50, AF50)</f>
        <v>0</v>
      </c>
      <c r="L50">
        <f>DQ50 - IF(AT50&gt;1, K50*DK50*100.0/(AV50*EE50), 0)</f>
        <v>0</v>
      </c>
      <c r="M50">
        <f>((S50-I50/2)*L50-K50)/(S50+I50/2)</f>
        <v>0</v>
      </c>
      <c r="N50">
        <f>M50*(DX50+DY50)/1000.0</f>
        <v>0</v>
      </c>
      <c r="O50">
        <f>(DQ50 - IF(AT50&gt;1, K50*DK50*100.0/(AV50*EE50), 0))*(DX50+DY50)/1000.0</f>
        <v>0</v>
      </c>
      <c r="P50">
        <f>2.0/((1/R50-1/Q50)+SIGN(R50)*SQRT((1/R50-1/Q50)*(1/R50-1/Q50) + 4*DL50/((DL50+1)*(DL50+1))*(2*1/R50*1/Q50-1/Q50*1/Q50)))</f>
        <v>0</v>
      </c>
      <c r="Q50">
        <f>IF(LEFT(DM50,1)&lt;&gt;"0",IF(LEFT(DM50,1)="1",3.0,DN50),$D$5+$E$5*(EE50*DX50/($K$5*1000))+$F$5*(EE50*DX50/($K$5*1000))*MAX(MIN(DK50,$J$5),$I$5)*MAX(MIN(DK50,$J$5),$I$5)+$G$5*MAX(MIN(DK50,$J$5),$I$5)*(EE50*DX50/($K$5*1000))+$H$5*(EE50*DX50/($K$5*1000))*(EE50*DX50/($K$5*1000)))</f>
        <v>0</v>
      </c>
      <c r="R50">
        <f>I50*(1000-(1000*0.61365*exp(17.502*V50/(240.97+V50))/(DX50+DY50)+DS50)/2)/(1000*0.61365*exp(17.502*V50/(240.97+V50))/(DX50+DY50)-DS50)</f>
        <v>0</v>
      </c>
      <c r="S50">
        <f>1/((DL50+1)/(P50/1.6)+1/(Q50/1.37)) + DL50/((DL50+1)/(P50/1.6) + DL50/(Q50/1.37))</f>
        <v>0</v>
      </c>
      <c r="T50">
        <f>(DG50*DJ50)</f>
        <v>0</v>
      </c>
      <c r="U50">
        <f>(DZ50+(T50+2*0.95*5.67E-8*(((DZ50+$B$9)+273)^4-(DZ50+273)^4)-44100*I50)/(1.84*29.3*Q50+8*0.95*5.67E-8*(DZ50+273)^3))</f>
        <v>0</v>
      </c>
      <c r="V50">
        <f>($C$9*EA50+$D$9*EB50+$E$9*U50)</f>
        <v>0</v>
      </c>
      <c r="W50">
        <f>0.61365*exp(17.502*V50/(240.97+V50))</f>
        <v>0</v>
      </c>
      <c r="X50">
        <f>(Y50/Z50*100)</f>
        <v>0</v>
      </c>
      <c r="Y50">
        <f>DS50*(DX50+DY50)/1000</f>
        <v>0</v>
      </c>
      <c r="Z50">
        <f>0.61365*exp(17.502*DZ50/(240.97+DZ50))</f>
        <v>0</v>
      </c>
      <c r="AA50">
        <f>(W50-DS50*(DX50+DY50)/1000)</f>
        <v>0</v>
      </c>
      <c r="AB50">
        <f>(-I50*44100)</f>
        <v>0</v>
      </c>
      <c r="AC50">
        <f>2*29.3*Q50*0.92*(DZ50-V50)</f>
        <v>0</v>
      </c>
      <c r="AD50">
        <f>2*0.95*5.67E-8*(((DZ50+$B$9)+273)^4-(V50+273)^4)</f>
        <v>0</v>
      </c>
      <c r="AE50">
        <f>T50+AD50+AB50+AC50</f>
        <v>0</v>
      </c>
      <c r="AF50">
        <f>DW50*AT50*(DR50-DQ50*(1000-AT50*DT50)/(1000-AT50*DS50))/(100*DK50)</f>
        <v>0</v>
      </c>
      <c r="AG50">
        <f>1000*DW50*AT50*(DS50-DT50)/(100*DK50*(1000-AT50*DS50))</f>
        <v>0</v>
      </c>
      <c r="AH50">
        <f>(AI50 - AJ50 - DX50*1E3/(8.314*(DZ50+273.15)) * AL50/DW50 * AK50) * DW50/(100*DK50) * (1000 - DT50)/1000</f>
        <v>0</v>
      </c>
      <c r="AI50">
        <v>0.1532234070216298</v>
      </c>
      <c r="AJ50">
        <v>0.2102568121212122</v>
      </c>
      <c r="AK50">
        <v>3.823987856705581E-05</v>
      </c>
      <c r="AL50">
        <v>66.2055700665735</v>
      </c>
      <c r="AM50">
        <f>(AO50 - AN50 + DX50*1E3/(8.314*(DZ50+273.15)) * AQ50/DW50 * AP50) * DW50/(100*DK50) * 1000/(1000 - AO50)</f>
        <v>0</v>
      </c>
      <c r="AN50">
        <v>25.67406201322462</v>
      </c>
      <c r="AO50">
        <v>27.40774121212121</v>
      </c>
      <c r="AP50">
        <v>-2.956952838101235E-06</v>
      </c>
      <c r="AQ50">
        <v>108.7799498378179</v>
      </c>
      <c r="AR50">
        <v>0</v>
      </c>
      <c r="AS50">
        <v>0</v>
      </c>
      <c r="AT50">
        <f>IF(AR50*$H$15&gt;=AV50,1.0,(AV50/(AV50-AR50*$H$15)))</f>
        <v>0</v>
      </c>
      <c r="AU50">
        <f>(AT50-1)*100</f>
        <v>0</v>
      </c>
      <c r="AV50">
        <f>MAX(0,($B$15+$C$15*EE50)/(1+$D$15*EE50)*DX50/(DZ50+273)*$E$15)</f>
        <v>0</v>
      </c>
      <c r="AW50" t="s">
        <v>437</v>
      </c>
      <c r="AX50">
        <v>0</v>
      </c>
      <c r="AY50">
        <v>0.7</v>
      </c>
      <c r="AZ50">
        <v>0.7</v>
      </c>
      <c r="BA50">
        <f>1-AY50/AZ50</f>
        <v>0</v>
      </c>
      <c r="BB50">
        <v>-1</v>
      </c>
      <c r="BC50" t="s">
        <v>530</v>
      </c>
      <c r="BD50">
        <v>8152.42</v>
      </c>
      <c r="BE50">
        <v>240.834</v>
      </c>
      <c r="BF50">
        <v>249.12</v>
      </c>
      <c r="BG50">
        <f>1-BE50/BF50</f>
        <v>0</v>
      </c>
      <c r="BH50">
        <v>0.5</v>
      </c>
      <c r="BI50">
        <f>DH50</f>
        <v>0</v>
      </c>
      <c r="BJ50">
        <f>K50</f>
        <v>0</v>
      </c>
      <c r="BK50">
        <f>BG50*BH50*BI50</f>
        <v>0</v>
      </c>
      <c r="BL50">
        <f>(BJ50-BB50)/BI50</f>
        <v>0</v>
      </c>
      <c r="BM50">
        <f>(AZ50-BF50)/BF50</f>
        <v>0</v>
      </c>
      <c r="BN50">
        <f>AY50/(BA50+AY50/BF50)</f>
        <v>0</v>
      </c>
      <c r="BO50" t="s">
        <v>437</v>
      </c>
      <c r="BP50">
        <v>0</v>
      </c>
      <c r="BQ50">
        <f>IF(BP50&lt;&gt;0, BP50, BN50)</f>
        <v>0</v>
      </c>
      <c r="BR50">
        <f>1-BQ50/BF50</f>
        <v>0</v>
      </c>
      <c r="BS50">
        <f>(BF50-BE50)/(BF50-BQ50)</f>
        <v>0</v>
      </c>
      <c r="BT50">
        <f>(AZ50-BF50)/(AZ50-BQ50)</f>
        <v>0</v>
      </c>
      <c r="BU50">
        <f>(BF50-BE50)/(BF50-AY50)</f>
        <v>0</v>
      </c>
      <c r="BV50">
        <f>(AZ50-BF50)/(AZ50-AY50)</f>
        <v>0</v>
      </c>
      <c r="BW50">
        <f>(BS50*BQ50/BE50)</f>
        <v>0</v>
      </c>
      <c r="BX50">
        <f>(1-BW50)</f>
        <v>0</v>
      </c>
      <c r="DG50">
        <f>$B$13*EF50+$C$13*EG50+$F$13*ER50*(1-EU50)</f>
        <v>0</v>
      </c>
      <c r="DH50">
        <f>DG50*DI50</f>
        <v>0</v>
      </c>
      <c r="DI50">
        <f>($B$13*$D$11+$C$13*$D$11+$F$13*((FE50+EW50)/MAX(FE50+EW50+FF50, 0.1)*$I$11+FF50/MAX(FE50+EW50+FF50, 0.1)*$J$11))/($B$13+$C$13+$F$13)</f>
        <v>0</v>
      </c>
      <c r="DJ50">
        <f>($B$13*$K$11+$C$13*$K$11+$F$13*((FE50+EW50)/MAX(FE50+EW50+FF50, 0.1)*$P$11+FF50/MAX(FE50+EW50+FF50, 0.1)*$Q$11))/($B$13+$C$13+$F$13)</f>
        <v>0</v>
      </c>
      <c r="DK50">
        <v>2</v>
      </c>
      <c r="DL50">
        <v>0.5</v>
      </c>
      <c r="DM50" t="s">
        <v>439</v>
      </c>
      <c r="DN50">
        <v>2</v>
      </c>
      <c r="DO50" t="b">
        <v>1</v>
      </c>
      <c r="DP50">
        <v>1701213572.75</v>
      </c>
      <c r="DQ50">
        <v>0.1943001</v>
      </c>
      <c r="DR50">
        <v>0.1479974</v>
      </c>
      <c r="DS50">
        <v>27.40805</v>
      </c>
      <c r="DT50">
        <v>25.67418</v>
      </c>
      <c r="DU50">
        <v>-0.2024174</v>
      </c>
      <c r="DV50">
        <v>27.12798</v>
      </c>
      <c r="DW50">
        <v>500.0441</v>
      </c>
      <c r="DX50">
        <v>90.87502000000002</v>
      </c>
      <c r="DY50">
        <v>0.10002743</v>
      </c>
      <c r="DZ50">
        <v>42.48748</v>
      </c>
      <c r="EA50">
        <v>42.02831</v>
      </c>
      <c r="EB50">
        <v>999.9</v>
      </c>
      <c r="EC50">
        <v>0</v>
      </c>
      <c r="ED50">
        <v>0</v>
      </c>
      <c r="EE50">
        <v>9995.125000000002</v>
      </c>
      <c r="EF50">
        <v>0</v>
      </c>
      <c r="EG50">
        <v>10.98951</v>
      </c>
      <c r="EH50">
        <v>0.0463027</v>
      </c>
      <c r="EI50">
        <v>0.1997756</v>
      </c>
      <c r="EJ50">
        <v>0.1518972</v>
      </c>
      <c r="EK50">
        <v>1.733867</v>
      </c>
      <c r="EL50">
        <v>0.1479974</v>
      </c>
      <c r="EM50">
        <v>25.67418</v>
      </c>
      <c r="EN50">
        <v>2.490707</v>
      </c>
      <c r="EO50">
        <v>2.333141</v>
      </c>
      <c r="EP50">
        <v>20.96591</v>
      </c>
      <c r="EQ50">
        <v>19.90706</v>
      </c>
      <c r="ER50">
        <v>1500.006</v>
      </c>
      <c r="ES50">
        <v>0.9730040000000001</v>
      </c>
      <c r="ET50">
        <v>0.02699577</v>
      </c>
      <c r="EU50">
        <v>0</v>
      </c>
      <c r="EV50">
        <v>240.9356</v>
      </c>
      <c r="EW50">
        <v>4.9996</v>
      </c>
      <c r="EX50">
        <v>3719.063</v>
      </c>
      <c r="EY50">
        <v>14076.48</v>
      </c>
      <c r="EZ50">
        <v>41.5246</v>
      </c>
      <c r="FA50">
        <v>42.125</v>
      </c>
      <c r="FB50">
        <v>42.1874</v>
      </c>
      <c r="FC50">
        <v>41.9748</v>
      </c>
      <c r="FD50">
        <v>44.28740000000001</v>
      </c>
      <c r="FE50">
        <v>1454.646</v>
      </c>
      <c r="FF50">
        <v>40.36</v>
      </c>
      <c r="FG50">
        <v>0</v>
      </c>
      <c r="FH50">
        <v>128.7999999523163</v>
      </c>
      <c r="FI50">
        <v>0</v>
      </c>
      <c r="FJ50">
        <v>240.834</v>
      </c>
      <c r="FK50">
        <v>0.26115384920575</v>
      </c>
      <c r="FL50">
        <v>-0.2976923047149064</v>
      </c>
      <c r="FM50">
        <v>3719.154</v>
      </c>
      <c r="FN50">
        <v>15</v>
      </c>
      <c r="FO50">
        <v>0</v>
      </c>
      <c r="FP50" t="s">
        <v>440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0.06692546749999999</v>
      </c>
      <c r="GC50">
        <v>-0.08488883414634184</v>
      </c>
      <c r="GD50">
        <v>0.01946659020101347</v>
      </c>
      <c r="GE50">
        <v>1</v>
      </c>
      <c r="GF50">
        <v>240.8373529411764</v>
      </c>
      <c r="GG50">
        <v>0.1631780038774484</v>
      </c>
      <c r="GH50">
        <v>0.1819600606391968</v>
      </c>
      <c r="GI50">
        <v>1</v>
      </c>
      <c r="GJ50">
        <v>1.73464075</v>
      </c>
      <c r="GK50">
        <v>-0.007657823639783983</v>
      </c>
      <c r="GL50">
        <v>0.001199511124375263</v>
      </c>
      <c r="GM50">
        <v>1</v>
      </c>
      <c r="GN50">
        <v>3</v>
      </c>
      <c r="GO50">
        <v>3</v>
      </c>
      <c r="GP50" t="s">
        <v>441</v>
      </c>
      <c r="GQ50">
        <v>3.10349</v>
      </c>
      <c r="GR50">
        <v>2.75813</v>
      </c>
      <c r="GS50">
        <v>-5.14904E-05</v>
      </c>
      <c r="GT50">
        <v>3.98306E-05</v>
      </c>
      <c r="GU50">
        <v>0.118804</v>
      </c>
      <c r="GV50">
        <v>0.114795</v>
      </c>
      <c r="GW50">
        <v>25989.9</v>
      </c>
      <c r="GX50">
        <v>24182.6</v>
      </c>
      <c r="GY50">
        <v>26553.9</v>
      </c>
      <c r="GZ50">
        <v>24414.5</v>
      </c>
      <c r="HA50">
        <v>37487.1</v>
      </c>
      <c r="HB50">
        <v>31965.3</v>
      </c>
      <c r="HC50">
        <v>46443.9</v>
      </c>
      <c r="HD50">
        <v>38659.4</v>
      </c>
      <c r="HE50">
        <v>1.867</v>
      </c>
      <c r="HF50">
        <v>1.88385</v>
      </c>
      <c r="HG50">
        <v>0.266358</v>
      </c>
      <c r="HH50">
        <v>0</v>
      </c>
      <c r="HI50">
        <v>37.7547</v>
      </c>
      <c r="HJ50">
        <v>999.9</v>
      </c>
      <c r="HK50">
        <v>51.7</v>
      </c>
      <c r="HL50">
        <v>31.8</v>
      </c>
      <c r="HM50">
        <v>26.8592</v>
      </c>
      <c r="HN50">
        <v>60.8923</v>
      </c>
      <c r="HO50">
        <v>21.7228</v>
      </c>
      <c r="HP50">
        <v>1</v>
      </c>
      <c r="HQ50">
        <v>0.206839</v>
      </c>
      <c r="HR50">
        <v>-4.40166</v>
      </c>
      <c r="HS50">
        <v>20.2284</v>
      </c>
      <c r="HT50">
        <v>5.22253</v>
      </c>
      <c r="HU50">
        <v>11.98</v>
      </c>
      <c r="HV50">
        <v>4.9656</v>
      </c>
      <c r="HW50">
        <v>3.27563</v>
      </c>
      <c r="HX50">
        <v>9999</v>
      </c>
      <c r="HY50">
        <v>9999</v>
      </c>
      <c r="HZ50">
        <v>9999</v>
      </c>
      <c r="IA50">
        <v>509.9</v>
      </c>
      <c r="IB50">
        <v>1.864</v>
      </c>
      <c r="IC50">
        <v>1.86008</v>
      </c>
      <c r="ID50">
        <v>1.85837</v>
      </c>
      <c r="IE50">
        <v>1.85974</v>
      </c>
      <c r="IF50">
        <v>1.85986</v>
      </c>
      <c r="IG50">
        <v>1.85837</v>
      </c>
      <c r="IH50">
        <v>1.85744</v>
      </c>
      <c r="II50">
        <v>1.85236</v>
      </c>
      <c r="IJ50">
        <v>0</v>
      </c>
      <c r="IK50">
        <v>0</v>
      </c>
      <c r="IL50">
        <v>0</v>
      </c>
      <c r="IM50">
        <v>0</v>
      </c>
      <c r="IN50" t="s">
        <v>442</v>
      </c>
      <c r="IO50" t="s">
        <v>443</v>
      </c>
      <c r="IP50" t="s">
        <v>444</v>
      </c>
      <c r="IQ50" t="s">
        <v>444</v>
      </c>
      <c r="IR50" t="s">
        <v>444</v>
      </c>
      <c r="IS50" t="s">
        <v>444</v>
      </c>
      <c r="IT50">
        <v>0</v>
      </c>
      <c r="IU50">
        <v>100</v>
      </c>
      <c r="IV50">
        <v>100</v>
      </c>
      <c r="IW50">
        <v>0.397</v>
      </c>
      <c r="IX50">
        <v>0.28</v>
      </c>
      <c r="IY50">
        <v>0.3971615310492796</v>
      </c>
      <c r="IZ50">
        <v>0.002194383670526158</v>
      </c>
      <c r="JA50">
        <v>-2.614430836048478E-07</v>
      </c>
      <c r="JB50">
        <v>2.831566818974657E-11</v>
      </c>
      <c r="JC50">
        <v>-0.02387284111826243</v>
      </c>
      <c r="JD50">
        <v>-0.004919592197158782</v>
      </c>
      <c r="JE50">
        <v>0.0008186423644796414</v>
      </c>
      <c r="JF50">
        <v>-8.268116151049551E-06</v>
      </c>
      <c r="JG50">
        <v>6</v>
      </c>
      <c r="JH50">
        <v>2002</v>
      </c>
      <c r="JI50">
        <v>0</v>
      </c>
      <c r="JJ50">
        <v>28</v>
      </c>
      <c r="JK50">
        <v>28353559.6</v>
      </c>
      <c r="JL50">
        <v>28353559.6</v>
      </c>
      <c r="JM50">
        <v>0.157471</v>
      </c>
      <c r="JN50">
        <v>0</v>
      </c>
      <c r="JO50">
        <v>1.49658</v>
      </c>
      <c r="JP50">
        <v>2.36572</v>
      </c>
      <c r="JQ50">
        <v>1.54907</v>
      </c>
      <c r="JR50">
        <v>2.48657</v>
      </c>
      <c r="JS50">
        <v>36.5523</v>
      </c>
      <c r="JT50">
        <v>24.1138</v>
      </c>
      <c r="JU50">
        <v>18</v>
      </c>
      <c r="JV50">
        <v>485.528</v>
      </c>
      <c r="JW50">
        <v>510.983</v>
      </c>
      <c r="JX50">
        <v>44.6713</v>
      </c>
      <c r="JY50">
        <v>29.9872</v>
      </c>
      <c r="JZ50">
        <v>30.0007</v>
      </c>
      <c r="KA50">
        <v>29.7096</v>
      </c>
      <c r="KB50">
        <v>29.5724</v>
      </c>
      <c r="KC50">
        <v>100</v>
      </c>
      <c r="KD50">
        <v>0</v>
      </c>
      <c r="KE50">
        <v>100</v>
      </c>
      <c r="KF50">
        <v>44.6321</v>
      </c>
      <c r="KG50">
        <v>420</v>
      </c>
      <c r="KH50">
        <v>26.3368</v>
      </c>
      <c r="KI50">
        <v>101.486</v>
      </c>
      <c r="KJ50">
        <v>93.2012</v>
      </c>
    </row>
    <row r="51" spans="1:296">
      <c r="A51">
        <v>33</v>
      </c>
      <c r="B51">
        <v>1701213694.6</v>
      </c>
      <c r="C51">
        <v>7573.099999904633</v>
      </c>
      <c r="D51" t="s">
        <v>531</v>
      </c>
      <c r="E51" t="s">
        <v>532</v>
      </c>
      <c r="F51">
        <v>5</v>
      </c>
      <c r="G51" t="s">
        <v>492</v>
      </c>
      <c r="H51">
        <v>1701213691.85</v>
      </c>
      <c r="I51">
        <f>(J51)/1000</f>
        <v>0</v>
      </c>
      <c r="J51">
        <f>IF(DO51, AM51, AG51)</f>
        <v>0</v>
      </c>
      <c r="K51">
        <f>IF(DO51, AH51, AF51)</f>
        <v>0</v>
      </c>
      <c r="L51">
        <f>DQ51 - IF(AT51&gt;1, K51*DK51*100.0/(AV51*EE51), 0)</f>
        <v>0</v>
      </c>
      <c r="M51">
        <f>((S51-I51/2)*L51-K51)/(S51+I51/2)</f>
        <v>0</v>
      </c>
      <c r="N51">
        <f>M51*(DX51+DY51)/1000.0</f>
        <v>0</v>
      </c>
      <c r="O51">
        <f>(DQ51 - IF(AT51&gt;1, K51*DK51*100.0/(AV51*EE51), 0))*(DX51+DY51)/1000.0</f>
        <v>0</v>
      </c>
      <c r="P51">
        <f>2.0/((1/R51-1/Q51)+SIGN(R51)*SQRT((1/R51-1/Q51)*(1/R51-1/Q51) + 4*DL51/((DL51+1)*(DL51+1))*(2*1/R51*1/Q51-1/Q51*1/Q51)))</f>
        <v>0</v>
      </c>
      <c r="Q51">
        <f>IF(LEFT(DM51,1)&lt;&gt;"0",IF(LEFT(DM51,1)="1",3.0,DN51),$D$5+$E$5*(EE51*DX51/($K$5*1000))+$F$5*(EE51*DX51/($K$5*1000))*MAX(MIN(DK51,$J$5),$I$5)*MAX(MIN(DK51,$J$5),$I$5)+$G$5*MAX(MIN(DK51,$J$5),$I$5)*(EE51*DX51/($K$5*1000))+$H$5*(EE51*DX51/($K$5*1000))*(EE51*DX51/($K$5*1000)))</f>
        <v>0</v>
      </c>
      <c r="R51">
        <f>I51*(1000-(1000*0.61365*exp(17.502*V51/(240.97+V51))/(DX51+DY51)+DS51)/2)/(1000*0.61365*exp(17.502*V51/(240.97+V51))/(DX51+DY51)-DS51)</f>
        <v>0</v>
      </c>
      <c r="S51">
        <f>1/((DL51+1)/(P51/1.6)+1/(Q51/1.37)) + DL51/((DL51+1)/(P51/1.6) + DL51/(Q51/1.37))</f>
        <v>0</v>
      </c>
      <c r="T51">
        <f>(DG51*DJ51)</f>
        <v>0</v>
      </c>
      <c r="U51">
        <f>(DZ51+(T51+2*0.95*5.67E-8*(((DZ51+$B$9)+273)^4-(DZ51+273)^4)-44100*I51)/(1.84*29.3*Q51+8*0.95*5.67E-8*(DZ51+273)^3))</f>
        <v>0</v>
      </c>
      <c r="V51">
        <f>($C$9*EA51+$D$9*EB51+$E$9*U51)</f>
        <v>0</v>
      </c>
      <c r="W51">
        <f>0.61365*exp(17.502*V51/(240.97+V51))</f>
        <v>0</v>
      </c>
      <c r="X51">
        <f>(Y51/Z51*100)</f>
        <v>0</v>
      </c>
      <c r="Y51">
        <f>DS51*(DX51+DY51)/1000</f>
        <v>0</v>
      </c>
      <c r="Z51">
        <f>0.61365*exp(17.502*DZ51/(240.97+DZ51))</f>
        <v>0</v>
      </c>
      <c r="AA51">
        <f>(W51-DS51*(DX51+DY51)/1000)</f>
        <v>0</v>
      </c>
      <c r="AB51">
        <f>(-I51*44100)</f>
        <v>0</v>
      </c>
      <c r="AC51">
        <f>2*29.3*Q51*0.92*(DZ51-V51)</f>
        <v>0</v>
      </c>
      <c r="AD51">
        <f>2*0.95*5.67E-8*(((DZ51+$B$9)+273)^4-(V51+273)^4)</f>
        <v>0</v>
      </c>
      <c r="AE51">
        <f>T51+AD51+AB51+AC51</f>
        <v>0</v>
      </c>
      <c r="AF51">
        <f>DW51*AT51*(DR51-DQ51*(1000-AT51*DT51)/(1000-AT51*DS51))/(100*DK51)</f>
        <v>0</v>
      </c>
      <c r="AG51">
        <f>1000*DW51*AT51*(DS51-DT51)/(100*DK51*(1000-AT51*DS51))</f>
        <v>0</v>
      </c>
      <c r="AH51">
        <f>(AI51 - AJ51 - DX51*1E3/(8.314*(DZ51+273.15)) * AL51/DW51 * AK51) * DW51/(100*DK51) * (1000 - DT51)/1000</f>
        <v>0</v>
      </c>
      <c r="AI51">
        <v>0.1536516507725623</v>
      </c>
      <c r="AJ51">
        <v>0.2036923939393939</v>
      </c>
      <c r="AK51">
        <v>0.0001170894835068617</v>
      </c>
      <c r="AL51">
        <v>66.2055700665735</v>
      </c>
      <c r="AM51">
        <f>(AO51 - AN51 + DX51*1E3/(8.314*(DZ51+273.15)) * AQ51/DW51 * AP51) * DW51/(100*DK51) * 1000/(1000 - AO51)</f>
        <v>0</v>
      </c>
      <c r="AN51">
        <v>25.6996779734223</v>
      </c>
      <c r="AO51">
        <v>27.40207575757574</v>
      </c>
      <c r="AP51">
        <v>-2.3424835249268E-06</v>
      </c>
      <c r="AQ51">
        <v>108.7799498378179</v>
      </c>
      <c r="AR51">
        <v>0</v>
      </c>
      <c r="AS51">
        <v>0</v>
      </c>
      <c r="AT51">
        <f>IF(AR51*$H$15&gt;=AV51,1.0,(AV51/(AV51-AR51*$H$15)))</f>
        <v>0</v>
      </c>
      <c r="AU51">
        <f>(AT51-1)*100</f>
        <v>0</v>
      </c>
      <c r="AV51">
        <f>MAX(0,($B$15+$C$15*EE51)/(1+$D$15*EE51)*DX51/(DZ51+273)*$E$15)</f>
        <v>0</v>
      </c>
      <c r="AW51" t="s">
        <v>437</v>
      </c>
      <c r="AX51">
        <v>0</v>
      </c>
      <c r="AY51">
        <v>0.7</v>
      </c>
      <c r="AZ51">
        <v>0.7</v>
      </c>
      <c r="BA51">
        <f>1-AY51/AZ51</f>
        <v>0</v>
      </c>
      <c r="BB51">
        <v>-1</v>
      </c>
      <c r="BC51" t="s">
        <v>533</v>
      </c>
      <c r="BD51">
        <v>8155.92</v>
      </c>
      <c r="BE51">
        <v>240.1366538461538</v>
      </c>
      <c r="BF51">
        <v>247.94</v>
      </c>
      <c r="BG51">
        <f>1-BE51/BF51</f>
        <v>0</v>
      </c>
      <c r="BH51">
        <v>0.5</v>
      </c>
      <c r="BI51">
        <f>DH51</f>
        <v>0</v>
      </c>
      <c r="BJ51">
        <f>K51</f>
        <v>0</v>
      </c>
      <c r="BK51">
        <f>BG51*BH51*BI51</f>
        <v>0</v>
      </c>
      <c r="BL51">
        <f>(BJ51-BB51)/BI51</f>
        <v>0</v>
      </c>
      <c r="BM51">
        <f>(AZ51-BF51)/BF51</f>
        <v>0</v>
      </c>
      <c r="BN51">
        <f>AY51/(BA51+AY51/BF51)</f>
        <v>0</v>
      </c>
      <c r="BO51" t="s">
        <v>437</v>
      </c>
      <c r="BP51">
        <v>0</v>
      </c>
      <c r="BQ51">
        <f>IF(BP51&lt;&gt;0, BP51, BN51)</f>
        <v>0</v>
      </c>
      <c r="BR51">
        <f>1-BQ51/BF51</f>
        <v>0</v>
      </c>
      <c r="BS51">
        <f>(BF51-BE51)/(BF51-BQ51)</f>
        <v>0</v>
      </c>
      <c r="BT51">
        <f>(AZ51-BF51)/(AZ51-BQ51)</f>
        <v>0</v>
      </c>
      <c r="BU51">
        <f>(BF51-BE51)/(BF51-AY51)</f>
        <v>0</v>
      </c>
      <c r="BV51">
        <f>(AZ51-BF51)/(AZ51-AY51)</f>
        <v>0</v>
      </c>
      <c r="BW51">
        <f>(BS51*BQ51/BE51)</f>
        <v>0</v>
      </c>
      <c r="BX51">
        <f>(1-BW51)</f>
        <v>0</v>
      </c>
      <c r="DG51">
        <f>$B$13*EF51+$C$13*EG51+$F$13*ER51*(1-EU51)</f>
        <v>0</v>
      </c>
      <c r="DH51">
        <f>DG51*DI51</f>
        <v>0</v>
      </c>
      <c r="DI51">
        <f>($B$13*$D$11+$C$13*$D$11+$F$13*((FE51+EW51)/MAX(FE51+EW51+FF51, 0.1)*$I$11+FF51/MAX(FE51+EW51+FF51, 0.1)*$J$11))/($B$13+$C$13+$F$13)</f>
        <v>0</v>
      </c>
      <c r="DJ51">
        <f>($B$13*$K$11+$C$13*$K$11+$F$13*((FE51+EW51)/MAX(FE51+EW51+FF51, 0.1)*$P$11+FF51/MAX(FE51+EW51+FF51, 0.1)*$Q$11))/($B$13+$C$13+$F$13)</f>
        <v>0</v>
      </c>
      <c r="DK51">
        <v>2</v>
      </c>
      <c r="DL51">
        <v>0.5</v>
      </c>
      <c r="DM51" t="s">
        <v>439</v>
      </c>
      <c r="DN51">
        <v>2</v>
      </c>
      <c r="DO51" t="b">
        <v>1</v>
      </c>
      <c r="DP51">
        <v>1701213691.85</v>
      </c>
      <c r="DQ51">
        <v>0.1872784</v>
      </c>
      <c r="DR51">
        <v>0.1498462</v>
      </c>
      <c r="DS51">
        <v>27.40245</v>
      </c>
      <c r="DT51">
        <v>25.6993</v>
      </c>
      <c r="DU51">
        <v>-0.2094234</v>
      </c>
      <c r="DV51">
        <v>27.12249</v>
      </c>
      <c r="DW51">
        <v>499.9442</v>
      </c>
      <c r="DX51">
        <v>90.87617</v>
      </c>
      <c r="DY51">
        <v>0.09994437999999999</v>
      </c>
      <c r="DZ51">
        <v>42.42379</v>
      </c>
      <c r="EA51">
        <v>42.00233000000001</v>
      </c>
      <c r="EB51">
        <v>999.9</v>
      </c>
      <c r="EC51">
        <v>0</v>
      </c>
      <c r="ED51">
        <v>0</v>
      </c>
      <c r="EE51">
        <v>10000.498</v>
      </c>
      <c r="EF51">
        <v>0</v>
      </c>
      <c r="EG51">
        <v>11.05558</v>
      </c>
      <c r="EH51">
        <v>0.03743228999999999</v>
      </c>
      <c r="EI51">
        <v>0.1925548</v>
      </c>
      <c r="EJ51">
        <v>0.1537986</v>
      </c>
      <c r="EK51">
        <v>1.70313</v>
      </c>
      <c r="EL51">
        <v>0.1498462</v>
      </c>
      <c r="EM51">
        <v>25.6993</v>
      </c>
      <c r="EN51">
        <v>2.49023</v>
      </c>
      <c r="EO51">
        <v>2.335457</v>
      </c>
      <c r="EP51">
        <v>20.96278</v>
      </c>
      <c r="EQ51">
        <v>19.92305</v>
      </c>
      <c r="ER51">
        <v>1500.018</v>
      </c>
      <c r="ES51">
        <v>0.9730065</v>
      </c>
      <c r="ET51">
        <v>0.02699342</v>
      </c>
      <c r="EU51">
        <v>0</v>
      </c>
      <c r="EV51">
        <v>240.095</v>
      </c>
      <c r="EW51">
        <v>4.9996</v>
      </c>
      <c r="EX51">
        <v>3714.666</v>
      </c>
      <c r="EY51">
        <v>14076.61</v>
      </c>
      <c r="EZ51">
        <v>41.7622</v>
      </c>
      <c r="FA51">
        <v>42.4246</v>
      </c>
      <c r="FB51">
        <v>42.3248</v>
      </c>
      <c r="FC51">
        <v>42.2496</v>
      </c>
      <c r="FD51">
        <v>44.4746</v>
      </c>
      <c r="FE51">
        <v>1454.658</v>
      </c>
      <c r="FF51">
        <v>40.36</v>
      </c>
      <c r="FG51">
        <v>0</v>
      </c>
      <c r="FH51">
        <v>118.6000001430511</v>
      </c>
      <c r="FI51">
        <v>0</v>
      </c>
      <c r="FJ51">
        <v>240.1366538461538</v>
      </c>
      <c r="FK51">
        <v>-0.2831111052337495</v>
      </c>
      <c r="FL51">
        <v>-3.630427363890815</v>
      </c>
      <c r="FM51">
        <v>3714.819615384616</v>
      </c>
      <c r="FN51">
        <v>15</v>
      </c>
      <c r="FO51">
        <v>0</v>
      </c>
      <c r="FP51" t="s">
        <v>440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0.0479880024390244</v>
      </c>
      <c r="GC51">
        <v>-0.08002000766550518</v>
      </c>
      <c r="GD51">
        <v>0.01867753926342609</v>
      </c>
      <c r="GE51">
        <v>1</v>
      </c>
      <c r="GF51">
        <v>240.2018235294117</v>
      </c>
      <c r="GG51">
        <v>-0.6291214665296988</v>
      </c>
      <c r="GH51">
        <v>0.1731375635642238</v>
      </c>
      <c r="GI51">
        <v>1</v>
      </c>
      <c r="GJ51">
        <v>1.703456097560976</v>
      </c>
      <c r="GK51">
        <v>-0.00341790940766255</v>
      </c>
      <c r="GL51">
        <v>0.00105339376754672</v>
      </c>
      <c r="GM51">
        <v>1</v>
      </c>
      <c r="GN51">
        <v>3</v>
      </c>
      <c r="GO51">
        <v>3</v>
      </c>
      <c r="GP51" t="s">
        <v>441</v>
      </c>
      <c r="GQ51">
        <v>3.10365</v>
      </c>
      <c r="GR51">
        <v>2.75837</v>
      </c>
      <c r="GS51">
        <v>-4.90584E-05</v>
      </c>
      <c r="GT51">
        <v>4.21386E-05</v>
      </c>
      <c r="GU51">
        <v>0.11872</v>
      </c>
      <c r="GV51">
        <v>0.114807</v>
      </c>
      <c r="GW51">
        <v>25979.8</v>
      </c>
      <c r="GX51">
        <v>24175.5</v>
      </c>
      <c r="GY51">
        <v>26544.4</v>
      </c>
      <c r="GZ51">
        <v>24408.3</v>
      </c>
      <c r="HA51">
        <v>37478.4</v>
      </c>
      <c r="HB51">
        <v>31958.6</v>
      </c>
      <c r="HC51">
        <v>46427.5</v>
      </c>
      <c r="HD51">
        <v>38651.3</v>
      </c>
      <c r="HE51">
        <v>1.86475</v>
      </c>
      <c r="HF51">
        <v>1.8805</v>
      </c>
      <c r="HG51">
        <v>0.262298</v>
      </c>
      <c r="HH51">
        <v>0</v>
      </c>
      <c r="HI51">
        <v>37.7981</v>
      </c>
      <c r="HJ51">
        <v>999.9</v>
      </c>
      <c r="HK51">
        <v>51.7</v>
      </c>
      <c r="HL51">
        <v>31.8</v>
      </c>
      <c r="HM51">
        <v>26.8579</v>
      </c>
      <c r="HN51">
        <v>60.8832</v>
      </c>
      <c r="HO51">
        <v>21.5144</v>
      </c>
      <c r="HP51">
        <v>1</v>
      </c>
      <c r="HQ51">
        <v>0.224601</v>
      </c>
      <c r="HR51">
        <v>-4.46731</v>
      </c>
      <c r="HS51">
        <v>20.2261</v>
      </c>
      <c r="HT51">
        <v>5.21594</v>
      </c>
      <c r="HU51">
        <v>11.98</v>
      </c>
      <c r="HV51">
        <v>4.965</v>
      </c>
      <c r="HW51">
        <v>3.27515</v>
      </c>
      <c r="HX51">
        <v>9999</v>
      </c>
      <c r="HY51">
        <v>9999</v>
      </c>
      <c r="HZ51">
        <v>9999</v>
      </c>
      <c r="IA51">
        <v>509.9</v>
      </c>
      <c r="IB51">
        <v>1.86397</v>
      </c>
      <c r="IC51">
        <v>1.86012</v>
      </c>
      <c r="ID51">
        <v>1.85837</v>
      </c>
      <c r="IE51">
        <v>1.85975</v>
      </c>
      <c r="IF51">
        <v>1.85987</v>
      </c>
      <c r="IG51">
        <v>1.85837</v>
      </c>
      <c r="IH51">
        <v>1.85745</v>
      </c>
      <c r="II51">
        <v>1.85238</v>
      </c>
      <c r="IJ51">
        <v>0</v>
      </c>
      <c r="IK51">
        <v>0</v>
      </c>
      <c r="IL51">
        <v>0</v>
      </c>
      <c r="IM51">
        <v>0</v>
      </c>
      <c r="IN51" t="s">
        <v>442</v>
      </c>
      <c r="IO51" t="s">
        <v>443</v>
      </c>
      <c r="IP51" t="s">
        <v>444</v>
      </c>
      <c r="IQ51" t="s">
        <v>444</v>
      </c>
      <c r="IR51" t="s">
        <v>444</v>
      </c>
      <c r="IS51" t="s">
        <v>444</v>
      </c>
      <c r="IT51">
        <v>0</v>
      </c>
      <c r="IU51">
        <v>100</v>
      </c>
      <c r="IV51">
        <v>100</v>
      </c>
      <c r="IW51">
        <v>0.397</v>
      </c>
      <c r="IX51">
        <v>0.2799</v>
      </c>
      <c r="IY51">
        <v>0.3971615310492796</v>
      </c>
      <c r="IZ51">
        <v>0.002194383670526158</v>
      </c>
      <c r="JA51">
        <v>-2.614430836048478E-07</v>
      </c>
      <c r="JB51">
        <v>2.831566818974657E-11</v>
      </c>
      <c r="JC51">
        <v>-0.02387284111826243</v>
      </c>
      <c r="JD51">
        <v>-0.004919592197158782</v>
      </c>
      <c r="JE51">
        <v>0.0008186423644796414</v>
      </c>
      <c r="JF51">
        <v>-8.268116151049551E-06</v>
      </c>
      <c r="JG51">
        <v>6</v>
      </c>
      <c r="JH51">
        <v>2002</v>
      </c>
      <c r="JI51">
        <v>0</v>
      </c>
      <c r="JJ51">
        <v>28</v>
      </c>
      <c r="JK51">
        <v>28353561.6</v>
      </c>
      <c r="JL51">
        <v>28353561.6</v>
      </c>
      <c r="JM51">
        <v>0.15625</v>
      </c>
      <c r="JN51">
        <v>0</v>
      </c>
      <c r="JO51">
        <v>1.49658</v>
      </c>
      <c r="JP51">
        <v>2.36572</v>
      </c>
      <c r="JQ51">
        <v>1.54907</v>
      </c>
      <c r="JR51">
        <v>2.39136</v>
      </c>
      <c r="JS51">
        <v>36.6233</v>
      </c>
      <c r="JT51">
        <v>24.105</v>
      </c>
      <c r="JU51">
        <v>18</v>
      </c>
      <c r="JV51">
        <v>486.109</v>
      </c>
      <c r="JW51">
        <v>510.962</v>
      </c>
      <c r="JX51">
        <v>44.4937</v>
      </c>
      <c r="JY51">
        <v>30.2006</v>
      </c>
      <c r="JZ51">
        <v>30.0006</v>
      </c>
      <c r="KA51">
        <v>29.9645</v>
      </c>
      <c r="KB51">
        <v>29.8362</v>
      </c>
      <c r="KC51">
        <v>100</v>
      </c>
      <c r="KD51">
        <v>0</v>
      </c>
      <c r="KE51">
        <v>100</v>
      </c>
      <c r="KF51">
        <v>44.4942</v>
      </c>
      <c r="KG51">
        <v>420</v>
      </c>
      <c r="KH51">
        <v>26.3368</v>
      </c>
      <c r="KI51">
        <v>101.45</v>
      </c>
      <c r="KJ51">
        <v>93.1801</v>
      </c>
    </row>
    <row r="52" spans="1:296">
      <c r="A52">
        <v>34</v>
      </c>
      <c r="B52">
        <v>1701214606.1</v>
      </c>
      <c r="C52">
        <v>8484.599999904633</v>
      </c>
      <c r="D52" t="s">
        <v>534</v>
      </c>
      <c r="E52" t="s">
        <v>535</v>
      </c>
      <c r="F52">
        <v>5</v>
      </c>
      <c r="G52" t="s">
        <v>492</v>
      </c>
      <c r="H52">
        <v>1701214603.35</v>
      </c>
      <c r="I52">
        <f>(J52)/1000</f>
        <v>0</v>
      </c>
      <c r="J52">
        <f>IF(DO52, AM52, AG52)</f>
        <v>0</v>
      </c>
      <c r="K52">
        <f>IF(DO52, AH52, AF52)</f>
        <v>0</v>
      </c>
      <c r="L52">
        <f>DQ52 - IF(AT52&gt;1, K52*DK52*100.0/(AV52*EE52), 0)</f>
        <v>0</v>
      </c>
      <c r="M52">
        <f>((S52-I52/2)*L52-K52)/(S52+I52/2)</f>
        <v>0</v>
      </c>
      <c r="N52">
        <f>M52*(DX52+DY52)/1000.0</f>
        <v>0</v>
      </c>
      <c r="O52">
        <f>(DQ52 - IF(AT52&gt;1, K52*DK52*100.0/(AV52*EE52), 0))*(DX52+DY52)/1000.0</f>
        <v>0</v>
      </c>
      <c r="P52">
        <f>2.0/((1/R52-1/Q52)+SIGN(R52)*SQRT((1/R52-1/Q52)*(1/R52-1/Q52) + 4*DL52/((DL52+1)*(DL52+1))*(2*1/R52*1/Q52-1/Q52*1/Q52)))</f>
        <v>0</v>
      </c>
      <c r="Q52">
        <f>IF(LEFT(DM52,1)&lt;&gt;"0",IF(LEFT(DM52,1)="1",3.0,DN52),$D$5+$E$5*(EE52*DX52/($K$5*1000))+$F$5*(EE52*DX52/($K$5*1000))*MAX(MIN(DK52,$J$5),$I$5)*MAX(MIN(DK52,$J$5),$I$5)+$G$5*MAX(MIN(DK52,$J$5),$I$5)*(EE52*DX52/($K$5*1000))+$H$5*(EE52*DX52/($K$5*1000))*(EE52*DX52/($K$5*1000)))</f>
        <v>0</v>
      </c>
      <c r="R52">
        <f>I52*(1000-(1000*0.61365*exp(17.502*V52/(240.97+V52))/(DX52+DY52)+DS52)/2)/(1000*0.61365*exp(17.502*V52/(240.97+V52))/(DX52+DY52)-DS52)</f>
        <v>0</v>
      </c>
      <c r="S52">
        <f>1/((DL52+1)/(P52/1.6)+1/(Q52/1.37)) + DL52/((DL52+1)/(P52/1.6) + DL52/(Q52/1.37))</f>
        <v>0</v>
      </c>
      <c r="T52">
        <f>(DG52*DJ52)</f>
        <v>0</v>
      </c>
      <c r="U52">
        <f>(DZ52+(T52+2*0.95*5.67E-8*(((DZ52+$B$9)+273)^4-(DZ52+273)^4)-44100*I52)/(1.84*29.3*Q52+8*0.95*5.67E-8*(DZ52+273)^3))</f>
        <v>0</v>
      </c>
      <c r="V52">
        <f>($C$9*EA52+$D$9*EB52+$E$9*U52)</f>
        <v>0</v>
      </c>
      <c r="W52">
        <f>0.61365*exp(17.502*V52/(240.97+V52))</f>
        <v>0</v>
      </c>
      <c r="X52">
        <f>(Y52/Z52*100)</f>
        <v>0</v>
      </c>
      <c r="Y52">
        <f>DS52*(DX52+DY52)/1000</f>
        <v>0</v>
      </c>
      <c r="Z52">
        <f>0.61365*exp(17.502*DZ52/(240.97+DZ52))</f>
        <v>0</v>
      </c>
      <c r="AA52">
        <f>(W52-DS52*(DX52+DY52)/1000)</f>
        <v>0</v>
      </c>
      <c r="AB52">
        <f>(-I52*44100)</f>
        <v>0</v>
      </c>
      <c r="AC52">
        <f>2*29.3*Q52*0.92*(DZ52-V52)</f>
        <v>0</v>
      </c>
      <c r="AD52">
        <f>2*0.95*5.67E-8*(((DZ52+$B$9)+273)^4-(V52+273)^4)</f>
        <v>0</v>
      </c>
      <c r="AE52">
        <f>T52+AD52+AB52+AC52</f>
        <v>0</v>
      </c>
      <c r="AF52">
        <f>DW52*AT52*(DR52-DQ52*(1000-AT52*DT52)/(1000-AT52*DS52))/(100*DK52)</f>
        <v>0</v>
      </c>
      <c r="AG52">
        <f>1000*DW52*AT52*(DS52-DT52)/(100*DK52*(1000-AT52*DS52))</f>
        <v>0</v>
      </c>
      <c r="AH52">
        <f>(AI52 - AJ52 - DX52*1E3/(8.314*(DZ52+273.15)) * AL52/DW52 * AK52) * DW52/(100*DK52) * (1000 - DT52)/1000</f>
        <v>0</v>
      </c>
      <c r="AI52">
        <v>-0.03048530976067772</v>
      </c>
      <c r="AJ52">
        <v>0.2968735757575757</v>
      </c>
      <c r="AK52">
        <v>-6.376822252980658E-06</v>
      </c>
      <c r="AL52">
        <v>66.2055700665735</v>
      </c>
      <c r="AM52">
        <f>(AO52 - AN52 + DX52*1E3/(8.314*(DZ52+273.15)) * AQ52/DW52 * AP52) * DW52/(100*DK52) * 1000/(1000 - AO52)</f>
        <v>0</v>
      </c>
      <c r="AN52">
        <v>25.9056982283871</v>
      </c>
      <c r="AO52">
        <v>29.45833575757575</v>
      </c>
      <c r="AP52">
        <v>1.226108915850744E-05</v>
      </c>
      <c r="AQ52">
        <v>108.7799498378179</v>
      </c>
      <c r="AR52">
        <v>0</v>
      </c>
      <c r="AS52">
        <v>0</v>
      </c>
      <c r="AT52">
        <f>IF(AR52*$H$15&gt;=AV52,1.0,(AV52/(AV52-AR52*$H$15)))</f>
        <v>0</v>
      </c>
      <c r="AU52">
        <f>(AT52-1)*100</f>
        <v>0</v>
      </c>
      <c r="AV52">
        <f>MAX(0,($B$15+$C$15*EE52)/(1+$D$15*EE52)*DX52/(DZ52+273)*$E$15)</f>
        <v>0</v>
      </c>
      <c r="AW52" t="s">
        <v>437</v>
      </c>
      <c r="AX52">
        <v>0</v>
      </c>
      <c r="AY52">
        <v>0.7</v>
      </c>
      <c r="AZ52">
        <v>0.7</v>
      </c>
      <c r="BA52">
        <f>1-AY52/AZ52</f>
        <v>0</v>
      </c>
      <c r="BB52">
        <v>-1</v>
      </c>
      <c r="BC52" t="s">
        <v>536</v>
      </c>
      <c r="BD52">
        <v>8149.92</v>
      </c>
      <c r="BE52">
        <v>233.4378846153846</v>
      </c>
      <c r="BF52">
        <v>241.17</v>
      </c>
      <c r="BG52">
        <f>1-BE52/BF52</f>
        <v>0</v>
      </c>
      <c r="BH52">
        <v>0.5</v>
      </c>
      <c r="BI52">
        <f>DH52</f>
        <v>0</v>
      </c>
      <c r="BJ52">
        <f>K52</f>
        <v>0</v>
      </c>
      <c r="BK52">
        <f>BG52*BH52*BI52</f>
        <v>0</v>
      </c>
      <c r="BL52">
        <f>(BJ52-BB52)/BI52</f>
        <v>0</v>
      </c>
      <c r="BM52">
        <f>(AZ52-BF52)/BF52</f>
        <v>0</v>
      </c>
      <c r="BN52">
        <f>AY52/(BA52+AY52/BF52)</f>
        <v>0</v>
      </c>
      <c r="BO52" t="s">
        <v>437</v>
      </c>
      <c r="BP52">
        <v>0</v>
      </c>
      <c r="BQ52">
        <f>IF(BP52&lt;&gt;0, BP52, BN52)</f>
        <v>0</v>
      </c>
      <c r="BR52">
        <f>1-BQ52/BF52</f>
        <v>0</v>
      </c>
      <c r="BS52">
        <f>(BF52-BE52)/(BF52-BQ52)</f>
        <v>0</v>
      </c>
      <c r="BT52">
        <f>(AZ52-BF52)/(AZ52-BQ52)</f>
        <v>0</v>
      </c>
      <c r="BU52">
        <f>(BF52-BE52)/(BF52-AY52)</f>
        <v>0</v>
      </c>
      <c r="BV52">
        <f>(AZ52-BF52)/(AZ52-AY52)</f>
        <v>0</v>
      </c>
      <c r="BW52">
        <f>(BS52*BQ52/BE52)</f>
        <v>0</v>
      </c>
      <c r="BX52">
        <f>(1-BW52)</f>
        <v>0</v>
      </c>
      <c r="DG52">
        <f>$B$13*EF52+$C$13*EG52+$F$13*ER52*(1-EU52)</f>
        <v>0</v>
      </c>
      <c r="DH52">
        <f>DG52*DI52</f>
        <v>0</v>
      </c>
      <c r="DI52">
        <f>($B$13*$D$11+$C$13*$D$11+$F$13*((FE52+EW52)/MAX(FE52+EW52+FF52, 0.1)*$I$11+FF52/MAX(FE52+EW52+FF52, 0.1)*$J$11))/($B$13+$C$13+$F$13)</f>
        <v>0</v>
      </c>
      <c r="DJ52">
        <f>($B$13*$K$11+$C$13*$K$11+$F$13*((FE52+EW52)/MAX(FE52+EW52+FF52, 0.1)*$P$11+FF52/MAX(FE52+EW52+FF52, 0.1)*$Q$11))/($B$13+$C$13+$F$13)</f>
        <v>0</v>
      </c>
      <c r="DK52">
        <v>2</v>
      </c>
      <c r="DL52">
        <v>0.5</v>
      </c>
      <c r="DM52" t="s">
        <v>439</v>
      </c>
      <c r="DN52">
        <v>2</v>
      </c>
      <c r="DO52" t="b">
        <v>1</v>
      </c>
      <c r="DP52">
        <v>1701214603.35</v>
      </c>
      <c r="DQ52">
        <v>0.2968231</v>
      </c>
      <c r="DR52">
        <v>-0.0295148</v>
      </c>
      <c r="DS52">
        <v>29.45517</v>
      </c>
      <c r="DT52">
        <v>25.90547</v>
      </c>
      <c r="DU52">
        <v>-0.10011895</v>
      </c>
      <c r="DV52">
        <v>29.13202</v>
      </c>
      <c r="DW52">
        <v>499.9833</v>
      </c>
      <c r="DX52">
        <v>90.8801</v>
      </c>
      <c r="DY52">
        <v>0.09987318000000001</v>
      </c>
      <c r="DZ52">
        <v>49.18707</v>
      </c>
      <c r="EA52">
        <v>47.26739</v>
      </c>
      <c r="EB52">
        <v>999.9</v>
      </c>
      <c r="EC52">
        <v>0</v>
      </c>
      <c r="ED52">
        <v>0</v>
      </c>
      <c r="EE52">
        <v>10011.88</v>
      </c>
      <c r="EF52">
        <v>0</v>
      </c>
      <c r="EG52">
        <v>10.8678</v>
      </c>
      <c r="EH52">
        <v>0.3263379</v>
      </c>
      <c r="EI52">
        <v>0.3058314</v>
      </c>
      <c r="EJ52">
        <v>-0.03029972</v>
      </c>
      <c r="EK52">
        <v>3.549689</v>
      </c>
      <c r="EL52">
        <v>-0.0295148</v>
      </c>
      <c r="EM52">
        <v>25.90547</v>
      </c>
      <c r="EN52">
        <v>2.676888</v>
      </c>
      <c r="EO52">
        <v>2.354291</v>
      </c>
      <c r="EP52">
        <v>22.14393</v>
      </c>
      <c r="EQ52">
        <v>20.05275</v>
      </c>
      <c r="ER52">
        <v>1500.026</v>
      </c>
      <c r="ES52">
        <v>0.9729976</v>
      </c>
      <c r="ET52">
        <v>0.02700196</v>
      </c>
      <c r="EU52">
        <v>0</v>
      </c>
      <c r="EV52">
        <v>233.3774</v>
      </c>
      <c r="EW52">
        <v>4.9996</v>
      </c>
      <c r="EX52">
        <v>3645.373</v>
      </c>
      <c r="EY52">
        <v>14076.65</v>
      </c>
      <c r="EZ52">
        <v>43.4997</v>
      </c>
      <c r="FA52">
        <v>44</v>
      </c>
      <c r="FB52">
        <v>43.6248</v>
      </c>
      <c r="FC52">
        <v>43.83110000000001</v>
      </c>
      <c r="FD52">
        <v>46.5998</v>
      </c>
      <c r="FE52">
        <v>1454.656</v>
      </c>
      <c r="FF52">
        <v>40.37</v>
      </c>
      <c r="FG52">
        <v>0</v>
      </c>
      <c r="FH52">
        <v>910.6000001430511</v>
      </c>
      <c r="FI52">
        <v>0</v>
      </c>
      <c r="FJ52">
        <v>233.4378846153846</v>
      </c>
      <c r="FK52">
        <v>-1.117504259124457</v>
      </c>
      <c r="FL52">
        <v>-6.913162403448917</v>
      </c>
      <c r="FM52">
        <v>3645.971923076923</v>
      </c>
      <c r="FN52">
        <v>15</v>
      </c>
      <c r="FO52">
        <v>0</v>
      </c>
      <c r="FP52" t="s">
        <v>440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0.3215895</v>
      </c>
      <c r="GC52">
        <v>0.02064936585365809</v>
      </c>
      <c r="GD52">
        <v>0.01405313680286362</v>
      </c>
      <c r="GE52">
        <v>1</v>
      </c>
      <c r="GF52">
        <v>233.4610294117647</v>
      </c>
      <c r="GG52">
        <v>-0.7223987697441694</v>
      </c>
      <c r="GH52">
        <v>0.2134352753928151</v>
      </c>
      <c r="GI52">
        <v>1</v>
      </c>
      <c r="GJ52">
        <v>3.53615425</v>
      </c>
      <c r="GK52">
        <v>0.09494983114445114</v>
      </c>
      <c r="GL52">
        <v>0.009238475222540805</v>
      </c>
      <c r="GM52">
        <v>1</v>
      </c>
      <c r="GN52">
        <v>3</v>
      </c>
      <c r="GO52">
        <v>3</v>
      </c>
      <c r="GP52" t="s">
        <v>441</v>
      </c>
      <c r="GQ52">
        <v>3.10357</v>
      </c>
      <c r="GR52">
        <v>2.75803</v>
      </c>
      <c r="GS52">
        <v>-3.38051E-05</v>
      </c>
      <c r="GT52">
        <v>-1.0331E-05</v>
      </c>
      <c r="GU52">
        <v>0.12433</v>
      </c>
      <c r="GV52">
        <v>0.115083</v>
      </c>
      <c r="GW52">
        <v>25921.6</v>
      </c>
      <c r="GX52">
        <v>24136.1</v>
      </c>
      <c r="GY52">
        <v>26490.7</v>
      </c>
      <c r="GZ52">
        <v>24373.4</v>
      </c>
      <c r="HA52">
        <v>37170.5</v>
      </c>
      <c r="HB52">
        <v>31912.3</v>
      </c>
      <c r="HC52">
        <v>46335.5</v>
      </c>
      <c r="HD52">
        <v>38604.1</v>
      </c>
      <c r="HE52">
        <v>1.85422</v>
      </c>
      <c r="HF52">
        <v>1.85823</v>
      </c>
      <c r="HG52">
        <v>0.304114</v>
      </c>
      <c r="HH52">
        <v>0</v>
      </c>
      <c r="HI52">
        <v>42.4248</v>
      </c>
      <c r="HJ52">
        <v>999.9</v>
      </c>
      <c r="HK52">
        <v>51.4</v>
      </c>
      <c r="HL52">
        <v>32.1</v>
      </c>
      <c r="HM52">
        <v>27.1589</v>
      </c>
      <c r="HN52">
        <v>60.5833</v>
      </c>
      <c r="HO52">
        <v>21.4223</v>
      </c>
      <c r="HP52">
        <v>1</v>
      </c>
      <c r="HQ52">
        <v>0.337342</v>
      </c>
      <c r="HR52">
        <v>-6.66667</v>
      </c>
      <c r="HS52">
        <v>20.1675</v>
      </c>
      <c r="HT52">
        <v>5.22238</v>
      </c>
      <c r="HU52">
        <v>11.986</v>
      </c>
      <c r="HV52">
        <v>4.96565</v>
      </c>
      <c r="HW52">
        <v>3.27593</v>
      </c>
      <c r="HX52">
        <v>9999</v>
      </c>
      <c r="HY52">
        <v>9999</v>
      </c>
      <c r="HZ52">
        <v>9999</v>
      </c>
      <c r="IA52">
        <v>510.2</v>
      </c>
      <c r="IB52">
        <v>1.86399</v>
      </c>
      <c r="IC52">
        <v>1.86013</v>
      </c>
      <c r="ID52">
        <v>1.85837</v>
      </c>
      <c r="IE52">
        <v>1.85977</v>
      </c>
      <c r="IF52">
        <v>1.85989</v>
      </c>
      <c r="IG52">
        <v>1.85837</v>
      </c>
      <c r="IH52">
        <v>1.85745</v>
      </c>
      <c r="II52">
        <v>1.85235</v>
      </c>
      <c r="IJ52">
        <v>0</v>
      </c>
      <c r="IK52">
        <v>0</v>
      </c>
      <c r="IL52">
        <v>0</v>
      </c>
      <c r="IM52">
        <v>0</v>
      </c>
      <c r="IN52" t="s">
        <v>442</v>
      </c>
      <c r="IO52" t="s">
        <v>443</v>
      </c>
      <c r="IP52" t="s">
        <v>444</v>
      </c>
      <c r="IQ52" t="s">
        <v>444</v>
      </c>
      <c r="IR52" t="s">
        <v>444</v>
      </c>
      <c r="IS52" t="s">
        <v>444</v>
      </c>
      <c r="IT52">
        <v>0</v>
      </c>
      <c r="IU52">
        <v>100</v>
      </c>
      <c r="IV52">
        <v>100</v>
      </c>
      <c r="IW52">
        <v>0.397</v>
      </c>
      <c r="IX52">
        <v>0.3232</v>
      </c>
      <c r="IY52">
        <v>0.3971615310492796</v>
      </c>
      <c r="IZ52">
        <v>0.002194383670526158</v>
      </c>
      <c r="JA52">
        <v>-2.614430836048478E-07</v>
      </c>
      <c r="JB52">
        <v>2.831566818974657E-11</v>
      </c>
      <c r="JC52">
        <v>-0.02387284111826243</v>
      </c>
      <c r="JD52">
        <v>-0.004919592197158782</v>
      </c>
      <c r="JE52">
        <v>0.0008186423644796414</v>
      </c>
      <c r="JF52">
        <v>-8.268116151049551E-06</v>
      </c>
      <c r="JG52">
        <v>6</v>
      </c>
      <c r="JH52">
        <v>2002</v>
      </c>
      <c r="JI52">
        <v>0</v>
      </c>
      <c r="JJ52">
        <v>28</v>
      </c>
      <c r="JK52">
        <v>28353576.8</v>
      </c>
      <c r="JL52">
        <v>28353576.8</v>
      </c>
      <c r="JM52">
        <v>0.15625</v>
      </c>
      <c r="JN52">
        <v>0</v>
      </c>
      <c r="JO52">
        <v>1.49658</v>
      </c>
      <c r="JP52">
        <v>2.3645</v>
      </c>
      <c r="JQ52">
        <v>1.54907</v>
      </c>
      <c r="JR52">
        <v>2.47559</v>
      </c>
      <c r="JS52">
        <v>37.1463</v>
      </c>
      <c r="JT52">
        <v>24.0875</v>
      </c>
      <c r="JU52">
        <v>18</v>
      </c>
      <c r="JV52">
        <v>490.078</v>
      </c>
      <c r="JW52">
        <v>507.318</v>
      </c>
      <c r="JX52">
        <v>53.9554</v>
      </c>
      <c r="JY52">
        <v>31.6027</v>
      </c>
      <c r="JZ52">
        <v>30.0003</v>
      </c>
      <c r="KA52">
        <v>31.3448</v>
      </c>
      <c r="KB52">
        <v>31.2096</v>
      </c>
      <c r="KC52">
        <v>100</v>
      </c>
      <c r="KD52">
        <v>0</v>
      </c>
      <c r="KE52">
        <v>100</v>
      </c>
      <c r="KF52">
        <v>359.709</v>
      </c>
      <c r="KG52">
        <v>420</v>
      </c>
      <c r="KH52">
        <v>26.3368</v>
      </c>
      <c r="KI52">
        <v>101.248</v>
      </c>
      <c r="KJ52">
        <v>93.05880000000001</v>
      </c>
    </row>
    <row r="53" spans="1:296">
      <c r="A53">
        <v>35</v>
      </c>
      <c r="B53">
        <v>1701214726.6</v>
      </c>
      <c r="C53">
        <v>8605.099999904633</v>
      </c>
      <c r="D53" t="s">
        <v>537</v>
      </c>
      <c r="E53" t="s">
        <v>538</v>
      </c>
      <c r="F53">
        <v>5</v>
      </c>
      <c r="G53" t="s">
        <v>492</v>
      </c>
      <c r="H53">
        <v>1701214723.85</v>
      </c>
      <c r="I53">
        <f>(J53)/1000</f>
        <v>0</v>
      </c>
      <c r="J53">
        <f>IF(DO53, AM53, AG53)</f>
        <v>0</v>
      </c>
      <c r="K53">
        <f>IF(DO53, AH53, AF53)</f>
        <v>0</v>
      </c>
      <c r="L53">
        <f>DQ53 - IF(AT53&gt;1, K53*DK53*100.0/(AV53*EE53), 0)</f>
        <v>0</v>
      </c>
      <c r="M53">
        <f>((S53-I53/2)*L53-K53)/(S53+I53/2)</f>
        <v>0</v>
      </c>
      <c r="N53">
        <f>M53*(DX53+DY53)/1000.0</f>
        <v>0</v>
      </c>
      <c r="O53">
        <f>(DQ53 - IF(AT53&gt;1, K53*DK53*100.0/(AV53*EE53), 0))*(DX53+DY53)/1000.0</f>
        <v>0</v>
      </c>
      <c r="P53">
        <f>2.0/((1/R53-1/Q53)+SIGN(R53)*SQRT((1/R53-1/Q53)*(1/R53-1/Q53) + 4*DL53/((DL53+1)*(DL53+1))*(2*1/R53*1/Q53-1/Q53*1/Q53)))</f>
        <v>0</v>
      </c>
      <c r="Q53">
        <f>IF(LEFT(DM53,1)&lt;&gt;"0",IF(LEFT(DM53,1)="1",3.0,DN53),$D$5+$E$5*(EE53*DX53/($K$5*1000))+$F$5*(EE53*DX53/($K$5*1000))*MAX(MIN(DK53,$J$5),$I$5)*MAX(MIN(DK53,$J$5),$I$5)+$G$5*MAX(MIN(DK53,$J$5),$I$5)*(EE53*DX53/($K$5*1000))+$H$5*(EE53*DX53/($K$5*1000))*(EE53*DX53/($K$5*1000)))</f>
        <v>0</v>
      </c>
      <c r="R53">
        <f>I53*(1000-(1000*0.61365*exp(17.502*V53/(240.97+V53))/(DX53+DY53)+DS53)/2)/(1000*0.61365*exp(17.502*V53/(240.97+V53))/(DX53+DY53)-DS53)</f>
        <v>0</v>
      </c>
      <c r="S53">
        <f>1/((DL53+1)/(P53/1.6)+1/(Q53/1.37)) + DL53/((DL53+1)/(P53/1.6) + DL53/(Q53/1.37))</f>
        <v>0</v>
      </c>
      <c r="T53">
        <f>(DG53*DJ53)</f>
        <v>0</v>
      </c>
      <c r="U53">
        <f>(DZ53+(T53+2*0.95*5.67E-8*(((DZ53+$B$9)+273)^4-(DZ53+273)^4)-44100*I53)/(1.84*29.3*Q53+8*0.95*5.67E-8*(DZ53+273)^3))</f>
        <v>0</v>
      </c>
      <c r="V53">
        <f>($C$9*EA53+$D$9*EB53+$E$9*U53)</f>
        <v>0</v>
      </c>
      <c r="W53">
        <f>0.61365*exp(17.502*V53/(240.97+V53))</f>
        <v>0</v>
      </c>
      <c r="X53">
        <f>(Y53/Z53*100)</f>
        <v>0</v>
      </c>
      <c r="Y53">
        <f>DS53*(DX53+DY53)/1000</f>
        <v>0</v>
      </c>
      <c r="Z53">
        <f>0.61365*exp(17.502*DZ53/(240.97+DZ53))</f>
        <v>0</v>
      </c>
      <c r="AA53">
        <f>(W53-DS53*(DX53+DY53)/1000)</f>
        <v>0</v>
      </c>
      <c r="AB53">
        <f>(-I53*44100)</f>
        <v>0</v>
      </c>
      <c r="AC53">
        <f>2*29.3*Q53*0.92*(DZ53-V53)</f>
        <v>0</v>
      </c>
      <c r="AD53">
        <f>2*0.95*5.67E-8*(((DZ53+$B$9)+273)^4-(V53+273)^4)</f>
        <v>0</v>
      </c>
      <c r="AE53">
        <f>T53+AD53+AB53+AC53</f>
        <v>0</v>
      </c>
      <c r="AF53">
        <f>DW53*AT53*(DR53-DQ53*(1000-AT53*DT53)/(1000-AT53*DS53))/(100*DK53)</f>
        <v>0</v>
      </c>
      <c r="AG53">
        <f>1000*DW53*AT53*(DS53-DT53)/(100*DK53*(1000-AT53*DS53))</f>
        <v>0</v>
      </c>
      <c r="AH53">
        <f>(AI53 - AJ53 - DX53*1E3/(8.314*(DZ53+273.15)) * AL53/DW53 * AK53) * DW53/(100*DK53) * (1000 - DT53)/1000</f>
        <v>0</v>
      </c>
      <c r="AI53">
        <v>-0.0713246750629522</v>
      </c>
      <c r="AJ53">
        <v>0.255175606060606</v>
      </c>
      <c r="AK53">
        <v>-2.137939542660329E-06</v>
      </c>
      <c r="AL53">
        <v>66.2055700665735</v>
      </c>
      <c r="AM53">
        <f>(AO53 - AN53 + DX53*1E3/(8.314*(DZ53+273.15)) * AQ53/DW53 * AP53) * DW53/(100*DK53) * 1000/(1000 - AO53)</f>
        <v>0</v>
      </c>
      <c r="AN53">
        <v>25.92304845134795</v>
      </c>
      <c r="AO53">
        <v>29.54844727272728</v>
      </c>
      <c r="AP53">
        <v>1.742930767724535E-06</v>
      </c>
      <c r="AQ53">
        <v>108.7799498378179</v>
      </c>
      <c r="AR53">
        <v>0</v>
      </c>
      <c r="AS53">
        <v>0</v>
      </c>
      <c r="AT53">
        <f>IF(AR53*$H$15&gt;=AV53,1.0,(AV53/(AV53-AR53*$H$15)))</f>
        <v>0</v>
      </c>
      <c r="AU53">
        <f>(AT53-1)*100</f>
        <v>0</v>
      </c>
      <c r="AV53">
        <f>MAX(0,($B$15+$C$15*EE53)/(1+$D$15*EE53)*DX53/(DZ53+273)*$E$15)</f>
        <v>0</v>
      </c>
      <c r="AW53" t="s">
        <v>437</v>
      </c>
      <c r="AX53">
        <v>0</v>
      </c>
      <c r="AY53">
        <v>0.7</v>
      </c>
      <c r="AZ53">
        <v>0.7</v>
      </c>
      <c r="BA53">
        <f>1-AY53/AZ53</f>
        <v>0</v>
      </c>
      <c r="BB53">
        <v>-1</v>
      </c>
      <c r="BC53" t="s">
        <v>539</v>
      </c>
      <c r="BD53">
        <v>8153.02</v>
      </c>
      <c r="BE53">
        <v>232.2637307692308</v>
      </c>
      <c r="BF53">
        <v>240.12</v>
      </c>
      <c r="BG53">
        <f>1-BE53/BF53</f>
        <v>0</v>
      </c>
      <c r="BH53">
        <v>0.5</v>
      </c>
      <c r="BI53">
        <f>DH53</f>
        <v>0</v>
      </c>
      <c r="BJ53">
        <f>K53</f>
        <v>0</v>
      </c>
      <c r="BK53">
        <f>BG53*BH53*BI53</f>
        <v>0</v>
      </c>
      <c r="BL53">
        <f>(BJ53-BB53)/BI53</f>
        <v>0</v>
      </c>
      <c r="BM53">
        <f>(AZ53-BF53)/BF53</f>
        <v>0</v>
      </c>
      <c r="BN53">
        <f>AY53/(BA53+AY53/BF53)</f>
        <v>0</v>
      </c>
      <c r="BO53" t="s">
        <v>437</v>
      </c>
      <c r="BP53">
        <v>0</v>
      </c>
      <c r="BQ53">
        <f>IF(BP53&lt;&gt;0, BP53, BN53)</f>
        <v>0</v>
      </c>
      <c r="BR53">
        <f>1-BQ53/BF53</f>
        <v>0</v>
      </c>
      <c r="BS53">
        <f>(BF53-BE53)/(BF53-BQ53)</f>
        <v>0</v>
      </c>
      <c r="BT53">
        <f>(AZ53-BF53)/(AZ53-BQ53)</f>
        <v>0</v>
      </c>
      <c r="BU53">
        <f>(BF53-BE53)/(BF53-AY53)</f>
        <v>0</v>
      </c>
      <c r="BV53">
        <f>(AZ53-BF53)/(AZ53-AY53)</f>
        <v>0</v>
      </c>
      <c r="BW53">
        <f>(BS53*BQ53/BE53)</f>
        <v>0</v>
      </c>
      <c r="BX53">
        <f>(1-BW53)</f>
        <v>0</v>
      </c>
      <c r="DG53">
        <f>$B$13*EF53+$C$13*EG53+$F$13*ER53*(1-EU53)</f>
        <v>0</v>
      </c>
      <c r="DH53">
        <f>DG53*DI53</f>
        <v>0</v>
      </c>
      <c r="DI53">
        <f>($B$13*$D$11+$C$13*$D$11+$F$13*((FE53+EW53)/MAX(FE53+EW53+FF53, 0.1)*$I$11+FF53/MAX(FE53+EW53+FF53, 0.1)*$J$11))/($B$13+$C$13+$F$13)</f>
        <v>0</v>
      </c>
      <c r="DJ53">
        <f>($B$13*$K$11+$C$13*$K$11+$F$13*((FE53+EW53)/MAX(FE53+EW53+FF53, 0.1)*$P$11+FF53/MAX(FE53+EW53+FF53, 0.1)*$Q$11))/($B$13+$C$13+$F$13)</f>
        <v>0</v>
      </c>
      <c r="DK53">
        <v>2</v>
      </c>
      <c r="DL53">
        <v>0.5</v>
      </c>
      <c r="DM53" t="s">
        <v>439</v>
      </c>
      <c r="DN53">
        <v>2</v>
      </c>
      <c r="DO53" t="b">
        <v>1</v>
      </c>
      <c r="DP53">
        <v>1701214723.85</v>
      </c>
      <c r="DQ53">
        <v>0.2497095</v>
      </c>
      <c r="DR53">
        <v>-0.06542192000000001</v>
      </c>
      <c r="DS53">
        <v>29.54809</v>
      </c>
      <c r="DT53">
        <v>25.92294</v>
      </c>
      <c r="DU53">
        <v>-0.1471293</v>
      </c>
      <c r="DV53">
        <v>29.22297</v>
      </c>
      <c r="DW53">
        <v>500.0306</v>
      </c>
      <c r="DX53">
        <v>90.87911000000001</v>
      </c>
      <c r="DY53">
        <v>0.0998936</v>
      </c>
      <c r="DZ53">
        <v>49.10013000000001</v>
      </c>
      <c r="EA53">
        <v>47.07274</v>
      </c>
      <c r="EB53">
        <v>999.9</v>
      </c>
      <c r="EC53">
        <v>0</v>
      </c>
      <c r="ED53">
        <v>0</v>
      </c>
      <c r="EE53">
        <v>10008.885</v>
      </c>
      <c r="EF53">
        <v>0</v>
      </c>
      <c r="EG53">
        <v>10.8678</v>
      </c>
      <c r="EH53">
        <v>0.3151313</v>
      </c>
      <c r="EI53">
        <v>0.2573125999999999</v>
      </c>
      <c r="EJ53">
        <v>-0.067163</v>
      </c>
      <c r="EK53">
        <v>3.625156</v>
      </c>
      <c r="EL53">
        <v>-0.06542192000000001</v>
      </c>
      <c r="EM53">
        <v>25.92294</v>
      </c>
      <c r="EN53">
        <v>2.685303</v>
      </c>
      <c r="EO53">
        <v>2.355852</v>
      </c>
      <c r="EP53">
        <v>22.19547</v>
      </c>
      <c r="EQ53">
        <v>20.06348</v>
      </c>
      <c r="ER53">
        <v>1499.979</v>
      </c>
      <c r="ES53">
        <v>0.9730000999999999</v>
      </c>
      <c r="ET53">
        <v>0.02699962</v>
      </c>
      <c r="EU53">
        <v>0</v>
      </c>
      <c r="EV53">
        <v>232.2313</v>
      </c>
      <c r="EW53">
        <v>4.9996</v>
      </c>
      <c r="EX53">
        <v>3630.81</v>
      </c>
      <c r="EY53">
        <v>14076.22</v>
      </c>
      <c r="EZ53">
        <v>43.71850000000001</v>
      </c>
      <c r="FA53">
        <v>43.9748</v>
      </c>
      <c r="FB53">
        <v>43.7934</v>
      </c>
      <c r="FC53">
        <v>43.8996</v>
      </c>
      <c r="FD53">
        <v>46.7812</v>
      </c>
      <c r="FE53">
        <v>1454.619</v>
      </c>
      <c r="FF53">
        <v>40.36</v>
      </c>
      <c r="FG53">
        <v>0</v>
      </c>
      <c r="FH53">
        <v>119.5999999046326</v>
      </c>
      <c r="FI53">
        <v>0</v>
      </c>
      <c r="FJ53">
        <v>232.2637307692308</v>
      </c>
      <c r="FK53">
        <v>0.3137435880483066</v>
      </c>
      <c r="FL53">
        <v>-6.540512831157563</v>
      </c>
      <c r="FM53">
        <v>3631.457307692307</v>
      </c>
      <c r="FN53">
        <v>15</v>
      </c>
      <c r="FO53">
        <v>0</v>
      </c>
      <c r="FP53" t="s">
        <v>440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0.318280125</v>
      </c>
      <c r="GC53">
        <v>0.01084816885553346</v>
      </c>
      <c r="GD53">
        <v>0.02042908619981263</v>
      </c>
      <c r="GE53">
        <v>1</v>
      </c>
      <c r="GF53">
        <v>232.2835</v>
      </c>
      <c r="GG53">
        <v>-0.5380748667813325</v>
      </c>
      <c r="GH53">
        <v>0.1903169569892472</v>
      </c>
      <c r="GI53">
        <v>1</v>
      </c>
      <c r="GJ53">
        <v>3.630232</v>
      </c>
      <c r="GK53">
        <v>-0.03426979362102271</v>
      </c>
      <c r="GL53">
        <v>0.003648958892615794</v>
      </c>
      <c r="GM53">
        <v>1</v>
      </c>
      <c r="GN53">
        <v>3</v>
      </c>
      <c r="GO53">
        <v>3</v>
      </c>
      <c r="GP53" t="s">
        <v>441</v>
      </c>
      <c r="GQ53">
        <v>3.10356</v>
      </c>
      <c r="GR53">
        <v>2.75806</v>
      </c>
      <c r="GS53">
        <v>-3.95884E-05</v>
      </c>
      <c r="GT53">
        <v>-9.410740000000001E-06</v>
      </c>
      <c r="GU53">
        <v>0.124565</v>
      </c>
      <c r="GV53">
        <v>0.115115</v>
      </c>
      <c r="GW53">
        <v>25921.7</v>
      </c>
      <c r="GX53">
        <v>24136.3</v>
      </c>
      <c r="GY53">
        <v>26490.8</v>
      </c>
      <c r="GZ53">
        <v>24373.8</v>
      </c>
      <c r="HA53">
        <v>37160.8</v>
      </c>
      <c r="HB53">
        <v>31911.9</v>
      </c>
      <c r="HC53">
        <v>46335.8</v>
      </c>
      <c r="HD53">
        <v>38604.9</v>
      </c>
      <c r="HE53">
        <v>1.85365</v>
      </c>
      <c r="HF53">
        <v>1.85753</v>
      </c>
      <c r="HG53">
        <v>0.31583</v>
      </c>
      <c r="HH53">
        <v>0</v>
      </c>
      <c r="HI53">
        <v>42.0403</v>
      </c>
      <c r="HJ53">
        <v>999.9</v>
      </c>
      <c r="HK53">
        <v>51.3</v>
      </c>
      <c r="HL53">
        <v>32.2</v>
      </c>
      <c r="HM53">
        <v>27.2643</v>
      </c>
      <c r="HN53">
        <v>60.3733</v>
      </c>
      <c r="HO53">
        <v>21.1779</v>
      </c>
      <c r="HP53">
        <v>1</v>
      </c>
      <c r="HQ53">
        <v>0.337965</v>
      </c>
      <c r="HR53">
        <v>-6.66667</v>
      </c>
      <c r="HS53">
        <v>20.1678</v>
      </c>
      <c r="HT53">
        <v>5.22283</v>
      </c>
      <c r="HU53">
        <v>11.9834</v>
      </c>
      <c r="HV53">
        <v>4.9656</v>
      </c>
      <c r="HW53">
        <v>3.27598</v>
      </c>
      <c r="HX53">
        <v>9999</v>
      </c>
      <c r="HY53">
        <v>9999</v>
      </c>
      <c r="HZ53">
        <v>9999</v>
      </c>
      <c r="IA53">
        <v>510.2</v>
      </c>
      <c r="IB53">
        <v>1.864</v>
      </c>
      <c r="IC53">
        <v>1.86012</v>
      </c>
      <c r="ID53">
        <v>1.85837</v>
      </c>
      <c r="IE53">
        <v>1.85976</v>
      </c>
      <c r="IF53">
        <v>1.85989</v>
      </c>
      <c r="IG53">
        <v>1.85837</v>
      </c>
      <c r="IH53">
        <v>1.85745</v>
      </c>
      <c r="II53">
        <v>1.85238</v>
      </c>
      <c r="IJ53">
        <v>0</v>
      </c>
      <c r="IK53">
        <v>0</v>
      </c>
      <c r="IL53">
        <v>0</v>
      </c>
      <c r="IM53">
        <v>0</v>
      </c>
      <c r="IN53" t="s">
        <v>442</v>
      </c>
      <c r="IO53" t="s">
        <v>443</v>
      </c>
      <c r="IP53" t="s">
        <v>444</v>
      </c>
      <c r="IQ53" t="s">
        <v>444</v>
      </c>
      <c r="IR53" t="s">
        <v>444</v>
      </c>
      <c r="IS53" t="s">
        <v>444</v>
      </c>
      <c r="IT53">
        <v>0</v>
      </c>
      <c r="IU53">
        <v>100</v>
      </c>
      <c r="IV53">
        <v>100</v>
      </c>
      <c r="IW53">
        <v>0.397</v>
      </c>
      <c r="IX53">
        <v>0.3251</v>
      </c>
      <c r="IY53">
        <v>0.3971615310492796</v>
      </c>
      <c r="IZ53">
        <v>0.002194383670526158</v>
      </c>
      <c r="JA53">
        <v>-2.614430836048478E-07</v>
      </c>
      <c r="JB53">
        <v>2.831566818974657E-11</v>
      </c>
      <c r="JC53">
        <v>-0.02387284111826243</v>
      </c>
      <c r="JD53">
        <v>-0.004919592197158782</v>
      </c>
      <c r="JE53">
        <v>0.0008186423644796414</v>
      </c>
      <c r="JF53">
        <v>-8.268116151049551E-06</v>
      </c>
      <c r="JG53">
        <v>6</v>
      </c>
      <c r="JH53">
        <v>2002</v>
      </c>
      <c r="JI53">
        <v>0</v>
      </c>
      <c r="JJ53">
        <v>28</v>
      </c>
      <c r="JK53">
        <v>28353578.8</v>
      </c>
      <c r="JL53">
        <v>28353578.8</v>
      </c>
      <c r="JM53">
        <v>0.15625</v>
      </c>
      <c r="JN53">
        <v>0</v>
      </c>
      <c r="JO53">
        <v>1.49658</v>
      </c>
      <c r="JP53">
        <v>2.36572</v>
      </c>
      <c r="JQ53">
        <v>1.54907</v>
      </c>
      <c r="JR53">
        <v>2.40845</v>
      </c>
      <c r="JS53">
        <v>37.1941</v>
      </c>
      <c r="JT53">
        <v>24.0787</v>
      </c>
      <c r="JU53">
        <v>18</v>
      </c>
      <c r="JV53">
        <v>490.178</v>
      </c>
      <c r="JW53">
        <v>507.387</v>
      </c>
      <c r="JX53">
        <v>53.963</v>
      </c>
      <c r="JY53">
        <v>31.6349</v>
      </c>
      <c r="JZ53">
        <v>30</v>
      </c>
      <c r="KA53">
        <v>31.4052</v>
      </c>
      <c r="KB53">
        <v>31.2757</v>
      </c>
      <c r="KC53">
        <v>100</v>
      </c>
      <c r="KD53">
        <v>0</v>
      </c>
      <c r="KE53">
        <v>100</v>
      </c>
      <c r="KF53">
        <v>65.54340000000001</v>
      </c>
      <c r="KG53">
        <v>420</v>
      </c>
      <c r="KH53">
        <v>26.3368</v>
      </c>
      <c r="KI53">
        <v>101.248</v>
      </c>
      <c r="KJ53">
        <v>93.0605</v>
      </c>
    </row>
    <row r="54" spans="1:296">
      <c r="A54">
        <v>36</v>
      </c>
      <c r="B54">
        <v>1701214790.1</v>
      </c>
      <c r="C54">
        <v>8668.599999904633</v>
      </c>
      <c r="D54" t="s">
        <v>540</v>
      </c>
      <c r="E54" t="s">
        <v>541</v>
      </c>
      <c r="F54">
        <v>5</v>
      </c>
      <c r="G54" t="s">
        <v>492</v>
      </c>
      <c r="H54">
        <v>1701214787.35</v>
      </c>
      <c r="I54">
        <f>(J54)/1000</f>
        <v>0</v>
      </c>
      <c r="J54">
        <f>IF(DO54, AM54, AG54)</f>
        <v>0</v>
      </c>
      <c r="K54">
        <f>IF(DO54, AH54, AF54)</f>
        <v>0</v>
      </c>
      <c r="L54">
        <f>DQ54 - IF(AT54&gt;1, K54*DK54*100.0/(AV54*EE54), 0)</f>
        <v>0</v>
      </c>
      <c r="M54">
        <f>((S54-I54/2)*L54-K54)/(S54+I54/2)</f>
        <v>0</v>
      </c>
      <c r="N54">
        <f>M54*(DX54+DY54)/1000.0</f>
        <v>0</v>
      </c>
      <c r="O54">
        <f>(DQ54 - IF(AT54&gt;1, K54*DK54*100.0/(AV54*EE54), 0))*(DX54+DY54)/1000.0</f>
        <v>0</v>
      </c>
      <c r="P54">
        <f>2.0/((1/R54-1/Q54)+SIGN(R54)*SQRT((1/R54-1/Q54)*(1/R54-1/Q54) + 4*DL54/((DL54+1)*(DL54+1))*(2*1/R54*1/Q54-1/Q54*1/Q54)))</f>
        <v>0</v>
      </c>
      <c r="Q54">
        <f>IF(LEFT(DM54,1)&lt;&gt;"0",IF(LEFT(DM54,1)="1",3.0,DN54),$D$5+$E$5*(EE54*DX54/($K$5*1000))+$F$5*(EE54*DX54/($K$5*1000))*MAX(MIN(DK54,$J$5),$I$5)*MAX(MIN(DK54,$J$5),$I$5)+$G$5*MAX(MIN(DK54,$J$5),$I$5)*(EE54*DX54/($K$5*1000))+$H$5*(EE54*DX54/($K$5*1000))*(EE54*DX54/($K$5*1000)))</f>
        <v>0</v>
      </c>
      <c r="R54">
        <f>I54*(1000-(1000*0.61365*exp(17.502*V54/(240.97+V54))/(DX54+DY54)+DS54)/2)/(1000*0.61365*exp(17.502*V54/(240.97+V54))/(DX54+DY54)-DS54)</f>
        <v>0</v>
      </c>
      <c r="S54">
        <f>1/((DL54+1)/(P54/1.6)+1/(Q54/1.37)) + DL54/((DL54+1)/(P54/1.6) + DL54/(Q54/1.37))</f>
        <v>0</v>
      </c>
      <c r="T54">
        <f>(DG54*DJ54)</f>
        <v>0</v>
      </c>
      <c r="U54">
        <f>(DZ54+(T54+2*0.95*5.67E-8*(((DZ54+$B$9)+273)^4-(DZ54+273)^4)-44100*I54)/(1.84*29.3*Q54+8*0.95*5.67E-8*(DZ54+273)^3))</f>
        <v>0</v>
      </c>
      <c r="V54">
        <f>($C$9*EA54+$D$9*EB54+$E$9*U54)</f>
        <v>0</v>
      </c>
      <c r="W54">
        <f>0.61365*exp(17.502*V54/(240.97+V54))</f>
        <v>0</v>
      </c>
      <c r="X54">
        <f>(Y54/Z54*100)</f>
        <v>0</v>
      </c>
      <c r="Y54">
        <f>DS54*(DX54+DY54)/1000</f>
        <v>0</v>
      </c>
      <c r="Z54">
        <f>0.61365*exp(17.502*DZ54/(240.97+DZ54))</f>
        <v>0</v>
      </c>
      <c r="AA54">
        <f>(W54-DS54*(DX54+DY54)/1000)</f>
        <v>0</v>
      </c>
      <c r="AB54">
        <f>(-I54*44100)</f>
        <v>0</v>
      </c>
      <c r="AC54">
        <f>2*29.3*Q54*0.92*(DZ54-V54)</f>
        <v>0</v>
      </c>
      <c r="AD54">
        <f>2*0.95*5.67E-8*(((DZ54+$B$9)+273)^4-(V54+273)^4)</f>
        <v>0</v>
      </c>
      <c r="AE54">
        <f>T54+AD54+AB54+AC54</f>
        <v>0</v>
      </c>
      <c r="AF54">
        <f>DW54*AT54*(DR54-DQ54*(1000-AT54*DT54)/(1000-AT54*DS54))/(100*DK54)</f>
        <v>0</v>
      </c>
      <c r="AG54">
        <f>1000*DW54*AT54*(DS54-DT54)/(100*DK54*(1000-AT54*DS54))</f>
        <v>0</v>
      </c>
      <c r="AH54">
        <f>(AI54 - AJ54 - DX54*1E3/(8.314*(DZ54+273.15)) * AL54/DW54 * AK54) * DW54/(100*DK54) * (1000 - DT54)/1000</f>
        <v>0</v>
      </c>
      <c r="AI54">
        <v>-0.02103805726793991</v>
      </c>
      <c r="AJ54">
        <v>0.2470804606060606</v>
      </c>
      <c r="AK54">
        <v>-2.741585537940894E-06</v>
      </c>
      <c r="AL54">
        <v>66.2055700665735</v>
      </c>
      <c r="AM54">
        <f>(AO54 - AN54 + DX54*1E3/(8.314*(DZ54+273.15)) * AQ54/DW54 * AP54) * DW54/(100*DK54) * 1000/(1000 - AO54)</f>
        <v>0</v>
      </c>
      <c r="AN54">
        <v>25.93419428385558</v>
      </c>
      <c r="AO54">
        <v>29.58402</v>
      </c>
      <c r="AP54">
        <v>1.571578267320661E-05</v>
      </c>
      <c r="AQ54">
        <v>108.7799498378179</v>
      </c>
      <c r="AR54">
        <v>0</v>
      </c>
      <c r="AS54">
        <v>0</v>
      </c>
      <c r="AT54">
        <f>IF(AR54*$H$15&gt;=AV54,1.0,(AV54/(AV54-AR54*$H$15)))</f>
        <v>0</v>
      </c>
      <c r="AU54">
        <f>(AT54-1)*100</f>
        <v>0</v>
      </c>
      <c r="AV54">
        <f>MAX(0,($B$15+$C$15*EE54)/(1+$D$15*EE54)*DX54/(DZ54+273)*$E$15)</f>
        <v>0</v>
      </c>
      <c r="AW54" t="s">
        <v>437</v>
      </c>
      <c r="AX54" t="s">
        <v>437</v>
      </c>
      <c r="AY54">
        <v>0</v>
      </c>
      <c r="AZ54">
        <v>0</v>
      </c>
      <c r="BA54">
        <f>1-AY54/AZ54</f>
        <v>0</v>
      </c>
      <c r="BB54">
        <v>0</v>
      </c>
      <c r="BC54" t="s">
        <v>437</v>
      </c>
      <c r="BD54" t="s">
        <v>437</v>
      </c>
      <c r="BE54">
        <v>0</v>
      </c>
      <c r="BF54">
        <v>0</v>
      </c>
      <c r="BG54">
        <f>1-BE54/BF54</f>
        <v>0</v>
      </c>
      <c r="BH54">
        <v>0.5</v>
      </c>
      <c r="BI54">
        <f>DH54</f>
        <v>0</v>
      </c>
      <c r="BJ54">
        <f>K54</f>
        <v>0</v>
      </c>
      <c r="BK54">
        <f>BG54*BH54*BI54</f>
        <v>0</v>
      </c>
      <c r="BL54">
        <f>(BJ54-BB54)/BI54</f>
        <v>0</v>
      </c>
      <c r="BM54">
        <f>(AZ54-BF54)/BF54</f>
        <v>0</v>
      </c>
      <c r="BN54">
        <f>AY54/(BA54+AY54/BF54)</f>
        <v>0</v>
      </c>
      <c r="BO54" t="s">
        <v>437</v>
      </c>
      <c r="BP54">
        <v>0</v>
      </c>
      <c r="BQ54">
        <f>IF(BP54&lt;&gt;0, BP54, BN54)</f>
        <v>0</v>
      </c>
      <c r="BR54">
        <f>1-BQ54/BF54</f>
        <v>0</v>
      </c>
      <c r="BS54">
        <f>(BF54-BE54)/(BF54-BQ54)</f>
        <v>0</v>
      </c>
      <c r="BT54">
        <f>(AZ54-BF54)/(AZ54-BQ54)</f>
        <v>0</v>
      </c>
      <c r="BU54">
        <f>(BF54-BE54)/(BF54-AY54)</f>
        <v>0</v>
      </c>
      <c r="BV54">
        <f>(AZ54-BF54)/(AZ54-AY54)</f>
        <v>0</v>
      </c>
      <c r="BW54">
        <f>(BS54*BQ54/BE54)</f>
        <v>0</v>
      </c>
      <c r="BX54">
        <f>(1-BW54)</f>
        <v>0</v>
      </c>
      <c r="DG54">
        <f>$B$13*EF54+$C$13*EG54+$F$13*ER54*(1-EU54)</f>
        <v>0</v>
      </c>
      <c r="DH54">
        <f>DG54*DI54</f>
        <v>0</v>
      </c>
      <c r="DI54">
        <f>($B$13*$D$11+$C$13*$D$11+$F$13*((FE54+EW54)/MAX(FE54+EW54+FF54, 0.1)*$I$11+FF54/MAX(FE54+EW54+FF54, 0.1)*$J$11))/($B$13+$C$13+$F$13)</f>
        <v>0</v>
      </c>
      <c r="DJ54">
        <f>($B$13*$K$11+$C$13*$K$11+$F$13*((FE54+EW54)/MAX(FE54+EW54+FF54, 0.1)*$P$11+FF54/MAX(FE54+EW54+FF54, 0.1)*$Q$11))/($B$13+$C$13+$F$13)</f>
        <v>0</v>
      </c>
      <c r="DK54">
        <v>2</v>
      </c>
      <c r="DL54">
        <v>0.5</v>
      </c>
      <c r="DM54" t="s">
        <v>439</v>
      </c>
      <c r="DN54">
        <v>2</v>
      </c>
      <c r="DO54" t="b">
        <v>1</v>
      </c>
      <c r="DP54">
        <v>1701214787.35</v>
      </c>
      <c r="DQ54">
        <v>0.2375356</v>
      </c>
      <c r="DR54">
        <v>-0.027717751</v>
      </c>
      <c r="DS54">
        <v>29.58315</v>
      </c>
      <c r="DT54">
        <v>25.93521</v>
      </c>
      <c r="DU54">
        <v>-0.1592764</v>
      </c>
      <c r="DV54">
        <v>29.25728</v>
      </c>
      <c r="DW54">
        <v>500.0611999999999</v>
      </c>
      <c r="DX54">
        <v>90.88160999999999</v>
      </c>
      <c r="DY54">
        <v>0.10007379</v>
      </c>
      <c r="DZ54">
        <v>49.06558</v>
      </c>
      <c r="EA54">
        <v>46.97306</v>
      </c>
      <c r="EB54">
        <v>999.9</v>
      </c>
      <c r="EC54">
        <v>0</v>
      </c>
      <c r="ED54">
        <v>0</v>
      </c>
      <c r="EE54">
        <v>9997.873</v>
      </c>
      <c r="EF54">
        <v>0</v>
      </c>
      <c r="EG54">
        <v>10.8678</v>
      </c>
      <c r="EH54">
        <v>0.2652534</v>
      </c>
      <c r="EI54">
        <v>0.2447769</v>
      </c>
      <c r="EJ54">
        <v>-0.02845574999999999</v>
      </c>
      <c r="EK54">
        <v>3.647951</v>
      </c>
      <c r="EL54">
        <v>-0.027717751</v>
      </c>
      <c r="EM54">
        <v>25.93521</v>
      </c>
      <c r="EN54">
        <v>2.688565</v>
      </c>
      <c r="EO54">
        <v>2.357033</v>
      </c>
      <c r="EP54">
        <v>22.21542</v>
      </c>
      <c r="EQ54">
        <v>20.07157</v>
      </c>
      <c r="ER54">
        <v>1499.958</v>
      </c>
      <c r="ES54">
        <v>0.9729964000000001</v>
      </c>
      <c r="ET54">
        <v>0.02700334</v>
      </c>
      <c r="EU54">
        <v>0</v>
      </c>
      <c r="EV54">
        <v>231.7231</v>
      </c>
      <c r="EW54">
        <v>4.9996</v>
      </c>
      <c r="EX54">
        <v>3622.273</v>
      </c>
      <c r="EY54">
        <v>14076.01</v>
      </c>
      <c r="EZ54">
        <v>43.6998</v>
      </c>
      <c r="FA54">
        <v>43.8874</v>
      </c>
      <c r="FB54">
        <v>43.5372</v>
      </c>
      <c r="FC54">
        <v>43.9374</v>
      </c>
      <c r="FD54">
        <v>46.9496</v>
      </c>
      <c r="FE54">
        <v>1454.588</v>
      </c>
      <c r="FF54">
        <v>40.37</v>
      </c>
      <c r="FG54">
        <v>0</v>
      </c>
      <c r="FH54">
        <v>63</v>
      </c>
      <c r="FI54">
        <v>0</v>
      </c>
      <c r="FJ54">
        <v>231.7911923076923</v>
      </c>
      <c r="FK54">
        <v>-0.6934359009691311</v>
      </c>
      <c r="FL54">
        <v>-7.897777793681677</v>
      </c>
      <c r="FM54">
        <v>3622.980384615384</v>
      </c>
      <c r="FN54">
        <v>15</v>
      </c>
      <c r="FO54">
        <v>0</v>
      </c>
      <c r="FP54" t="s">
        <v>440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0.291987675</v>
      </c>
      <c r="GC54">
        <v>-0.1307488592870555</v>
      </c>
      <c r="GD54">
        <v>0.02271599588548508</v>
      </c>
      <c r="GE54">
        <v>1</v>
      </c>
      <c r="GF54">
        <v>231.8217352941176</v>
      </c>
      <c r="GG54">
        <v>-0.8327425485246485</v>
      </c>
      <c r="GH54">
        <v>0.237185495641195</v>
      </c>
      <c r="GI54">
        <v>1</v>
      </c>
      <c r="GJ54">
        <v>3.65259325</v>
      </c>
      <c r="GK54">
        <v>-0.04611163227017557</v>
      </c>
      <c r="GL54">
        <v>0.004802828014565996</v>
      </c>
      <c r="GM54">
        <v>1</v>
      </c>
      <c r="GN54">
        <v>3</v>
      </c>
      <c r="GO54">
        <v>3</v>
      </c>
      <c r="GP54" t="s">
        <v>441</v>
      </c>
      <c r="GQ54">
        <v>3.10369</v>
      </c>
      <c r="GR54">
        <v>2.75809</v>
      </c>
      <c r="GS54">
        <v>-4.28502E-05</v>
      </c>
      <c r="GT54">
        <v>-9.216749999999999E-06</v>
      </c>
      <c r="GU54">
        <v>0.124671</v>
      </c>
      <c r="GV54">
        <v>0.115154</v>
      </c>
      <c r="GW54">
        <v>25923.9</v>
      </c>
      <c r="GX54">
        <v>24138.1</v>
      </c>
      <c r="GY54">
        <v>26492.9</v>
      </c>
      <c r="GZ54">
        <v>24375.6</v>
      </c>
      <c r="HA54">
        <v>37158.9</v>
      </c>
      <c r="HB54">
        <v>31912.7</v>
      </c>
      <c r="HC54">
        <v>46339.2</v>
      </c>
      <c r="HD54">
        <v>38607.7</v>
      </c>
      <c r="HE54">
        <v>1.85397</v>
      </c>
      <c r="HF54">
        <v>1.85748</v>
      </c>
      <c r="HG54">
        <v>0.323005</v>
      </c>
      <c r="HH54">
        <v>0</v>
      </c>
      <c r="HI54">
        <v>41.8286</v>
      </c>
      <c r="HJ54">
        <v>999.9</v>
      </c>
      <c r="HK54">
        <v>51.3</v>
      </c>
      <c r="HL54">
        <v>32.2</v>
      </c>
      <c r="HM54">
        <v>27.2586</v>
      </c>
      <c r="HN54">
        <v>60.3633</v>
      </c>
      <c r="HO54">
        <v>21.2821</v>
      </c>
      <c r="HP54">
        <v>1</v>
      </c>
      <c r="HQ54">
        <v>0.33534</v>
      </c>
      <c r="HR54">
        <v>-6.66667</v>
      </c>
      <c r="HS54">
        <v>20.1678</v>
      </c>
      <c r="HT54">
        <v>5.22193</v>
      </c>
      <c r="HU54">
        <v>11.9846</v>
      </c>
      <c r="HV54">
        <v>4.96535</v>
      </c>
      <c r="HW54">
        <v>3.27595</v>
      </c>
      <c r="HX54">
        <v>9999</v>
      </c>
      <c r="HY54">
        <v>9999</v>
      </c>
      <c r="HZ54">
        <v>9999</v>
      </c>
      <c r="IA54">
        <v>510.2</v>
      </c>
      <c r="IB54">
        <v>1.86399</v>
      </c>
      <c r="IC54">
        <v>1.86007</v>
      </c>
      <c r="ID54">
        <v>1.85838</v>
      </c>
      <c r="IE54">
        <v>1.8598</v>
      </c>
      <c r="IF54">
        <v>1.85989</v>
      </c>
      <c r="IG54">
        <v>1.85837</v>
      </c>
      <c r="IH54">
        <v>1.85745</v>
      </c>
      <c r="II54">
        <v>1.85238</v>
      </c>
      <c r="IJ54">
        <v>0</v>
      </c>
      <c r="IK54">
        <v>0</v>
      </c>
      <c r="IL54">
        <v>0</v>
      </c>
      <c r="IM54">
        <v>0</v>
      </c>
      <c r="IN54" t="s">
        <v>442</v>
      </c>
      <c r="IO54" t="s">
        <v>443</v>
      </c>
      <c r="IP54" t="s">
        <v>444</v>
      </c>
      <c r="IQ54" t="s">
        <v>444</v>
      </c>
      <c r="IR54" t="s">
        <v>444</v>
      </c>
      <c r="IS54" t="s">
        <v>444</v>
      </c>
      <c r="IT54">
        <v>0</v>
      </c>
      <c r="IU54">
        <v>100</v>
      </c>
      <c r="IV54">
        <v>100</v>
      </c>
      <c r="IW54">
        <v>0.397</v>
      </c>
      <c r="IX54">
        <v>0.3259</v>
      </c>
      <c r="IY54">
        <v>0.3971615310492796</v>
      </c>
      <c r="IZ54">
        <v>0.002194383670526158</v>
      </c>
      <c r="JA54">
        <v>-2.614430836048478E-07</v>
      </c>
      <c r="JB54">
        <v>2.831566818974657E-11</v>
      </c>
      <c r="JC54">
        <v>-0.02387284111826243</v>
      </c>
      <c r="JD54">
        <v>-0.004919592197158782</v>
      </c>
      <c r="JE54">
        <v>0.0008186423644796414</v>
      </c>
      <c r="JF54">
        <v>-8.268116151049551E-06</v>
      </c>
      <c r="JG54">
        <v>6</v>
      </c>
      <c r="JH54">
        <v>2002</v>
      </c>
      <c r="JI54">
        <v>0</v>
      </c>
      <c r="JJ54">
        <v>28</v>
      </c>
      <c r="JK54">
        <v>28353579.8</v>
      </c>
      <c r="JL54">
        <v>28353579.8</v>
      </c>
      <c r="JM54">
        <v>0.157471</v>
      </c>
      <c r="JN54">
        <v>0</v>
      </c>
      <c r="JO54">
        <v>1.49658</v>
      </c>
      <c r="JP54">
        <v>2.3645</v>
      </c>
      <c r="JQ54">
        <v>1.54907</v>
      </c>
      <c r="JR54">
        <v>2.42554</v>
      </c>
      <c r="JS54">
        <v>37.2181</v>
      </c>
      <c r="JT54">
        <v>24.0787</v>
      </c>
      <c r="JU54">
        <v>18</v>
      </c>
      <c r="JV54">
        <v>490.378</v>
      </c>
      <c r="JW54">
        <v>507.403</v>
      </c>
      <c r="JX54">
        <v>53.9041</v>
      </c>
      <c r="JY54">
        <v>31.6127</v>
      </c>
      <c r="JZ54">
        <v>29.9999</v>
      </c>
      <c r="KA54">
        <v>31.4059</v>
      </c>
      <c r="KB54">
        <v>31.2816</v>
      </c>
      <c r="KC54">
        <v>100</v>
      </c>
      <c r="KD54">
        <v>0</v>
      </c>
      <c r="KE54">
        <v>100</v>
      </c>
      <c r="KF54">
        <v>60.8784</v>
      </c>
      <c r="KG54">
        <v>420</v>
      </c>
      <c r="KH54">
        <v>26.3368</v>
      </c>
      <c r="KI54">
        <v>101.256</v>
      </c>
      <c r="KJ54">
        <v>93.0672</v>
      </c>
    </row>
    <row r="55" spans="1:296">
      <c r="A55">
        <v>37</v>
      </c>
      <c r="B55">
        <v>1701215931.5</v>
      </c>
      <c r="C55">
        <v>9810</v>
      </c>
      <c r="D55" t="s">
        <v>542</v>
      </c>
      <c r="E55" t="s">
        <v>543</v>
      </c>
      <c r="F55">
        <v>5</v>
      </c>
      <c r="G55" t="s">
        <v>544</v>
      </c>
      <c r="H55">
        <v>1701215928.75</v>
      </c>
      <c r="I55">
        <f>(J55)/1000</f>
        <v>0</v>
      </c>
      <c r="J55">
        <f>IF(DO55, AM55, AG55)</f>
        <v>0</v>
      </c>
      <c r="K55">
        <f>IF(DO55, AH55, AF55)</f>
        <v>0</v>
      </c>
      <c r="L55">
        <f>DQ55 - IF(AT55&gt;1, K55*DK55*100.0/(AV55*EE55), 0)</f>
        <v>0</v>
      </c>
      <c r="M55">
        <f>((S55-I55/2)*L55-K55)/(S55+I55/2)</f>
        <v>0</v>
      </c>
      <c r="N55">
        <f>M55*(DX55+DY55)/1000.0</f>
        <v>0</v>
      </c>
      <c r="O55">
        <f>(DQ55 - IF(AT55&gt;1, K55*DK55*100.0/(AV55*EE55), 0))*(DX55+DY55)/1000.0</f>
        <v>0</v>
      </c>
      <c r="P55">
        <f>2.0/((1/R55-1/Q55)+SIGN(R55)*SQRT((1/R55-1/Q55)*(1/R55-1/Q55) + 4*DL55/((DL55+1)*(DL55+1))*(2*1/R55*1/Q55-1/Q55*1/Q55)))</f>
        <v>0</v>
      </c>
      <c r="Q55">
        <f>IF(LEFT(DM55,1)&lt;&gt;"0",IF(LEFT(DM55,1)="1",3.0,DN55),$D$5+$E$5*(EE55*DX55/($K$5*1000))+$F$5*(EE55*DX55/($K$5*1000))*MAX(MIN(DK55,$J$5),$I$5)*MAX(MIN(DK55,$J$5),$I$5)+$G$5*MAX(MIN(DK55,$J$5),$I$5)*(EE55*DX55/($K$5*1000))+$H$5*(EE55*DX55/($K$5*1000))*(EE55*DX55/($K$5*1000)))</f>
        <v>0</v>
      </c>
      <c r="R55">
        <f>I55*(1000-(1000*0.61365*exp(17.502*V55/(240.97+V55))/(DX55+DY55)+DS55)/2)/(1000*0.61365*exp(17.502*V55/(240.97+V55))/(DX55+DY55)-DS55)</f>
        <v>0</v>
      </c>
      <c r="S55">
        <f>1/((DL55+1)/(P55/1.6)+1/(Q55/1.37)) + DL55/((DL55+1)/(P55/1.6) + DL55/(Q55/1.37))</f>
        <v>0</v>
      </c>
      <c r="T55">
        <f>(DG55*DJ55)</f>
        <v>0</v>
      </c>
      <c r="U55">
        <f>(DZ55+(T55+2*0.95*5.67E-8*(((DZ55+$B$9)+273)^4-(DZ55+273)^4)-44100*I55)/(1.84*29.3*Q55+8*0.95*5.67E-8*(DZ55+273)^3))</f>
        <v>0</v>
      </c>
      <c r="V55">
        <f>($C$9*EA55+$D$9*EB55+$E$9*U55)</f>
        <v>0</v>
      </c>
      <c r="W55">
        <f>0.61365*exp(17.502*V55/(240.97+V55))</f>
        <v>0</v>
      </c>
      <c r="X55">
        <f>(Y55/Z55*100)</f>
        <v>0</v>
      </c>
      <c r="Y55">
        <f>DS55*(DX55+DY55)/1000</f>
        <v>0</v>
      </c>
      <c r="Z55">
        <f>0.61365*exp(17.502*DZ55/(240.97+DZ55))</f>
        <v>0</v>
      </c>
      <c r="AA55">
        <f>(W55-DS55*(DX55+DY55)/1000)</f>
        <v>0</v>
      </c>
      <c r="AB55">
        <f>(-I55*44100)</f>
        <v>0</v>
      </c>
      <c r="AC55">
        <f>2*29.3*Q55*0.92*(DZ55-V55)</f>
        <v>0</v>
      </c>
      <c r="AD55">
        <f>2*0.95*5.67E-8*(((DZ55+$B$9)+273)^4-(V55+273)^4)</f>
        <v>0</v>
      </c>
      <c r="AE55">
        <f>T55+AD55+AB55+AC55</f>
        <v>0</v>
      </c>
      <c r="AF55">
        <f>DW55*AT55*(DR55-DQ55*(1000-AT55*DT55)/(1000-AT55*DS55))/(100*DK55)</f>
        <v>0</v>
      </c>
      <c r="AG55">
        <f>1000*DW55*AT55*(DS55-DT55)/(100*DK55*(1000-AT55*DS55))</f>
        <v>0</v>
      </c>
      <c r="AH55">
        <f>(AI55 - AJ55 - DX55*1E3/(8.314*(DZ55+273.15)) * AL55/DW55 * AK55) * DW55/(100*DK55) * (1000 - DT55)/1000</f>
        <v>0</v>
      </c>
      <c r="AI55">
        <v>430.81498589371</v>
      </c>
      <c r="AJ55">
        <v>429.3798</v>
      </c>
      <c r="AK55">
        <v>0.05630904230164556</v>
      </c>
      <c r="AL55">
        <v>66.17385356651769</v>
      </c>
      <c r="AM55">
        <f>(AO55 - AN55 + DX55*1E3/(8.314*(DZ55+273.15)) * AQ55/DW55 * AP55) * DW55/(100*DK55) * 1000/(1000 - AO55)</f>
        <v>0</v>
      </c>
      <c r="AN55">
        <v>7.303820645853678</v>
      </c>
      <c r="AO55">
        <v>7.417660606060605</v>
      </c>
      <c r="AP55">
        <v>2.429665215945417E-05</v>
      </c>
      <c r="AQ55">
        <v>108.8907477196175</v>
      </c>
      <c r="AR55">
        <v>0</v>
      </c>
      <c r="AS55">
        <v>0</v>
      </c>
      <c r="AT55">
        <f>IF(AR55*$H$15&gt;=AV55,1.0,(AV55/(AV55-AR55*$H$15)))</f>
        <v>0</v>
      </c>
      <c r="AU55">
        <f>(AT55-1)*100</f>
        <v>0</v>
      </c>
      <c r="AV55">
        <f>MAX(0,($B$15+$C$15*EE55)/(1+$D$15*EE55)*DX55/(DZ55+273)*$E$15)</f>
        <v>0</v>
      </c>
      <c r="AW55" t="s">
        <v>437</v>
      </c>
      <c r="AX55">
        <v>0</v>
      </c>
      <c r="AY55">
        <v>0.7</v>
      </c>
      <c r="AZ55">
        <v>0.7</v>
      </c>
      <c r="BA55">
        <f>1-AY55/AZ55</f>
        <v>0</v>
      </c>
      <c r="BB55">
        <v>-1</v>
      </c>
      <c r="BC55" t="s">
        <v>545</v>
      </c>
      <c r="BD55">
        <v>8179.37</v>
      </c>
      <c r="BE55">
        <v>246.8085769230769</v>
      </c>
      <c r="BF55">
        <v>250.72</v>
      </c>
      <c r="BG55">
        <f>1-BE55/BF55</f>
        <v>0</v>
      </c>
      <c r="BH55">
        <v>0.5</v>
      </c>
      <c r="BI55">
        <f>DH55</f>
        <v>0</v>
      </c>
      <c r="BJ55">
        <f>K55</f>
        <v>0</v>
      </c>
      <c r="BK55">
        <f>BG55*BH55*BI55</f>
        <v>0</v>
      </c>
      <c r="BL55">
        <f>(BJ55-BB55)/BI55</f>
        <v>0</v>
      </c>
      <c r="BM55">
        <f>(AZ55-BF55)/BF55</f>
        <v>0</v>
      </c>
      <c r="BN55">
        <f>AY55/(BA55+AY55/BF55)</f>
        <v>0</v>
      </c>
      <c r="BO55" t="s">
        <v>437</v>
      </c>
      <c r="BP55">
        <v>0</v>
      </c>
      <c r="BQ55">
        <f>IF(BP55&lt;&gt;0, BP55, BN55)</f>
        <v>0</v>
      </c>
      <c r="BR55">
        <f>1-BQ55/BF55</f>
        <v>0</v>
      </c>
      <c r="BS55">
        <f>(BF55-BE55)/(BF55-BQ55)</f>
        <v>0</v>
      </c>
      <c r="BT55">
        <f>(AZ55-BF55)/(AZ55-BQ55)</f>
        <v>0</v>
      </c>
      <c r="BU55">
        <f>(BF55-BE55)/(BF55-AY55)</f>
        <v>0</v>
      </c>
      <c r="BV55">
        <f>(AZ55-BF55)/(AZ55-AY55)</f>
        <v>0</v>
      </c>
      <c r="BW55">
        <f>(BS55*BQ55/BE55)</f>
        <v>0</v>
      </c>
      <c r="BX55">
        <f>(1-BW55)</f>
        <v>0</v>
      </c>
      <c r="DG55">
        <f>$B$13*EF55+$C$13*EG55+$F$13*ER55*(1-EU55)</f>
        <v>0</v>
      </c>
      <c r="DH55">
        <f>DG55*DI55</f>
        <v>0</v>
      </c>
      <c r="DI55">
        <f>($B$13*$D$11+$C$13*$D$11+$F$13*((FE55+EW55)/MAX(FE55+EW55+FF55, 0.1)*$I$11+FF55/MAX(FE55+EW55+FF55, 0.1)*$J$11))/($B$13+$C$13+$F$13)</f>
        <v>0</v>
      </c>
      <c r="DJ55">
        <f>($B$13*$K$11+$C$13*$K$11+$F$13*((FE55+EW55)/MAX(FE55+EW55+FF55, 0.1)*$P$11+FF55/MAX(FE55+EW55+FF55, 0.1)*$Q$11))/($B$13+$C$13+$F$13)</f>
        <v>0</v>
      </c>
      <c r="DK55">
        <v>2</v>
      </c>
      <c r="DL55">
        <v>0.5</v>
      </c>
      <c r="DM55" t="s">
        <v>439</v>
      </c>
      <c r="DN55">
        <v>2</v>
      </c>
      <c r="DO55" t="b">
        <v>1</v>
      </c>
      <c r="DP55">
        <v>1701215928.75</v>
      </c>
      <c r="DQ55">
        <v>426.044</v>
      </c>
      <c r="DR55">
        <v>427.7296</v>
      </c>
      <c r="DS55">
        <v>7.41405</v>
      </c>
      <c r="DT55">
        <v>7.30321</v>
      </c>
      <c r="DU55">
        <v>424.7598</v>
      </c>
      <c r="DV55">
        <v>7.432658999999999</v>
      </c>
      <c r="DW55">
        <v>500.0174</v>
      </c>
      <c r="DX55">
        <v>90.85587</v>
      </c>
      <c r="DY55">
        <v>0.10016947</v>
      </c>
      <c r="DZ55">
        <v>17.27999</v>
      </c>
      <c r="EA55">
        <v>18.06631</v>
      </c>
      <c r="EB55">
        <v>999.9</v>
      </c>
      <c r="EC55">
        <v>0</v>
      </c>
      <c r="ED55">
        <v>0</v>
      </c>
      <c r="EE55">
        <v>9976.878999999999</v>
      </c>
      <c r="EF55">
        <v>0</v>
      </c>
      <c r="EG55">
        <v>10.68704</v>
      </c>
      <c r="EH55">
        <v>-1.685694</v>
      </c>
      <c r="EI55">
        <v>429.2263</v>
      </c>
      <c r="EJ55">
        <v>430.8765</v>
      </c>
      <c r="EK55">
        <v>0.1108397</v>
      </c>
      <c r="EL55">
        <v>427.7296</v>
      </c>
      <c r="EM55">
        <v>7.30321</v>
      </c>
      <c r="EN55">
        <v>0.6736099999999999</v>
      </c>
      <c r="EO55">
        <v>0.6635394</v>
      </c>
      <c r="EP55">
        <v>1.290427</v>
      </c>
      <c r="EQ55">
        <v>1.080995</v>
      </c>
      <c r="ER55">
        <v>1499.991</v>
      </c>
      <c r="ES55">
        <v>0.9729962999999999</v>
      </c>
      <c r="ET55">
        <v>0.02700357</v>
      </c>
      <c r="EU55">
        <v>0</v>
      </c>
      <c r="EV55">
        <v>246.5467</v>
      </c>
      <c r="EW55">
        <v>4.9996</v>
      </c>
      <c r="EX55">
        <v>3720.21</v>
      </c>
      <c r="EY55">
        <v>14076.33</v>
      </c>
      <c r="EZ55">
        <v>36.2684</v>
      </c>
      <c r="FA55">
        <v>38.0562</v>
      </c>
      <c r="FB55">
        <v>37.7185</v>
      </c>
      <c r="FC55">
        <v>37.3935</v>
      </c>
      <c r="FD55">
        <v>37.2559</v>
      </c>
      <c r="FE55">
        <v>1454.621</v>
      </c>
      <c r="FF55">
        <v>40.37</v>
      </c>
      <c r="FG55">
        <v>0</v>
      </c>
      <c r="FH55">
        <v>1204.200000047684</v>
      </c>
      <c r="FI55">
        <v>0</v>
      </c>
      <c r="FJ55">
        <v>246.8085769230769</v>
      </c>
      <c r="FK55">
        <v>-1.876888905448229</v>
      </c>
      <c r="FL55">
        <v>-35.48957259595344</v>
      </c>
      <c r="FM55">
        <v>3723.596538461539</v>
      </c>
      <c r="FN55">
        <v>15</v>
      </c>
      <c r="FO55">
        <v>0</v>
      </c>
      <c r="FP55" t="s">
        <v>440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-0.6995732570731708</v>
      </c>
      <c r="GC55">
        <v>-6.21872294425087</v>
      </c>
      <c r="GD55">
        <v>0.638274732765203</v>
      </c>
      <c r="GE55">
        <v>0</v>
      </c>
      <c r="GF55">
        <v>246.8786470588235</v>
      </c>
      <c r="GG55">
        <v>-1.853964862945559</v>
      </c>
      <c r="GH55">
        <v>0.2851011051160781</v>
      </c>
      <c r="GI55">
        <v>0</v>
      </c>
      <c r="GJ55">
        <v>0.08551743170731708</v>
      </c>
      <c r="GK55">
        <v>0.1791252376306621</v>
      </c>
      <c r="GL55">
        <v>0.01813420318548376</v>
      </c>
      <c r="GM55">
        <v>0</v>
      </c>
      <c r="GN55">
        <v>0</v>
      </c>
      <c r="GO55">
        <v>3</v>
      </c>
      <c r="GP55" t="s">
        <v>546</v>
      </c>
      <c r="GQ55">
        <v>3.09894</v>
      </c>
      <c r="GR55">
        <v>2.75795</v>
      </c>
      <c r="GS55">
        <v>0.0890272</v>
      </c>
      <c r="GT55">
        <v>0.08954280000000001</v>
      </c>
      <c r="GU55">
        <v>0.0452428</v>
      </c>
      <c r="GV55">
        <v>0.045165</v>
      </c>
      <c r="GW55">
        <v>23735.7</v>
      </c>
      <c r="GX55">
        <v>22078.1</v>
      </c>
      <c r="GY55">
        <v>26618.2</v>
      </c>
      <c r="GZ55">
        <v>24476.3</v>
      </c>
      <c r="HA55">
        <v>40748.6</v>
      </c>
      <c r="HB55">
        <v>34593.2</v>
      </c>
      <c r="HC55">
        <v>46557.3</v>
      </c>
      <c r="HD55">
        <v>38762.9</v>
      </c>
      <c r="HE55">
        <v>1.8893</v>
      </c>
      <c r="HF55">
        <v>1.86593</v>
      </c>
      <c r="HG55">
        <v>0.0193864</v>
      </c>
      <c r="HH55">
        <v>0</v>
      </c>
      <c r="HI55">
        <v>17.8003</v>
      </c>
      <c r="HJ55">
        <v>999.9</v>
      </c>
      <c r="HK55">
        <v>18.3</v>
      </c>
      <c r="HL55">
        <v>32.7</v>
      </c>
      <c r="HM55">
        <v>10.0051</v>
      </c>
      <c r="HN55">
        <v>61.5536</v>
      </c>
      <c r="HO55">
        <v>23.3854</v>
      </c>
      <c r="HP55">
        <v>1</v>
      </c>
      <c r="HQ55">
        <v>0.0865142</v>
      </c>
      <c r="HR55">
        <v>3.25379</v>
      </c>
      <c r="HS55">
        <v>20.2585</v>
      </c>
      <c r="HT55">
        <v>5.22163</v>
      </c>
      <c r="HU55">
        <v>11.9801</v>
      </c>
      <c r="HV55">
        <v>4.96555</v>
      </c>
      <c r="HW55">
        <v>3.27578</v>
      </c>
      <c r="HX55">
        <v>9999</v>
      </c>
      <c r="HY55">
        <v>9999</v>
      </c>
      <c r="HZ55">
        <v>9999</v>
      </c>
      <c r="IA55">
        <v>510.5</v>
      </c>
      <c r="IB55">
        <v>1.86398</v>
      </c>
      <c r="IC55">
        <v>1.86006</v>
      </c>
      <c r="ID55">
        <v>1.85837</v>
      </c>
      <c r="IE55">
        <v>1.85974</v>
      </c>
      <c r="IF55">
        <v>1.85988</v>
      </c>
      <c r="IG55">
        <v>1.85837</v>
      </c>
      <c r="IH55">
        <v>1.85743</v>
      </c>
      <c r="II55">
        <v>1.85241</v>
      </c>
      <c r="IJ55">
        <v>0</v>
      </c>
      <c r="IK55">
        <v>0</v>
      </c>
      <c r="IL55">
        <v>0</v>
      </c>
      <c r="IM55">
        <v>0</v>
      </c>
      <c r="IN55" t="s">
        <v>442</v>
      </c>
      <c r="IO55" t="s">
        <v>443</v>
      </c>
      <c r="IP55" t="s">
        <v>444</v>
      </c>
      <c r="IQ55" t="s">
        <v>444</v>
      </c>
      <c r="IR55" t="s">
        <v>444</v>
      </c>
      <c r="IS55" t="s">
        <v>444</v>
      </c>
      <c r="IT55">
        <v>0</v>
      </c>
      <c r="IU55">
        <v>100</v>
      </c>
      <c r="IV55">
        <v>100</v>
      </c>
      <c r="IW55">
        <v>1.285</v>
      </c>
      <c r="IX55">
        <v>-0.0186</v>
      </c>
      <c r="IY55">
        <v>0.3971615310492796</v>
      </c>
      <c r="IZ55">
        <v>0.002194383670526158</v>
      </c>
      <c r="JA55">
        <v>-2.614430836048478E-07</v>
      </c>
      <c r="JB55">
        <v>2.831566818974657E-11</v>
      </c>
      <c r="JC55">
        <v>-0.02387284111826243</v>
      </c>
      <c r="JD55">
        <v>-0.004919592197158782</v>
      </c>
      <c r="JE55">
        <v>0.0008186423644796414</v>
      </c>
      <c r="JF55">
        <v>-8.268116151049551E-06</v>
      </c>
      <c r="JG55">
        <v>6</v>
      </c>
      <c r="JH55">
        <v>2002</v>
      </c>
      <c r="JI55">
        <v>0</v>
      </c>
      <c r="JJ55">
        <v>28</v>
      </c>
      <c r="JK55">
        <v>28353598.9</v>
      </c>
      <c r="JL55">
        <v>28353598.9</v>
      </c>
      <c r="JM55">
        <v>0.151367</v>
      </c>
      <c r="JN55">
        <v>4.99634</v>
      </c>
      <c r="JO55">
        <v>1.49658</v>
      </c>
      <c r="JP55">
        <v>2.34741</v>
      </c>
      <c r="JQ55">
        <v>1.54907</v>
      </c>
      <c r="JR55">
        <v>2.37305</v>
      </c>
      <c r="JS55">
        <v>36.3165</v>
      </c>
      <c r="JT55">
        <v>24.1138</v>
      </c>
      <c r="JU55">
        <v>2</v>
      </c>
      <c r="JV55">
        <v>492.368</v>
      </c>
      <c r="JW55">
        <v>493.206</v>
      </c>
      <c r="JX55">
        <v>14.8578</v>
      </c>
      <c r="JY55">
        <v>28.5238</v>
      </c>
      <c r="JZ55">
        <v>29.9997</v>
      </c>
      <c r="KA55">
        <v>28.8798</v>
      </c>
      <c r="KB55">
        <v>28.892</v>
      </c>
      <c r="KC55">
        <v>-1</v>
      </c>
      <c r="KD55">
        <v>-30</v>
      </c>
      <c r="KE55">
        <v>-30</v>
      </c>
      <c r="KF55">
        <v>14.7074</v>
      </c>
      <c r="KG55">
        <v>420</v>
      </c>
      <c r="KH55">
        <v>22.8706</v>
      </c>
      <c r="KI55">
        <v>101.733</v>
      </c>
      <c r="KJ55">
        <v>93.44540000000001</v>
      </c>
    </row>
    <row r="56" spans="1:296">
      <c r="A56">
        <v>38</v>
      </c>
      <c r="B56">
        <v>1701216081</v>
      </c>
      <c r="C56">
        <v>9959.5</v>
      </c>
      <c r="D56" t="s">
        <v>547</v>
      </c>
      <c r="E56" t="s">
        <v>548</v>
      </c>
      <c r="F56">
        <v>5</v>
      </c>
      <c r="G56" t="s">
        <v>544</v>
      </c>
      <c r="H56">
        <v>1701216078.25</v>
      </c>
      <c r="I56">
        <f>(J56)/1000</f>
        <v>0</v>
      </c>
      <c r="J56">
        <f>IF(DO56, AM56, AG56)</f>
        <v>0</v>
      </c>
      <c r="K56">
        <f>IF(DO56, AH56, AF56)</f>
        <v>0</v>
      </c>
      <c r="L56">
        <f>DQ56 - IF(AT56&gt;1, K56*DK56*100.0/(AV56*EE56), 0)</f>
        <v>0</v>
      </c>
      <c r="M56">
        <f>((S56-I56/2)*L56-K56)/(S56+I56/2)</f>
        <v>0</v>
      </c>
      <c r="N56">
        <f>M56*(DX56+DY56)/1000.0</f>
        <v>0</v>
      </c>
      <c r="O56">
        <f>(DQ56 - IF(AT56&gt;1, K56*DK56*100.0/(AV56*EE56), 0))*(DX56+DY56)/1000.0</f>
        <v>0</v>
      </c>
      <c r="P56">
        <f>2.0/((1/R56-1/Q56)+SIGN(R56)*SQRT((1/R56-1/Q56)*(1/R56-1/Q56) + 4*DL56/((DL56+1)*(DL56+1))*(2*1/R56*1/Q56-1/Q56*1/Q56)))</f>
        <v>0</v>
      </c>
      <c r="Q56">
        <f>IF(LEFT(DM56,1)&lt;&gt;"0",IF(LEFT(DM56,1)="1",3.0,DN56),$D$5+$E$5*(EE56*DX56/($K$5*1000))+$F$5*(EE56*DX56/($K$5*1000))*MAX(MIN(DK56,$J$5),$I$5)*MAX(MIN(DK56,$J$5),$I$5)+$G$5*MAX(MIN(DK56,$J$5),$I$5)*(EE56*DX56/($K$5*1000))+$H$5*(EE56*DX56/($K$5*1000))*(EE56*DX56/($K$5*1000)))</f>
        <v>0</v>
      </c>
      <c r="R56">
        <f>I56*(1000-(1000*0.61365*exp(17.502*V56/(240.97+V56))/(DX56+DY56)+DS56)/2)/(1000*0.61365*exp(17.502*V56/(240.97+V56))/(DX56+DY56)-DS56)</f>
        <v>0</v>
      </c>
      <c r="S56">
        <f>1/((DL56+1)/(P56/1.6)+1/(Q56/1.37)) + DL56/((DL56+1)/(P56/1.6) + DL56/(Q56/1.37))</f>
        <v>0</v>
      </c>
      <c r="T56">
        <f>(DG56*DJ56)</f>
        <v>0</v>
      </c>
      <c r="U56">
        <f>(DZ56+(T56+2*0.95*5.67E-8*(((DZ56+$B$9)+273)^4-(DZ56+273)^4)-44100*I56)/(1.84*29.3*Q56+8*0.95*5.67E-8*(DZ56+273)^3))</f>
        <v>0</v>
      </c>
      <c r="V56">
        <f>($C$9*EA56+$D$9*EB56+$E$9*U56)</f>
        <v>0</v>
      </c>
      <c r="W56">
        <f>0.61365*exp(17.502*V56/(240.97+V56))</f>
        <v>0</v>
      </c>
      <c r="X56">
        <f>(Y56/Z56*100)</f>
        <v>0</v>
      </c>
      <c r="Y56">
        <f>DS56*(DX56+DY56)/1000</f>
        <v>0</v>
      </c>
      <c r="Z56">
        <f>0.61365*exp(17.502*DZ56/(240.97+DZ56))</f>
        <v>0</v>
      </c>
      <c r="AA56">
        <f>(W56-DS56*(DX56+DY56)/1000)</f>
        <v>0</v>
      </c>
      <c r="AB56">
        <f>(-I56*44100)</f>
        <v>0</v>
      </c>
      <c r="AC56">
        <f>2*29.3*Q56*0.92*(DZ56-V56)</f>
        <v>0</v>
      </c>
      <c r="AD56">
        <f>2*0.95*5.67E-8*(((DZ56+$B$9)+273)^4-(V56+273)^4)</f>
        <v>0</v>
      </c>
      <c r="AE56">
        <f>T56+AD56+AB56+AC56</f>
        <v>0</v>
      </c>
      <c r="AF56">
        <f>DW56*AT56*(DR56-DQ56*(1000-AT56*DT56)/(1000-AT56*DS56))/(100*DK56)</f>
        <v>0</v>
      </c>
      <c r="AG56">
        <f>1000*DW56*AT56*(DS56-DT56)/(100*DK56*(1000-AT56*DS56))</f>
        <v>0</v>
      </c>
      <c r="AH56">
        <f>(AI56 - AJ56 - DX56*1E3/(8.314*(DZ56+273.15)) * AL56/DW56 * AK56) * DW56/(100*DK56) * (1000 - DT56)/1000</f>
        <v>0</v>
      </c>
      <c r="AI56">
        <v>429.5037183424285</v>
      </c>
      <c r="AJ56">
        <v>428.165709090909</v>
      </c>
      <c r="AK56">
        <v>-0.02966937297000563</v>
      </c>
      <c r="AL56">
        <v>66.17385356651769</v>
      </c>
      <c r="AM56">
        <f>(AO56 - AN56 + DX56*1E3/(8.314*(DZ56+273.15)) * AQ56/DW56 * AP56) * DW56/(100*DK56) * 1000/(1000 - AO56)</f>
        <v>0</v>
      </c>
      <c r="AN56">
        <v>7.278596864240568</v>
      </c>
      <c r="AO56">
        <v>7.377319636363636</v>
      </c>
      <c r="AP56">
        <v>1.622911682850522E-05</v>
      </c>
      <c r="AQ56">
        <v>108.8907477196175</v>
      </c>
      <c r="AR56">
        <v>0</v>
      </c>
      <c r="AS56">
        <v>0</v>
      </c>
      <c r="AT56">
        <f>IF(AR56*$H$15&gt;=AV56,1.0,(AV56/(AV56-AR56*$H$15)))</f>
        <v>0</v>
      </c>
      <c r="AU56">
        <f>(AT56-1)*100</f>
        <v>0</v>
      </c>
      <c r="AV56">
        <f>MAX(0,($B$15+$C$15*EE56)/(1+$D$15*EE56)*DX56/(DZ56+273)*$E$15)</f>
        <v>0</v>
      </c>
      <c r="AW56" t="s">
        <v>437</v>
      </c>
      <c r="AX56">
        <v>0</v>
      </c>
      <c r="AY56">
        <v>0.7</v>
      </c>
      <c r="AZ56">
        <v>0.7</v>
      </c>
      <c r="BA56">
        <f>1-AY56/AZ56</f>
        <v>0</v>
      </c>
      <c r="BB56">
        <v>-1</v>
      </c>
      <c r="BC56" t="s">
        <v>549</v>
      </c>
      <c r="BD56">
        <v>8170.3</v>
      </c>
      <c r="BE56">
        <v>245.0175</v>
      </c>
      <c r="BF56">
        <v>249.87</v>
      </c>
      <c r="BG56">
        <f>1-BE56/BF56</f>
        <v>0</v>
      </c>
      <c r="BH56">
        <v>0.5</v>
      </c>
      <c r="BI56">
        <f>DH56</f>
        <v>0</v>
      </c>
      <c r="BJ56">
        <f>K56</f>
        <v>0</v>
      </c>
      <c r="BK56">
        <f>BG56*BH56*BI56</f>
        <v>0</v>
      </c>
      <c r="BL56">
        <f>(BJ56-BB56)/BI56</f>
        <v>0</v>
      </c>
      <c r="BM56">
        <f>(AZ56-BF56)/BF56</f>
        <v>0</v>
      </c>
      <c r="BN56">
        <f>AY56/(BA56+AY56/BF56)</f>
        <v>0</v>
      </c>
      <c r="BO56" t="s">
        <v>437</v>
      </c>
      <c r="BP56">
        <v>0</v>
      </c>
      <c r="BQ56">
        <f>IF(BP56&lt;&gt;0, BP56, BN56)</f>
        <v>0</v>
      </c>
      <c r="BR56">
        <f>1-BQ56/BF56</f>
        <v>0</v>
      </c>
      <c r="BS56">
        <f>(BF56-BE56)/(BF56-BQ56)</f>
        <v>0</v>
      </c>
      <c r="BT56">
        <f>(AZ56-BF56)/(AZ56-BQ56)</f>
        <v>0</v>
      </c>
      <c r="BU56">
        <f>(BF56-BE56)/(BF56-AY56)</f>
        <v>0</v>
      </c>
      <c r="BV56">
        <f>(AZ56-BF56)/(AZ56-AY56)</f>
        <v>0</v>
      </c>
      <c r="BW56">
        <f>(BS56*BQ56/BE56)</f>
        <v>0</v>
      </c>
      <c r="BX56">
        <f>(1-BW56)</f>
        <v>0</v>
      </c>
      <c r="DG56">
        <f>$B$13*EF56+$C$13*EG56+$F$13*ER56*(1-EU56)</f>
        <v>0</v>
      </c>
      <c r="DH56">
        <f>DG56*DI56</f>
        <v>0</v>
      </c>
      <c r="DI56">
        <f>($B$13*$D$11+$C$13*$D$11+$F$13*((FE56+EW56)/MAX(FE56+EW56+FF56, 0.1)*$I$11+FF56/MAX(FE56+EW56+FF56, 0.1)*$J$11))/($B$13+$C$13+$F$13)</f>
        <v>0</v>
      </c>
      <c r="DJ56">
        <f>($B$13*$K$11+$C$13*$K$11+$F$13*((FE56+EW56)/MAX(FE56+EW56+FF56, 0.1)*$P$11+FF56/MAX(FE56+EW56+FF56, 0.1)*$Q$11))/($B$13+$C$13+$F$13)</f>
        <v>0</v>
      </c>
      <c r="DK56">
        <v>2</v>
      </c>
      <c r="DL56">
        <v>0.5</v>
      </c>
      <c r="DM56" t="s">
        <v>439</v>
      </c>
      <c r="DN56">
        <v>2</v>
      </c>
      <c r="DO56" t="b">
        <v>1</v>
      </c>
      <c r="DP56">
        <v>1701216078.25</v>
      </c>
      <c r="DQ56">
        <v>425.1006</v>
      </c>
      <c r="DR56">
        <v>426.2414</v>
      </c>
      <c r="DS56">
        <v>7.372082000000001</v>
      </c>
      <c r="DT56">
        <v>7.278951999999999</v>
      </c>
      <c r="DU56">
        <v>423.8183</v>
      </c>
      <c r="DV56">
        <v>7.390934000000001</v>
      </c>
      <c r="DW56">
        <v>499.9624</v>
      </c>
      <c r="DX56">
        <v>90.8563</v>
      </c>
      <c r="DY56">
        <v>0.09987611</v>
      </c>
      <c r="DZ56">
        <v>17.119</v>
      </c>
      <c r="EA56">
        <v>17.82374</v>
      </c>
      <c r="EB56">
        <v>999.9</v>
      </c>
      <c r="EC56">
        <v>0</v>
      </c>
      <c r="ED56">
        <v>0</v>
      </c>
      <c r="EE56">
        <v>10021.08</v>
      </c>
      <c r="EF56">
        <v>0</v>
      </c>
      <c r="EG56">
        <v>10.8071</v>
      </c>
      <c r="EH56">
        <v>-1.1405454</v>
      </c>
      <c r="EI56">
        <v>428.2578999999999</v>
      </c>
      <c r="EJ56">
        <v>429.3667</v>
      </c>
      <c r="EK56">
        <v>0.09312924</v>
      </c>
      <c r="EL56">
        <v>426.2414</v>
      </c>
      <c r="EM56">
        <v>7.278951999999999</v>
      </c>
      <c r="EN56">
        <v>0.6698000000000001</v>
      </c>
      <c r="EO56">
        <v>0.6613385999999999</v>
      </c>
      <c r="EP56">
        <v>1.211521</v>
      </c>
      <c r="EQ56">
        <v>1.03485</v>
      </c>
      <c r="ER56">
        <v>1500.039</v>
      </c>
      <c r="ES56">
        <v>0.9729953</v>
      </c>
      <c r="ET56">
        <v>0.02700474000000001</v>
      </c>
      <c r="EU56">
        <v>0</v>
      </c>
      <c r="EV56">
        <v>244.9762</v>
      </c>
      <c r="EW56">
        <v>4.9996</v>
      </c>
      <c r="EX56">
        <v>3739.071000000001</v>
      </c>
      <c r="EY56">
        <v>14076.74</v>
      </c>
      <c r="EZ56">
        <v>38.79340000000001</v>
      </c>
      <c r="FA56">
        <v>41.1622</v>
      </c>
      <c r="FB56">
        <v>39.3686</v>
      </c>
      <c r="FC56">
        <v>41.2624</v>
      </c>
      <c r="FD56">
        <v>39.7684</v>
      </c>
      <c r="FE56">
        <v>1454.665</v>
      </c>
      <c r="FF56">
        <v>40.374</v>
      </c>
      <c r="FG56">
        <v>0</v>
      </c>
      <c r="FH56">
        <v>149</v>
      </c>
      <c r="FI56">
        <v>0</v>
      </c>
      <c r="FJ56">
        <v>245.0175</v>
      </c>
      <c r="FK56">
        <v>-0.249675203931043</v>
      </c>
      <c r="FL56">
        <v>3.238632488603272</v>
      </c>
      <c r="FM56">
        <v>3738.94423076923</v>
      </c>
      <c r="FN56">
        <v>15</v>
      </c>
      <c r="FO56">
        <v>0</v>
      </c>
      <c r="FP56" t="s">
        <v>440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-1.64473043902439</v>
      </c>
      <c r="GC56">
        <v>2.993512264808359</v>
      </c>
      <c r="GD56">
        <v>0.3867401777798282</v>
      </c>
      <c r="GE56">
        <v>0</v>
      </c>
      <c r="GF56">
        <v>245.048794117647</v>
      </c>
      <c r="GG56">
        <v>-0.1837585897915821</v>
      </c>
      <c r="GH56">
        <v>0.2301578460166947</v>
      </c>
      <c r="GI56">
        <v>1</v>
      </c>
      <c r="GJ56">
        <v>0.07634499756097562</v>
      </c>
      <c r="GK56">
        <v>0.07592870383275262</v>
      </c>
      <c r="GL56">
        <v>0.008806222803956352</v>
      </c>
      <c r="GM56">
        <v>1</v>
      </c>
      <c r="GN56">
        <v>2</v>
      </c>
      <c r="GO56">
        <v>3</v>
      </c>
      <c r="GP56" t="s">
        <v>447</v>
      </c>
      <c r="GQ56">
        <v>3.09893</v>
      </c>
      <c r="GR56">
        <v>2.75812</v>
      </c>
      <c r="GS56">
        <v>0.08894199999999999</v>
      </c>
      <c r="GT56">
        <v>0.08928560000000001</v>
      </c>
      <c r="GU56">
        <v>0.0451101</v>
      </c>
      <c r="GV56">
        <v>0.0451046</v>
      </c>
      <c r="GW56">
        <v>23757.8</v>
      </c>
      <c r="GX56">
        <v>22099.2</v>
      </c>
      <c r="GY56">
        <v>26638.5</v>
      </c>
      <c r="GZ56">
        <v>24490.4</v>
      </c>
      <c r="HA56">
        <v>40784.9</v>
      </c>
      <c r="HB56">
        <v>34614</v>
      </c>
      <c r="HC56">
        <v>46591.9</v>
      </c>
      <c r="HD56">
        <v>38783.5</v>
      </c>
      <c r="HE56">
        <v>1.8945</v>
      </c>
      <c r="HF56">
        <v>1.87518</v>
      </c>
      <c r="HG56">
        <v>0.0194833</v>
      </c>
      <c r="HH56">
        <v>0</v>
      </c>
      <c r="HI56">
        <v>17.5197</v>
      </c>
      <c r="HJ56">
        <v>999.9</v>
      </c>
      <c r="HK56">
        <v>17.9</v>
      </c>
      <c r="HL56">
        <v>32.7</v>
      </c>
      <c r="HM56">
        <v>9.78661</v>
      </c>
      <c r="HN56">
        <v>61.4636</v>
      </c>
      <c r="HO56">
        <v>23.3373</v>
      </c>
      <c r="HP56">
        <v>1</v>
      </c>
      <c r="HQ56">
        <v>0.0459121</v>
      </c>
      <c r="HR56">
        <v>3.22202</v>
      </c>
      <c r="HS56">
        <v>20.2598</v>
      </c>
      <c r="HT56">
        <v>5.21849</v>
      </c>
      <c r="HU56">
        <v>11.98</v>
      </c>
      <c r="HV56">
        <v>4.96575</v>
      </c>
      <c r="HW56">
        <v>3.27563</v>
      </c>
      <c r="HX56">
        <v>9999</v>
      </c>
      <c r="HY56">
        <v>9999</v>
      </c>
      <c r="HZ56">
        <v>9999</v>
      </c>
      <c r="IA56">
        <v>510.6</v>
      </c>
      <c r="IB56">
        <v>1.86391</v>
      </c>
      <c r="IC56">
        <v>1.86005</v>
      </c>
      <c r="ID56">
        <v>1.85837</v>
      </c>
      <c r="IE56">
        <v>1.85974</v>
      </c>
      <c r="IF56">
        <v>1.85987</v>
      </c>
      <c r="IG56">
        <v>1.85835</v>
      </c>
      <c r="IH56">
        <v>1.85742</v>
      </c>
      <c r="II56">
        <v>1.85232</v>
      </c>
      <c r="IJ56">
        <v>0</v>
      </c>
      <c r="IK56">
        <v>0</v>
      </c>
      <c r="IL56">
        <v>0</v>
      </c>
      <c r="IM56">
        <v>0</v>
      </c>
      <c r="IN56" t="s">
        <v>442</v>
      </c>
      <c r="IO56" t="s">
        <v>443</v>
      </c>
      <c r="IP56" t="s">
        <v>444</v>
      </c>
      <c r="IQ56" t="s">
        <v>444</v>
      </c>
      <c r="IR56" t="s">
        <v>444</v>
      </c>
      <c r="IS56" t="s">
        <v>444</v>
      </c>
      <c r="IT56">
        <v>0</v>
      </c>
      <c r="IU56">
        <v>100</v>
      </c>
      <c r="IV56">
        <v>100</v>
      </c>
      <c r="IW56">
        <v>1.282</v>
      </c>
      <c r="IX56">
        <v>-0.0188</v>
      </c>
      <c r="IY56">
        <v>0.3971615310492796</v>
      </c>
      <c r="IZ56">
        <v>0.002194383670526158</v>
      </c>
      <c r="JA56">
        <v>-2.614430836048478E-07</v>
      </c>
      <c r="JB56">
        <v>2.831566818974657E-11</v>
      </c>
      <c r="JC56">
        <v>-0.02387284111826243</v>
      </c>
      <c r="JD56">
        <v>-0.004919592197158782</v>
      </c>
      <c r="JE56">
        <v>0.0008186423644796414</v>
      </c>
      <c r="JF56">
        <v>-8.268116151049551E-06</v>
      </c>
      <c r="JG56">
        <v>6</v>
      </c>
      <c r="JH56">
        <v>2002</v>
      </c>
      <c r="JI56">
        <v>0</v>
      </c>
      <c r="JJ56">
        <v>28</v>
      </c>
      <c r="JK56">
        <v>28353601.4</v>
      </c>
      <c r="JL56">
        <v>28353601.4</v>
      </c>
      <c r="JM56">
        <v>0.151367</v>
      </c>
      <c r="JN56">
        <v>4.99634</v>
      </c>
      <c r="JO56">
        <v>1.49658</v>
      </c>
      <c r="JP56">
        <v>2.34741</v>
      </c>
      <c r="JQ56">
        <v>1.54907</v>
      </c>
      <c r="JR56">
        <v>2.35596</v>
      </c>
      <c r="JS56">
        <v>36.1285</v>
      </c>
      <c r="JT56">
        <v>24.1225</v>
      </c>
      <c r="JU56">
        <v>2</v>
      </c>
      <c r="JV56">
        <v>491.45</v>
      </c>
      <c r="JW56">
        <v>495.173</v>
      </c>
      <c r="JX56">
        <v>13.0145</v>
      </c>
      <c r="JY56">
        <v>27.9268</v>
      </c>
      <c r="JZ56">
        <v>29.9943</v>
      </c>
      <c r="KA56">
        <v>28.3659</v>
      </c>
      <c r="KB56">
        <v>28.4011</v>
      </c>
      <c r="KC56">
        <v>-1</v>
      </c>
      <c r="KD56">
        <v>-30</v>
      </c>
      <c r="KE56">
        <v>-30</v>
      </c>
      <c r="KF56">
        <v>13.2288</v>
      </c>
      <c r="KG56">
        <v>420</v>
      </c>
      <c r="KH56">
        <v>22.8706</v>
      </c>
      <c r="KI56">
        <v>101.81</v>
      </c>
      <c r="KJ56">
        <v>93.4967</v>
      </c>
    </row>
    <row r="57" spans="1:296">
      <c r="A57">
        <v>39</v>
      </c>
      <c r="B57">
        <v>1701216141.5</v>
      </c>
      <c r="C57">
        <v>10020</v>
      </c>
      <c r="D57" t="s">
        <v>550</v>
      </c>
      <c r="E57" t="s">
        <v>551</v>
      </c>
      <c r="F57">
        <v>5</v>
      </c>
      <c r="G57" t="s">
        <v>544</v>
      </c>
      <c r="H57">
        <v>1701216138.75</v>
      </c>
      <c r="I57">
        <f>(J57)/1000</f>
        <v>0</v>
      </c>
      <c r="J57">
        <f>IF(DO57, AM57, AG57)</f>
        <v>0</v>
      </c>
      <c r="K57">
        <f>IF(DO57, AH57, AF57)</f>
        <v>0</v>
      </c>
      <c r="L57">
        <f>DQ57 - IF(AT57&gt;1, K57*DK57*100.0/(AV57*EE57), 0)</f>
        <v>0</v>
      </c>
      <c r="M57">
        <f>((S57-I57/2)*L57-K57)/(S57+I57/2)</f>
        <v>0</v>
      </c>
      <c r="N57">
        <f>M57*(DX57+DY57)/1000.0</f>
        <v>0</v>
      </c>
      <c r="O57">
        <f>(DQ57 - IF(AT57&gt;1, K57*DK57*100.0/(AV57*EE57), 0))*(DX57+DY57)/1000.0</f>
        <v>0</v>
      </c>
      <c r="P57">
        <f>2.0/((1/R57-1/Q57)+SIGN(R57)*SQRT((1/R57-1/Q57)*(1/R57-1/Q57) + 4*DL57/((DL57+1)*(DL57+1))*(2*1/R57*1/Q57-1/Q57*1/Q57)))</f>
        <v>0</v>
      </c>
      <c r="Q57">
        <f>IF(LEFT(DM57,1)&lt;&gt;"0",IF(LEFT(DM57,1)="1",3.0,DN57),$D$5+$E$5*(EE57*DX57/($K$5*1000))+$F$5*(EE57*DX57/($K$5*1000))*MAX(MIN(DK57,$J$5),$I$5)*MAX(MIN(DK57,$J$5),$I$5)+$G$5*MAX(MIN(DK57,$J$5),$I$5)*(EE57*DX57/($K$5*1000))+$H$5*(EE57*DX57/($K$5*1000))*(EE57*DX57/($K$5*1000)))</f>
        <v>0</v>
      </c>
      <c r="R57">
        <f>I57*(1000-(1000*0.61365*exp(17.502*V57/(240.97+V57))/(DX57+DY57)+DS57)/2)/(1000*0.61365*exp(17.502*V57/(240.97+V57))/(DX57+DY57)-DS57)</f>
        <v>0</v>
      </c>
      <c r="S57">
        <f>1/((DL57+1)/(P57/1.6)+1/(Q57/1.37)) + DL57/((DL57+1)/(P57/1.6) + DL57/(Q57/1.37))</f>
        <v>0</v>
      </c>
      <c r="T57">
        <f>(DG57*DJ57)</f>
        <v>0</v>
      </c>
      <c r="U57">
        <f>(DZ57+(T57+2*0.95*5.67E-8*(((DZ57+$B$9)+273)^4-(DZ57+273)^4)-44100*I57)/(1.84*29.3*Q57+8*0.95*5.67E-8*(DZ57+273)^3))</f>
        <v>0</v>
      </c>
      <c r="V57">
        <f>($C$9*EA57+$D$9*EB57+$E$9*U57)</f>
        <v>0</v>
      </c>
      <c r="W57">
        <f>0.61365*exp(17.502*V57/(240.97+V57))</f>
        <v>0</v>
      </c>
      <c r="X57">
        <f>(Y57/Z57*100)</f>
        <v>0</v>
      </c>
      <c r="Y57">
        <f>DS57*(DX57+DY57)/1000</f>
        <v>0</v>
      </c>
      <c r="Z57">
        <f>0.61365*exp(17.502*DZ57/(240.97+DZ57))</f>
        <v>0</v>
      </c>
      <c r="AA57">
        <f>(W57-DS57*(DX57+DY57)/1000)</f>
        <v>0</v>
      </c>
      <c r="AB57">
        <f>(-I57*44100)</f>
        <v>0</v>
      </c>
      <c r="AC57">
        <f>2*29.3*Q57*0.92*(DZ57-V57)</f>
        <v>0</v>
      </c>
      <c r="AD57">
        <f>2*0.95*5.67E-8*(((DZ57+$B$9)+273)^4-(V57+273)^4)</f>
        <v>0</v>
      </c>
      <c r="AE57">
        <f>T57+AD57+AB57+AC57</f>
        <v>0</v>
      </c>
      <c r="AF57">
        <f>DW57*AT57*(DR57-DQ57*(1000-AT57*DT57)/(1000-AT57*DS57))/(100*DK57)</f>
        <v>0</v>
      </c>
      <c r="AG57">
        <f>1000*DW57*AT57*(DS57-DT57)/(100*DK57*(1000-AT57*DS57))</f>
        <v>0</v>
      </c>
      <c r="AH57">
        <f>(AI57 - AJ57 - DX57*1E3/(8.314*(DZ57+273.15)) * AL57/DW57 * AK57) * DW57/(100*DK57) * (1000 - DT57)/1000</f>
        <v>0</v>
      </c>
      <c r="AI57">
        <v>428.2701977615592</v>
      </c>
      <c r="AJ57">
        <v>426.8226242424241</v>
      </c>
      <c r="AK57">
        <v>0.011822695702558</v>
      </c>
      <c r="AL57">
        <v>66.17385356651769</v>
      </c>
      <c r="AM57">
        <f>(AO57 - AN57 + DX57*1E3/(8.314*(DZ57+273.15)) * AQ57/DW57 * AP57) * DW57/(100*DK57) * 1000/(1000 - AO57)</f>
        <v>0</v>
      </c>
      <c r="AN57">
        <v>7.288367319419192</v>
      </c>
      <c r="AO57">
        <v>7.395751393939393</v>
      </c>
      <c r="AP57">
        <v>4.559895382110932E-07</v>
      </c>
      <c r="AQ57">
        <v>108.8907477196175</v>
      </c>
      <c r="AR57">
        <v>0</v>
      </c>
      <c r="AS57">
        <v>0</v>
      </c>
      <c r="AT57">
        <f>IF(AR57*$H$15&gt;=AV57,1.0,(AV57/(AV57-AR57*$H$15)))</f>
        <v>0</v>
      </c>
      <c r="AU57">
        <f>(AT57-1)*100</f>
        <v>0</v>
      </c>
      <c r="AV57">
        <f>MAX(0,($B$15+$C$15*EE57)/(1+$D$15*EE57)*DX57/(DZ57+273)*$E$15)</f>
        <v>0</v>
      </c>
      <c r="AW57" t="s">
        <v>437</v>
      </c>
      <c r="AX57" t="s">
        <v>437</v>
      </c>
      <c r="AY57">
        <v>0</v>
      </c>
      <c r="AZ57">
        <v>0</v>
      </c>
      <c r="BA57">
        <f>1-AY57/AZ57</f>
        <v>0</v>
      </c>
      <c r="BB57">
        <v>0</v>
      </c>
      <c r="BC57" t="s">
        <v>437</v>
      </c>
      <c r="BD57" t="s">
        <v>437</v>
      </c>
      <c r="BE57">
        <v>0</v>
      </c>
      <c r="BF57">
        <v>0</v>
      </c>
      <c r="BG57">
        <f>1-BE57/BF57</f>
        <v>0</v>
      </c>
      <c r="BH57">
        <v>0.5</v>
      </c>
      <c r="BI57">
        <f>DH57</f>
        <v>0</v>
      </c>
      <c r="BJ57">
        <f>K57</f>
        <v>0</v>
      </c>
      <c r="BK57">
        <f>BG57*BH57*BI57</f>
        <v>0</v>
      </c>
      <c r="BL57">
        <f>(BJ57-BB57)/BI57</f>
        <v>0</v>
      </c>
      <c r="BM57">
        <f>(AZ57-BF57)/BF57</f>
        <v>0</v>
      </c>
      <c r="BN57">
        <f>AY57/(BA57+AY57/BF57)</f>
        <v>0</v>
      </c>
      <c r="BO57" t="s">
        <v>437</v>
      </c>
      <c r="BP57">
        <v>0</v>
      </c>
      <c r="BQ57">
        <f>IF(BP57&lt;&gt;0, BP57, BN57)</f>
        <v>0</v>
      </c>
      <c r="BR57">
        <f>1-BQ57/BF57</f>
        <v>0</v>
      </c>
      <c r="BS57">
        <f>(BF57-BE57)/(BF57-BQ57)</f>
        <v>0</v>
      </c>
      <c r="BT57">
        <f>(AZ57-BF57)/(AZ57-BQ57)</f>
        <v>0</v>
      </c>
      <c r="BU57">
        <f>(BF57-BE57)/(BF57-AY57)</f>
        <v>0</v>
      </c>
      <c r="BV57">
        <f>(AZ57-BF57)/(AZ57-AY57)</f>
        <v>0</v>
      </c>
      <c r="BW57">
        <f>(BS57*BQ57/BE57)</f>
        <v>0</v>
      </c>
      <c r="BX57">
        <f>(1-BW57)</f>
        <v>0</v>
      </c>
      <c r="DG57">
        <f>$B$13*EF57+$C$13*EG57+$F$13*ER57*(1-EU57)</f>
        <v>0</v>
      </c>
      <c r="DH57">
        <f>DG57*DI57</f>
        <v>0</v>
      </c>
      <c r="DI57">
        <f>($B$13*$D$11+$C$13*$D$11+$F$13*((FE57+EW57)/MAX(FE57+EW57+FF57, 0.1)*$I$11+FF57/MAX(FE57+EW57+FF57, 0.1)*$J$11))/($B$13+$C$13+$F$13)</f>
        <v>0</v>
      </c>
      <c r="DJ57">
        <f>($B$13*$K$11+$C$13*$K$11+$F$13*((FE57+EW57)/MAX(FE57+EW57+FF57, 0.1)*$P$11+FF57/MAX(FE57+EW57+FF57, 0.1)*$Q$11))/($B$13+$C$13+$F$13)</f>
        <v>0</v>
      </c>
      <c r="DK57">
        <v>2</v>
      </c>
      <c r="DL57">
        <v>0.5</v>
      </c>
      <c r="DM57" t="s">
        <v>439</v>
      </c>
      <c r="DN57">
        <v>2</v>
      </c>
      <c r="DO57" t="b">
        <v>1</v>
      </c>
      <c r="DP57">
        <v>1701216138.75</v>
      </c>
      <c r="DQ57">
        <v>423.6253</v>
      </c>
      <c r="DR57">
        <v>425.2052</v>
      </c>
      <c r="DS57">
        <v>7.395515000000001</v>
      </c>
      <c r="DT57">
        <v>7.288234</v>
      </c>
      <c r="DU57">
        <v>422.3459</v>
      </c>
      <c r="DV57">
        <v>7.414230999999999</v>
      </c>
      <c r="DW57">
        <v>499.9837000000001</v>
      </c>
      <c r="DX57">
        <v>90.86152</v>
      </c>
      <c r="DY57">
        <v>0.09991448</v>
      </c>
      <c r="DZ57">
        <v>17.2814</v>
      </c>
      <c r="EA57">
        <v>18.00711</v>
      </c>
      <c r="EB57">
        <v>999.9</v>
      </c>
      <c r="EC57">
        <v>0</v>
      </c>
      <c r="ED57">
        <v>0</v>
      </c>
      <c r="EE57">
        <v>10000.802</v>
      </c>
      <c r="EF57">
        <v>0</v>
      </c>
      <c r="EG57">
        <v>10.8071</v>
      </c>
      <c r="EH57">
        <v>-1.579796</v>
      </c>
      <c r="EI57">
        <v>426.7816</v>
      </c>
      <c r="EJ57">
        <v>428.3269</v>
      </c>
      <c r="EK57">
        <v>0.10728</v>
      </c>
      <c r="EL57">
        <v>425.2052</v>
      </c>
      <c r="EM57">
        <v>7.288234</v>
      </c>
      <c r="EN57">
        <v>0.6719676</v>
      </c>
      <c r="EO57">
        <v>0.66222</v>
      </c>
      <c r="EP57">
        <v>1.256464</v>
      </c>
      <c r="EQ57">
        <v>1.053346</v>
      </c>
      <c r="ER57">
        <v>1500.033</v>
      </c>
      <c r="ES57">
        <v>0.9729945000000001</v>
      </c>
      <c r="ET57">
        <v>0.0270055</v>
      </c>
      <c r="EU57">
        <v>0</v>
      </c>
      <c r="EV57">
        <v>243.8202</v>
      </c>
      <c r="EW57">
        <v>4.9996</v>
      </c>
      <c r="EX57">
        <v>3734.028</v>
      </c>
      <c r="EY57">
        <v>14076.68</v>
      </c>
      <c r="EZ57">
        <v>39.2622</v>
      </c>
      <c r="FA57">
        <v>41.1748</v>
      </c>
      <c r="FB57">
        <v>40.7998</v>
      </c>
      <c r="FC57">
        <v>41.2374</v>
      </c>
      <c r="FD57">
        <v>39.8372</v>
      </c>
      <c r="FE57">
        <v>1454.662</v>
      </c>
      <c r="FF57">
        <v>40.373</v>
      </c>
      <c r="FG57">
        <v>0</v>
      </c>
      <c r="FH57">
        <v>59.79999995231628</v>
      </c>
      <c r="FI57">
        <v>0</v>
      </c>
      <c r="FJ57">
        <v>243.9692692307693</v>
      </c>
      <c r="FK57">
        <v>-1.481401708387315</v>
      </c>
      <c r="FL57">
        <v>-31.12444440067693</v>
      </c>
      <c r="FM57">
        <v>3736.33423076923</v>
      </c>
      <c r="FN57">
        <v>15</v>
      </c>
      <c r="FO57">
        <v>0</v>
      </c>
      <c r="FP57" t="s">
        <v>440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-1.50387425</v>
      </c>
      <c r="GC57">
        <v>-0.8722684052532799</v>
      </c>
      <c r="GD57">
        <v>0.1063300331723709</v>
      </c>
      <c r="GE57">
        <v>0</v>
      </c>
      <c r="GF57">
        <v>244.0105294117647</v>
      </c>
      <c r="GG57">
        <v>-0.9287394962933647</v>
      </c>
      <c r="GH57">
        <v>0.2471271684178857</v>
      </c>
      <c r="GI57">
        <v>1</v>
      </c>
      <c r="GJ57">
        <v>0.105976975</v>
      </c>
      <c r="GK57">
        <v>0.01315905816135078</v>
      </c>
      <c r="GL57">
        <v>0.001563776094706336</v>
      </c>
      <c r="GM57">
        <v>1</v>
      </c>
      <c r="GN57">
        <v>2</v>
      </c>
      <c r="GO57">
        <v>3</v>
      </c>
      <c r="GP57" t="s">
        <v>447</v>
      </c>
      <c r="GQ57">
        <v>3.09908</v>
      </c>
      <c r="GR57">
        <v>2.75811</v>
      </c>
      <c r="GS57">
        <v>0.08877939999999999</v>
      </c>
      <c r="GT57">
        <v>0.0892869</v>
      </c>
      <c r="GU57">
        <v>0.0452201</v>
      </c>
      <c r="GV57">
        <v>0.0451659</v>
      </c>
      <c r="GW57">
        <v>23766.8</v>
      </c>
      <c r="GX57">
        <v>22102.3</v>
      </c>
      <c r="GY57">
        <v>26643.1</v>
      </c>
      <c r="GZ57">
        <v>24493.2</v>
      </c>
      <c r="HA57">
        <v>40787.2</v>
      </c>
      <c r="HB57">
        <v>34615.1</v>
      </c>
      <c r="HC57">
        <v>46600</v>
      </c>
      <c r="HD57">
        <v>38787.1</v>
      </c>
      <c r="HE57">
        <v>1.896</v>
      </c>
      <c r="HF57">
        <v>1.87812</v>
      </c>
      <c r="HG57">
        <v>0.0384189</v>
      </c>
      <c r="HH57">
        <v>0</v>
      </c>
      <c r="HI57">
        <v>17.3882</v>
      </c>
      <c r="HJ57">
        <v>999.9</v>
      </c>
      <c r="HK57">
        <v>17.8</v>
      </c>
      <c r="HL57">
        <v>32.7</v>
      </c>
      <c r="HM57">
        <v>9.73207</v>
      </c>
      <c r="HN57">
        <v>62.1536</v>
      </c>
      <c r="HO57">
        <v>23.3053</v>
      </c>
      <c r="HP57">
        <v>1</v>
      </c>
      <c r="HQ57">
        <v>0.0449136</v>
      </c>
      <c r="HR57">
        <v>5.37521</v>
      </c>
      <c r="HS57">
        <v>20.198</v>
      </c>
      <c r="HT57">
        <v>5.22313</v>
      </c>
      <c r="HU57">
        <v>11.98</v>
      </c>
      <c r="HV57">
        <v>4.96575</v>
      </c>
      <c r="HW57">
        <v>3.27553</v>
      </c>
      <c r="HX57">
        <v>9999</v>
      </c>
      <c r="HY57">
        <v>9999</v>
      </c>
      <c r="HZ57">
        <v>9999</v>
      </c>
      <c r="IA57">
        <v>510.6</v>
      </c>
      <c r="IB57">
        <v>1.86395</v>
      </c>
      <c r="IC57">
        <v>1.86005</v>
      </c>
      <c r="ID57">
        <v>1.85837</v>
      </c>
      <c r="IE57">
        <v>1.85974</v>
      </c>
      <c r="IF57">
        <v>1.85983</v>
      </c>
      <c r="IG57">
        <v>1.85834</v>
      </c>
      <c r="IH57">
        <v>1.85742</v>
      </c>
      <c r="II57">
        <v>1.85236</v>
      </c>
      <c r="IJ57">
        <v>0</v>
      </c>
      <c r="IK57">
        <v>0</v>
      </c>
      <c r="IL57">
        <v>0</v>
      </c>
      <c r="IM57">
        <v>0</v>
      </c>
      <c r="IN57" t="s">
        <v>442</v>
      </c>
      <c r="IO57" t="s">
        <v>443</v>
      </c>
      <c r="IP57" t="s">
        <v>444</v>
      </c>
      <c r="IQ57" t="s">
        <v>444</v>
      </c>
      <c r="IR57" t="s">
        <v>444</v>
      </c>
      <c r="IS57" t="s">
        <v>444</v>
      </c>
      <c r="IT57">
        <v>0</v>
      </c>
      <c r="IU57">
        <v>100</v>
      </c>
      <c r="IV57">
        <v>100</v>
      </c>
      <c r="IW57">
        <v>1.279</v>
      </c>
      <c r="IX57">
        <v>-0.0187</v>
      </c>
      <c r="IY57">
        <v>0.3971615310492796</v>
      </c>
      <c r="IZ57">
        <v>0.002194383670526158</v>
      </c>
      <c r="JA57">
        <v>-2.614430836048478E-07</v>
      </c>
      <c r="JB57">
        <v>2.831566818974657E-11</v>
      </c>
      <c r="JC57">
        <v>-0.02387284111826243</v>
      </c>
      <c r="JD57">
        <v>-0.004919592197158782</v>
      </c>
      <c r="JE57">
        <v>0.0008186423644796414</v>
      </c>
      <c r="JF57">
        <v>-8.268116151049551E-06</v>
      </c>
      <c r="JG57">
        <v>6</v>
      </c>
      <c r="JH57">
        <v>2002</v>
      </c>
      <c r="JI57">
        <v>0</v>
      </c>
      <c r="JJ57">
        <v>28</v>
      </c>
      <c r="JK57">
        <v>28353602.4</v>
      </c>
      <c r="JL57">
        <v>28353602.4</v>
      </c>
      <c r="JM57">
        <v>0.151367</v>
      </c>
      <c r="JN57">
        <v>4.99634</v>
      </c>
      <c r="JO57">
        <v>1.49658</v>
      </c>
      <c r="JP57">
        <v>2.34741</v>
      </c>
      <c r="JQ57">
        <v>1.54907</v>
      </c>
      <c r="JR57">
        <v>2.41089</v>
      </c>
      <c r="JS57">
        <v>36.0582</v>
      </c>
      <c r="JT57">
        <v>24.0963</v>
      </c>
      <c r="JU57">
        <v>2</v>
      </c>
      <c r="JV57">
        <v>490.864</v>
      </c>
      <c r="JW57">
        <v>495.547</v>
      </c>
      <c r="JX57">
        <v>13.3421</v>
      </c>
      <c r="JY57">
        <v>27.7337</v>
      </c>
      <c r="JZ57">
        <v>29.9994</v>
      </c>
      <c r="KA57">
        <v>28.1775</v>
      </c>
      <c r="KB57">
        <v>28.2163</v>
      </c>
      <c r="KC57">
        <v>-1</v>
      </c>
      <c r="KD57">
        <v>-30</v>
      </c>
      <c r="KE57">
        <v>-30</v>
      </c>
      <c r="KF57">
        <v>13.2662</v>
      </c>
      <c r="KG57">
        <v>420</v>
      </c>
      <c r="KH57">
        <v>22.8706</v>
      </c>
      <c r="KI57">
        <v>101.827</v>
      </c>
      <c r="KJ57">
        <v>93.50620000000001</v>
      </c>
    </row>
    <row r="58" spans="1:296">
      <c r="A58">
        <v>40</v>
      </c>
      <c r="B58">
        <v>1701216441.5</v>
      </c>
      <c r="C58">
        <v>10320</v>
      </c>
      <c r="D58" t="s">
        <v>552</v>
      </c>
      <c r="E58" t="s">
        <v>553</v>
      </c>
      <c r="F58">
        <v>5</v>
      </c>
      <c r="G58" t="s">
        <v>544</v>
      </c>
      <c r="H58">
        <v>1701216438.5</v>
      </c>
      <c r="I58">
        <f>(J58)/1000</f>
        <v>0</v>
      </c>
      <c r="J58">
        <f>IF(DO58, AM58, AG58)</f>
        <v>0</v>
      </c>
      <c r="K58">
        <f>IF(DO58, AH58, AF58)</f>
        <v>0</v>
      </c>
      <c r="L58">
        <f>DQ58 - IF(AT58&gt;1, K58*DK58*100.0/(AV58*EE58), 0)</f>
        <v>0</v>
      </c>
      <c r="M58">
        <f>((S58-I58/2)*L58-K58)/(S58+I58/2)</f>
        <v>0</v>
      </c>
      <c r="N58">
        <f>M58*(DX58+DY58)/1000.0</f>
        <v>0</v>
      </c>
      <c r="O58">
        <f>(DQ58 - IF(AT58&gt;1, K58*DK58*100.0/(AV58*EE58), 0))*(DX58+DY58)/1000.0</f>
        <v>0</v>
      </c>
      <c r="P58">
        <f>2.0/((1/R58-1/Q58)+SIGN(R58)*SQRT((1/R58-1/Q58)*(1/R58-1/Q58) + 4*DL58/((DL58+1)*(DL58+1))*(2*1/R58*1/Q58-1/Q58*1/Q58)))</f>
        <v>0</v>
      </c>
      <c r="Q58">
        <f>IF(LEFT(DM58,1)&lt;&gt;"0",IF(LEFT(DM58,1)="1",3.0,DN58),$D$5+$E$5*(EE58*DX58/($K$5*1000))+$F$5*(EE58*DX58/($K$5*1000))*MAX(MIN(DK58,$J$5),$I$5)*MAX(MIN(DK58,$J$5),$I$5)+$G$5*MAX(MIN(DK58,$J$5),$I$5)*(EE58*DX58/($K$5*1000))+$H$5*(EE58*DX58/($K$5*1000))*(EE58*DX58/($K$5*1000)))</f>
        <v>0</v>
      </c>
      <c r="R58">
        <f>I58*(1000-(1000*0.61365*exp(17.502*V58/(240.97+V58))/(DX58+DY58)+DS58)/2)/(1000*0.61365*exp(17.502*V58/(240.97+V58))/(DX58+DY58)-DS58)</f>
        <v>0</v>
      </c>
      <c r="S58">
        <f>1/((DL58+1)/(P58/1.6)+1/(Q58/1.37)) + DL58/((DL58+1)/(P58/1.6) + DL58/(Q58/1.37))</f>
        <v>0</v>
      </c>
      <c r="T58">
        <f>(DG58*DJ58)</f>
        <v>0</v>
      </c>
      <c r="U58">
        <f>(DZ58+(T58+2*0.95*5.67E-8*(((DZ58+$B$9)+273)^4-(DZ58+273)^4)-44100*I58)/(1.84*29.3*Q58+8*0.95*5.67E-8*(DZ58+273)^3))</f>
        <v>0</v>
      </c>
      <c r="V58">
        <f>($C$9*EA58+$D$9*EB58+$E$9*U58)</f>
        <v>0</v>
      </c>
      <c r="W58">
        <f>0.61365*exp(17.502*V58/(240.97+V58))</f>
        <v>0</v>
      </c>
      <c r="X58">
        <f>(Y58/Z58*100)</f>
        <v>0</v>
      </c>
      <c r="Y58">
        <f>DS58*(DX58+DY58)/1000</f>
        <v>0</v>
      </c>
      <c r="Z58">
        <f>0.61365*exp(17.502*DZ58/(240.97+DZ58))</f>
        <v>0</v>
      </c>
      <c r="AA58">
        <f>(W58-DS58*(DX58+DY58)/1000)</f>
        <v>0</v>
      </c>
      <c r="AB58">
        <f>(-I58*44100)</f>
        <v>0</v>
      </c>
      <c r="AC58">
        <f>2*29.3*Q58*0.92*(DZ58-V58)</f>
        <v>0</v>
      </c>
      <c r="AD58">
        <f>2*0.95*5.67E-8*(((DZ58+$B$9)+273)^4-(V58+273)^4)</f>
        <v>0</v>
      </c>
      <c r="AE58">
        <f>T58+AD58+AB58+AC58</f>
        <v>0</v>
      </c>
      <c r="AF58">
        <f>DW58*AT58*(DR58-DQ58*(1000-AT58*DT58)/(1000-AT58*DS58))/(100*DK58)</f>
        <v>0</v>
      </c>
      <c r="AG58">
        <f>1000*DW58*AT58*(DS58-DT58)/(100*DK58*(1000-AT58*DS58))</f>
        <v>0</v>
      </c>
      <c r="AH58">
        <f>(AI58 - AJ58 - DX58*1E3/(8.314*(DZ58+273.15)) * AL58/DW58 * AK58) * DW58/(100*DK58) * (1000 - DT58)/1000</f>
        <v>0</v>
      </c>
      <c r="AI58">
        <v>429.7637113280501</v>
      </c>
      <c r="AJ58">
        <v>427.6786484848485</v>
      </c>
      <c r="AK58">
        <v>-0.034361003564092</v>
      </c>
      <c r="AL58">
        <v>66.17385356651769</v>
      </c>
      <c r="AM58">
        <f>(AO58 - AN58 + DX58*1E3/(8.314*(DZ58+273.15)) * AQ58/DW58 * AP58) * DW58/(100*DK58) * 1000/(1000 - AO58)</f>
        <v>0</v>
      </c>
      <c r="AN58">
        <v>7.266744799259258</v>
      </c>
      <c r="AO58">
        <v>7.583704363636365</v>
      </c>
      <c r="AP58">
        <v>1.347900376102409E-05</v>
      </c>
      <c r="AQ58">
        <v>108.8907477196175</v>
      </c>
      <c r="AR58">
        <v>0</v>
      </c>
      <c r="AS58">
        <v>0</v>
      </c>
      <c r="AT58">
        <f>IF(AR58*$H$15&gt;=AV58,1.0,(AV58/(AV58-AR58*$H$15)))</f>
        <v>0</v>
      </c>
      <c r="AU58">
        <f>(AT58-1)*100</f>
        <v>0</v>
      </c>
      <c r="AV58">
        <f>MAX(0,($B$15+$C$15*EE58)/(1+$D$15*EE58)*DX58/(DZ58+273)*$E$15)</f>
        <v>0</v>
      </c>
      <c r="AW58" t="s">
        <v>437</v>
      </c>
      <c r="AX58">
        <v>0</v>
      </c>
      <c r="AY58">
        <v>0.7</v>
      </c>
      <c r="AZ58">
        <v>0.7</v>
      </c>
      <c r="BA58">
        <f>1-AY58/AZ58</f>
        <v>0</v>
      </c>
      <c r="BB58">
        <v>-1</v>
      </c>
      <c r="BC58" t="s">
        <v>554</v>
      </c>
      <c r="BD58">
        <v>8168.93</v>
      </c>
      <c r="BE58">
        <v>233.9304615384615</v>
      </c>
      <c r="BF58">
        <v>241.14</v>
      </c>
      <c r="BG58">
        <f>1-BE58/BF58</f>
        <v>0</v>
      </c>
      <c r="BH58">
        <v>0.5</v>
      </c>
      <c r="BI58">
        <f>DH58</f>
        <v>0</v>
      </c>
      <c r="BJ58">
        <f>K58</f>
        <v>0</v>
      </c>
      <c r="BK58">
        <f>BG58*BH58*BI58</f>
        <v>0</v>
      </c>
      <c r="BL58">
        <f>(BJ58-BB58)/BI58</f>
        <v>0</v>
      </c>
      <c r="BM58">
        <f>(AZ58-BF58)/BF58</f>
        <v>0</v>
      </c>
      <c r="BN58">
        <f>AY58/(BA58+AY58/BF58)</f>
        <v>0</v>
      </c>
      <c r="BO58" t="s">
        <v>437</v>
      </c>
      <c r="BP58">
        <v>0</v>
      </c>
      <c r="BQ58">
        <f>IF(BP58&lt;&gt;0, BP58, BN58)</f>
        <v>0</v>
      </c>
      <c r="BR58">
        <f>1-BQ58/BF58</f>
        <v>0</v>
      </c>
      <c r="BS58">
        <f>(BF58-BE58)/(BF58-BQ58)</f>
        <v>0</v>
      </c>
      <c r="BT58">
        <f>(AZ58-BF58)/(AZ58-BQ58)</f>
        <v>0</v>
      </c>
      <c r="BU58">
        <f>(BF58-BE58)/(BF58-AY58)</f>
        <v>0</v>
      </c>
      <c r="BV58">
        <f>(AZ58-BF58)/(AZ58-AY58)</f>
        <v>0</v>
      </c>
      <c r="BW58">
        <f>(BS58*BQ58/BE58)</f>
        <v>0</v>
      </c>
      <c r="BX58">
        <f>(1-BW58)</f>
        <v>0</v>
      </c>
      <c r="DG58">
        <f>$B$13*EF58+$C$13*EG58+$F$13*ER58*(1-EU58)</f>
        <v>0</v>
      </c>
      <c r="DH58">
        <f>DG58*DI58</f>
        <v>0</v>
      </c>
      <c r="DI58">
        <f>($B$13*$D$11+$C$13*$D$11+$F$13*((FE58+EW58)/MAX(FE58+EW58+FF58, 0.1)*$I$11+FF58/MAX(FE58+EW58+FF58, 0.1)*$J$11))/($B$13+$C$13+$F$13)</f>
        <v>0</v>
      </c>
      <c r="DJ58">
        <f>($B$13*$K$11+$C$13*$K$11+$F$13*((FE58+EW58)/MAX(FE58+EW58+FF58, 0.1)*$P$11+FF58/MAX(FE58+EW58+FF58, 0.1)*$Q$11))/($B$13+$C$13+$F$13)</f>
        <v>0</v>
      </c>
      <c r="DK58">
        <v>2</v>
      </c>
      <c r="DL58">
        <v>0.5</v>
      </c>
      <c r="DM58" t="s">
        <v>439</v>
      </c>
      <c r="DN58">
        <v>2</v>
      </c>
      <c r="DO58" t="b">
        <v>1</v>
      </c>
      <c r="DP58">
        <v>1701216438.5</v>
      </c>
      <c r="DQ58">
        <v>424.5067272727272</v>
      </c>
      <c r="DR58">
        <v>426.573</v>
      </c>
      <c r="DS58">
        <v>7.581451818181819</v>
      </c>
      <c r="DT58">
        <v>7.266198181818183</v>
      </c>
      <c r="DU58">
        <v>423.2256363636363</v>
      </c>
      <c r="DV58">
        <v>7.599062727272727</v>
      </c>
      <c r="DW58">
        <v>500.0012727272726</v>
      </c>
      <c r="DX58">
        <v>90.87396363636365</v>
      </c>
      <c r="DY58">
        <v>0.09990862727272726</v>
      </c>
      <c r="DZ58">
        <v>23.39444545454545</v>
      </c>
      <c r="EA58">
        <v>23.95028181818182</v>
      </c>
      <c r="EB58">
        <v>999.9</v>
      </c>
      <c r="EC58">
        <v>0</v>
      </c>
      <c r="ED58">
        <v>0</v>
      </c>
      <c r="EE58">
        <v>10003.79818181818</v>
      </c>
      <c r="EF58">
        <v>0</v>
      </c>
      <c r="EG58">
        <v>10.8071</v>
      </c>
      <c r="EH58">
        <v>-2.066230909090909</v>
      </c>
      <c r="EI58">
        <v>427.7496363636365</v>
      </c>
      <c r="EJ58">
        <v>429.6953636363637</v>
      </c>
      <c r="EK58">
        <v>0.3152530909090909</v>
      </c>
      <c r="EL58">
        <v>426.573</v>
      </c>
      <c r="EM58">
        <v>7.266198181818183</v>
      </c>
      <c r="EN58">
        <v>0.6889566363636365</v>
      </c>
      <c r="EO58">
        <v>0.6603084545454546</v>
      </c>
      <c r="EP58">
        <v>1.604322727272727</v>
      </c>
      <c r="EQ58">
        <v>1.013200909090909</v>
      </c>
      <c r="ER58">
        <v>1500.05</v>
      </c>
      <c r="ES58">
        <v>0.9729974545454545</v>
      </c>
      <c r="ET58">
        <v>0.02700260909090909</v>
      </c>
      <c r="EU58">
        <v>0</v>
      </c>
      <c r="EV58">
        <v>233.9492727272727</v>
      </c>
      <c r="EW58">
        <v>4.9996</v>
      </c>
      <c r="EX58">
        <v>3551.91</v>
      </c>
      <c r="EY58">
        <v>14076.87272727273</v>
      </c>
      <c r="EZ58">
        <v>37.00536363636364</v>
      </c>
      <c r="FA58">
        <v>38.53381818181818</v>
      </c>
      <c r="FB58">
        <v>37.66445454545455</v>
      </c>
      <c r="FC58">
        <v>37.86890909090909</v>
      </c>
      <c r="FD58">
        <v>38.20427272727273</v>
      </c>
      <c r="FE58">
        <v>1454.68</v>
      </c>
      <c r="FF58">
        <v>40.37</v>
      </c>
      <c r="FG58">
        <v>0</v>
      </c>
      <c r="FH58">
        <v>359.7999999523163</v>
      </c>
      <c r="FI58">
        <v>0</v>
      </c>
      <c r="FJ58">
        <v>233.9304615384615</v>
      </c>
      <c r="FK58">
        <v>-0.1435213709185842</v>
      </c>
      <c r="FL58">
        <v>-5.996239337753805</v>
      </c>
      <c r="FM58">
        <v>3552.155769230769</v>
      </c>
      <c r="FN58">
        <v>15</v>
      </c>
      <c r="FO58">
        <v>0</v>
      </c>
      <c r="FP58" t="s">
        <v>440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-2.0435124</v>
      </c>
      <c r="GC58">
        <v>5.054728998123835</v>
      </c>
      <c r="GD58">
        <v>0.97444037123294</v>
      </c>
      <c r="GE58">
        <v>0</v>
      </c>
      <c r="GF58">
        <v>233.9543823529412</v>
      </c>
      <c r="GG58">
        <v>-0.02064171230945433</v>
      </c>
      <c r="GH58">
        <v>0.1753497370309297</v>
      </c>
      <c r="GI58">
        <v>1</v>
      </c>
      <c r="GJ58">
        <v>0.31821075</v>
      </c>
      <c r="GK58">
        <v>-0.01955056660412839</v>
      </c>
      <c r="GL58">
        <v>0.002637198748198549</v>
      </c>
      <c r="GM58">
        <v>1</v>
      </c>
      <c r="GN58">
        <v>2</v>
      </c>
      <c r="GO58">
        <v>3</v>
      </c>
      <c r="GP58" t="s">
        <v>447</v>
      </c>
      <c r="GQ58">
        <v>3.09884</v>
      </c>
      <c r="GR58">
        <v>2.75796</v>
      </c>
      <c r="GS58">
        <v>0.0890637</v>
      </c>
      <c r="GT58">
        <v>0.0896526</v>
      </c>
      <c r="GU58">
        <v>0.0462278</v>
      </c>
      <c r="GV58">
        <v>0.0451526</v>
      </c>
      <c r="GW58">
        <v>23777.9</v>
      </c>
      <c r="GX58">
        <v>22108</v>
      </c>
      <c r="GY58">
        <v>26661.9</v>
      </c>
      <c r="GZ58">
        <v>24507.2</v>
      </c>
      <c r="HA58">
        <v>40772.3</v>
      </c>
      <c r="HB58">
        <v>34633.4</v>
      </c>
      <c r="HC58">
        <v>46632.1</v>
      </c>
      <c r="HD58">
        <v>38806.7</v>
      </c>
      <c r="HE58">
        <v>1.90128</v>
      </c>
      <c r="HF58">
        <v>1.88775</v>
      </c>
      <c r="HG58">
        <v>0.147253</v>
      </c>
      <c r="HH58">
        <v>0</v>
      </c>
      <c r="HI58">
        <v>21.5295</v>
      </c>
      <c r="HJ58">
        <v>999.9</v>
      </c>
      <c r="HK58">
        <v>17.4</v>
      </c>
      <c r="HL58">
        <v>32.7</v>
      </c>
      <c r="HM58">
        <v>9.511100000000001</v>
      </c>
      <c r="HN58">
        <v>61.3737</v>
      </c>
      <c r="HO58">
        <v>23.5697</v>
      </c>
      <c r="HP58">
        <v>1</v>
      </c>
      <c r="HQ58">
        <v>-0.00738059</v>
      </c>
      <c r="HR58">
        <v>2.04135</v>
      </c>
      <c r="HS58">
        <v>20.2684</v>
      </c>
      <c r="HT58">
        <v>5.22148</v>
      </c>
      <c r="HU58">
        <v>11.98</v>
      </c>
      <c r="HV58">
        <v>4.96565</v>
      </c>
      <c r="HW58">
        <v>3.27543</v>
      </c>
      <c r="HX58">
        <v>9999</v>
      </c>
      <c r="HY58">
        <v>9999</v>
      </c>
      <c r="HZ58">
        <v>9999</v>
      </c>
      <c r="IA58">
        <v>510.7</v>
      </c>
      <c r="IB58">
        <v>1.86389</v>
      </c>
      <c r="IC58">
        <v>1.86005</v>
      </c>
      <c r="ID58">
        <v>1.85837</v>
      </c>
      <c r="IE58">
        <v>1.85974</v>
      </c>
      <c r="IF58">
        <v>1.85988</v>
      </c>
      <c r="IG58">
        <v>1.85837</v>
      </c>
      <c r="IH58">
        <v>1.85742</v>
      </c>
      <c r="II58">
        <v>1.85232</v>
      </c>
      <c r="IJ58">
        <v>0</v>
      </c>
      <c r="IK58">
        <v>0</v>
      </c>
      <c r="IL58">
        <v>0</v>
      </c>
      <c r="IM58">
        <v>0</v>
      </c>
      <c r="IN58" t="s">
        <v>442</v>
      </c>
      <c r="IO58" t="s">
        <v>443</v>
      </c>
      <c r="IP58" t="s">
        <v>444</v>
      </c>
      <c r="IQ58" t="s">
        <v>444</v>
      </c>
      <c r="IR58" t="s">
        <v>444</v>
      </c>
      <c r="IS58" t="s">
        <v>444</v>
      </c>
      <c r="IT58">
        <v>0</v>
      </c>
      <c r="IU58">
        <v>100</v>
      </c>
      <c r="IV58">
        <v>100</v>
      </c>
      <c r="IW58">
        <v>1.281</v>
      </c>
      <c r="IX58">
        <v>-0.0176</v>
      </c>
      <c r="IY58">
        <v>0.3971615310492796</v>
      </c>
      <c r="IZ58">
        <v>0.002194383670526158</v>
      </c>
      <c r="JA58">
        <v>-2.614430836048478E-07</v>
      </c>
      <c r="JB58">
        <v>2.831566818974657E-11</v>
      </c>
      <c r="JC58">
        <v>-0.02387284111826243</v>
      </c>
      <c r="JD58">
        <v>-0.004919592197158782</v>
      </c>
      <c r="JE58">
        <v>0.0008186423644796414</v>
      </c>
      <c r="JF58">
        <v>-8.268116151049551E-06</v>
      </c>
      <c r="JG58">
        <v>6</v>
      </c>
      <c r="JH58">
        <v>2002</v>
      </c>
      <c r="JI58">
        <v>0</v>
      </c>
      <c r="JJ58">
        <v>28</v>
      </c>
      <c r="JK58">
        <v>28353607.4</v>
      </c>
      <c r="JL58">
        <v>28353607.4</v>
      </c>
      <c r="JM58">
        <v>0.152588</v>
      </c>
      <c r="JN58">
        <v>4.99634</v>
      </c>
      <c r="JO58">
        <v>1.49658</v>
      </c>
      <c r="JP58">
        <v>2.34741</v>
      </c>
      <c r="JQ58">
        <v>1.54907</v>
      </c>
      <c r="JR58">
        <v>2.35474</v>
      </c>
      <c r="JS58">
        <v>35.9412</v>
      </c>
      <c r="JT58">
        <v>24.1313</v>
      </c>
      <c r="JU58">
        <v>2</v>
      </c>
      <c r="JV58">
        <v>488.74</v>
      </c>
      <c r="JW58">
        <v>496.033</v>
      </c>
      <c r="JX58">
        <v>20.8788</v>
      </c>
      <c r="JY58">
        <v>27.182</v>
      </c>
      <c r="JZ58">
        <v>29.9998</v>
      </c>
      <c r="KA58">
        <v>27.512</v>
      </c>
      <c r="KB58">
        <v>27.5343</v>
      </c>
      <c r="KC58">
        <v>-1</v>
      </c>
      <c r="KD58">
        <v>-30</v>
      </c>
      <c r="KE58">
        <v>-30</v>
      </c>
      <c r="KF58">
        <v>20.899</v>
      </c>
      <c r="KG58">
        <v>420</v>
      </c>
      <c r="KH58">
        <v>22.8706</v>
      </c>
      <c r="KI58">
        <v>101.898</v>
      </c>
      <c r="KJ58">
        <v>93.5557</v>
      </c>
    </row>
    <row r="59" spans="1:296">
      <c r="A59">
        <v>41</v>
      </c>
      <c r="B59">
        <v>1701216468</v>
      </c>
      <c r="C59">
        <v>10346.5</v>
      </c>
      <c r="D59" t="s">
        <v>555</v>
      </c>
      <c r="E59" t="s">
        <v>556</v>
      </c>
      <c r="F59">
        <v>5</v>
      </c>
      <c r="G59" t="s">
        <v>544</v>
      </c>
      <c r="H59">
        <v>1701216465.25</v>
      </c>
      <c r="I59">
        <f>(J59)/1000</f>
        <v>0</v>
      </c>
      <c r="J59">
        <f>IF(DO59, AM59, AG59)</f>
        <v>0</v>
      </c>
      <c r="K59">
        <f>IF(DO59, AH59, AF59)</f>
        <v>0</v>
      </c>
      <c r="L59">
        <f>DQ59 - IF(AT59&gt;1, K59*DK59*100.0/(AV59*EE59), 0)</f>
        <v>0</v>
      </c>
      <c r="M59">
        <f>((S59-I59/2)*L59-K59)/(S59+I59/2)</f>
        <v>0</v>
      </c>
      <c r="N59">
        <f>M59*(DX59+DY59)/1000.0</f>
        <v>0</v>
      </c>
      <c r="O59">
        <f>(DQ59 - IF(AT59&gt;1, K59*DK59*100.0/(AV59*EE59), 0))*(DX59+DY59)/1000.0</f>
        <v>0</v>
      </c>
      <c r="P59">
        <f>2.0/((1/R59-1/Q59)+SIGN(R59)*SQRT((1/R59-1/Q59)*(1/R59-1/Q59) + 4*DL59/((DL59+1)*(DL59+1))*(2*1/R59*1/Q59-1/Q59*1/Q59)))</f>
        <v>0</v>
      </c>
      <c r="Q59">
        <f>IF(LEFT(DM59,1)&lt;&gt;"0",IF(LEFT(DM59,1)="1",3.0,DN59),$D$5+$E$5*(EE59*DX59/($K$5*1000))+$F$5*(EE59*DX59/($K$5*1000))*MAX(MIN(DK59,$J$5),$I$5)*MAX(MIN(DK59,$J$5),$I$5)+$G$5*MAX(MIN(DK59,$J$5),$I$5)*(EE59*DX59/($K$5*1000))+$H$5*(EE59*DX59/($K$5*1000))*(EE59*DX59/($K$5*1000)))</f>
        <v>0</v>
      </c>
      <c r="R59">
        <f>I59*(1000-(1000*0.61365*exp(17.502*V59/(240.97+V59))/(DX59+DY59)+DS59)/2)/(1000*0.61365*exp(17.502*V59/(240.97+V59))/(DX59+DY59)-DS59)</f>
        <v>0</v>
      </c>
      <c r="S59">
        <f>1/((DL59+1)/(P59/1.6)+1/(Q59/1.37)) + DL59/((DL59+1)/(P59/1.6) + DL59/(Q59/1.37))</f>
        <v>0</v>
      </c>
      <c r="T59">
        <f>(DG59*DJ59)</f>
        <v>0</v>
      </c>
      <c r="U59">
        <f>(DZ59+(T59+2*0.95*5.67E-8*(((DZ59+$B$9)+273)^4-(DZ59+273)^4)-44100*I59)/(1.84*29.3*Q59+8*0.95*5.67E-8*(DZ59+273)^3))</f>
        <v>0</v>
      </c>
      <c r="V59">
        <f>($C$9*EA59+$D$9*EB59+$E$9*U59)</f>
        <v>0</v>
      </c>
      <c r="W59">
        <f>0.61365*exp(17.502*V59/(240.97+V59))</f>
        <v>0</v>
      </c>
      <c r="X59">
        <f>(Y59/Z59*100)</f>
        <v>0</v>
      </c>
      <c r="Y59">
        <f>DS59*(DX59+DY59)/1000</f>
        <v>0</v>
      </c>
      <c r="Z59">
        <f>0.61365*exp(17.502*DZ59/(240.97+DZ59))</f>
        <v>0</v>
      </c>
      <c r="AA59">
        <f>(W59-DS59*(DX59+DY59)/1000)</f>
        <v>0</v>
      </c>
      <c r="AB59">
        <f>(-I59*44100)</f>
        <v>0</v>
      </c>
      <c r="AC59">
        <f>2*29.3*Q59*0.92*(DZ59-V59)</f>
        <v>0</v>
      </c>
      <c r="AD59">
        <f>2*0.95*5.67E-8*(((DZ59+$B$9)+273)^4-(V59+273)^4)</f>
        <v>0</v>
      </c>
      <c r="AE59">
        <f>T59+AD59+AB59+AC59</f>
        <v>0</v>
      </c>
      <c r="AF59">
        <f>DW59*AT59*(DR59-DQ59*(1000-AT59*DT59)/(1000-AT59*DS59))/(100*DK59)</f>
        <v>0</v>
      </c>
      <c r="AG59">
        <f>1000*DW59*AT59*(DS59-DT59)/(100*DK59*(1000-AT59*DS59))</f>
        <v>0</v>
      </c>
      <c r="AH59">
        <f>(AI59 - AJ59 - DX59*1E3/(8.314*(DZ59+273.15)) * AL59/DW59 * AK59) * DW59/(100*DK59) * (1000 - DT59)/1000</f>
        <v>0</v>
      </c>
      <c r="AI59">
        <v>432.5382949018916</v>
      </c>
      <c r="AJ59">
        <v>429.3171818181818</v>
      </c>
      <c r="AK59">
        <v>0.254039474605951</v>
      </c>
      <c r="AL59">
        <v>66.17385356651769</v>
      </c>
      <c r="AM59">
        <f>(AO59 - AN59 + DX59*1E3/(8.314*(DZ59+273.15)) * AQ59/DW59 * AP59) * DW59/(100*DK59) * 1000/(1000 - AO59)</f>
        <v>0</v>
      </c>
      <c r="AN59">
        <v>7.269714217685492</v>
      </c>
      <c r="AO59">
        <v>7.595936484848483</v>
      </c>
      <c r="AP59">
        <v>4.101837543726275E-06</v>
      </c>
      <c r="AQ59">
        <v>108.8907477196175</v>
      </c>
      <c r="AR59">
        <v>0</v>
      </c>
      <c r="AS59">
        <v>0</v>
      </c>
      <c r="AT59">
        <f>IF(AR59*$H$15&gt;=AV59,1.0,(AV59/(AV59-AR59*$H$15)))</f>
        <v>0</v>
      </c>
      <c r="AU59">
        <f>(AT59-1)*100</f>
        <v>0</v>
      </c>
      <c r="AV59">
        <f>MAX(0,($B$15+$C$15*EE59)/(1+$D$15*EE59)*DX59/(DZ59+273)*$E$15)</f>
        <v>0</v>
      </c>
      <c r="AW59" t="s">
        <v>437</v>
      </c>
      <c r="AX59" t="s">
        <v>437</v>
      </c>
      <c r="AY59">
        <v>0</v>
      </c>
      <c r="AZ59">
        <v>0</v>
      </c>
      <c r="BA59">
        <f>1-AY59/AZ59</f>
        <v>0</v>
      </c>
      <c r="BB59">
        <v>0</v>
      </c>
      <c r="BC59" t="s">
        <v>437</v>
      </c>
      <c r="BD59" t="s">
        <v>437</v>
      </c>
      <c r="BE59">
        <v>0</v>
      </c>
      <c r="BF59">
        <v>0</v>
      </c>
      <c r="BG59">
        <f>1-BE59/BF59</f>
        <v>0</v>
      </c>
      <c r="BH59">
        <v>0.5</v>
      </c>
      <c r="BI59">
        <f>DH59</f>
        <v>0</v>
      </c>
      <c r="BJ59">
        <f>K59</f>
        <v>0</v>
      </c>
      <c r="BK59">
        <f>BG59*BH59*BI59</f>
        <v>0</v>
      </c>
      <c r="BL59">
        <f>(BJ59-BB59)/BI59</f>
        <v>0</v>
      </c>
      <c r="BM59">
        <f>(AZ59-BF59)/BF59</f>
        <v>0</v>
      </c>
      <c r="BN59">
        <f>AY59/(BA59+AY59/BF59)</f>
        <v>0</v>
      </c>
      <c r="BO59" t="s">
        <v>437</v>
      </c>
      <c r="BP59">
        <v>0</v>
      </c>
      <c r="BQ59">
        <f>IF(BP59&lt;&gt;0, BP59, BN59)</f>
        <v>0</v>
      </c>
      <c r="BR59">
        <f>1-BQ59/BF59</f>
        <v>0</v>
      </c>
      <c r="BS59">
        <f>(BF59-BE59)/(BF59-BQ59)</f>
        <v>0</v>
      </c>
      <c r="BT59">
        <f>(AZ59-BF59)/(AZ59-BQ59)</f>
        <v>0</v>
      </c>
      <c r="BU59">
        <f>(BF59-BE59)/(BF59-AY59)</f>
        <v>0</v>
      </c>
      <c r="BV59">
        <f>(AZ59-BF59)/(AZ59-AY59)</f>
        <v>0</v>
      </c>
      <c r="BW59">
        <f>(BS59*BQ59/BE59)</f>
        <v>0</v>
      </c>
      <c r="BX59">
        <f>(1-BW59)</f>
        <v>0</v>
      </c>
      <c r="DG59">
        <f>$B$13*EF59+$C$13*EG59+$F$13*ER59*(1-EU59)</f>
        <v>0</v>
      </c>
      <c r="DH59">
        <f>DG59*DI59</f>
        <v>0</v>
      </c>
      <c r="DI59">
        <f>($B$13*$D$11+$C$13*$D$11+$F$13*((FE59+EW59)/MAX(FE59+EW59+FF59, 0.1)*$I$11+FF59/MAX(FE59+EW59+FF59, 0.1)*$J$11))/($B$13+$C$13+$F$13)</f>
        <v>0</v>
      </c>
      <c r="DJ59">
        <f>($B$13*$K$11+$C$13*$K$11+$F$13*((FE59+EW59)/MAX(FE59+EW59+FF59, 0.1)*$P$11+FF59/MAX(FE59+EW59+FF59, 0.1)*$Q$11))/($B$13+$C$13+$F$13)</f>
        <v>0</v>
      </c>
      <c r="DK59">
        <v>2</v>
      </c>
      <c r="DL59">
        <v>0.5</v>
      </c>
      <c r="DM59" t="s">
        <v>439</v>
      </c>
      <c r="DN59">
        <v>2</v>
      </c>
      <c r="DO59" t="b">
        <v>1</v>
      </c>
      <c r="DP59">
        <v>1701216465.25</v>
      </c>
      <c r="DQ59">
        <v>425.5361</v>
      </c>
      <c r="DR59">
        <v>429.207</v>
      </c>
      <c r="DS59">
        <v>7.595098999999999</v>
      </c>
      <c r="DT59">
        <v>7.268819000000001</v>
      </c>
      <c r="DU59">
        <v>424.253</v>
      </c>
      <c r="DV59">
        <v>7.612627999999999</v>
      </c>
      <c r="DW59">
        <v>500.0348</v>
      </c>
      <c r="DX59">
        <v>90.87237</v>
      </c>
      <c r="DY59">
        <v>0.10017056</v>
      </c>
      <c r="DZ59">
        <v>23.41202</v>
      </c>
      <c r="EA59">
        <v>24.00948</v>
      </c>
      <c r="EB59">
        <v>999.9</v>
      </c>
      <c r="EC59">
        <v>0</v>
      </c>
      <c r="ED59">
        <v>0</v>
      </c>
      <c r="EE59">
        <v>9976.687000000002</v>
      </c>
      <c r="EF59">
        <v>0</v>
      </c>
      <c r="EG59">
        <v>10.8071</v>
      </c>
      <c r="EH59">
        <v>-3.670961</v>
      </c>
      <c r="EI59">
        <v>428.7929</v>
      </c>
      <c r="EJ59">
        <v>432.3498</v>
      </c>
      <c r="EK59">
        <v>0.3262787</v>
      </c>
      <c r="EL59">
        <v>429.207</v>
      </c>
      <c r="EM59">
        <v>7.268819000000001</v>
      </c>
      <c r="EN59">
        <v>0.6901845</v>
      </c>
      <c r="EO59">
        <v>0.6605348</v>
      </c>
      <c r="EP59">
        <v>1.629166</v>
      </c>
      <c r="EQ59">
        <v>1.017962</v>
      </c>
      <c r="ER59">
        <v>1499.985</v>
      </c>
      <c r="ES59">
        <v>0.972997</v>
      </c>
      <c r="ET59">
        <v>0.02700314</v>
      </c>
      <c r="EU59">
        <v>0</v>
      </c>
      <c r="EV59">
        <v>233.6279</v>
      </c>
      <c r="EW59">
        <v>4.9996</v>
      </c>
      <c r="EX59">
        <v>3547.616</v>
      </c>
      <c r="EY59">
        <v>14076.24</v>
      </c>
      <c r="EZ59">
        <v>36.99339999999999</v>
      </c>
      <c r="FA59">
        <v>38.4748</v>
      </c>
      <c r="FB59">
        <v>37.6186</v>
      </c>
      <c r="FC59">
        <v>37.8559</v>
      </c>
      <c r="FD59">
        <v>38.1809</v>
      </c>
      <c r="FE59">
        <v>1454.615</v>
      </c>
      <c r="FF59">
        <v>40.37</v>
      </c>
      <c r="FG59">
        <v>0</v>
      </c>
      <c r="FH59">
        <v>26.20000004768372</v>
      </c>
      <c r="FI59">
        <v>0</v>
      </c>
      <c r="FJ59">
        <v>233.6865384615385</v>
      </c>
      <c r="FK59">
        <v>-0.8205811840612494</v>
      </c>
      <c r="FL59">
        <v>-0.8386325007233694</v>
      </c>
      <c r="FM59">
        <v>3547.878076923077</v>
      </c>
      <c r="FN59">
        <v>15</v>
      </c>
      <c r="FO59">
        <v>0</v>
      </c>
      <c r="FP59" t="s">
        <v>440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-2.808649024390244</v>
      </c>
      <c r="GC59">
        <v>-6.738386132404181</v>
      </c>
      <c r="GD59">
        <v>0.7825466811441858</v>
      </c>
      <c r="GE59">
        <v>0</v>
      </c>
      <c r="GF59">
        <v>233.5685</v>
      </c>
      <c r="GG59">
        <v>1.621008409079551</v>
      </c>
      <c r="GH59">
        <v>0.3237101326804571</v>
      </c>
      <c r="GI59">
        <v>0</v>
      </c>
      <c r="GJ59">
        <v>0.3314317804878049</v>
      </c>
      <c r="GK59">
        <v>-0.01699285714285693</v>
      </c>
      <c r="GL59">
        <v>0.003969569765421199</v>
      </c>
      <c r="GM59">
        <v>1</v>
      </c>
      <c r="GN59">
        <v>1</v>
      </c>
      <c r="GO59">
        <v>3</v>
      </c>
      <c r="GP59" t="s">
        <v>510</v>
      </c>
      <c r="GQ59">
        <v>3.09902</v>
      </c>
      <c r="GR59">
        <v>2.75794</v>
      </c>
      <c r="GS59">
        <v>0.08932850000000001</v>
      </c>
      <c r="GT59">
        <v>0.089989</v>
      </c>
      <c r="GU59">
        <v>0.0462852</v>
      </c>
      <c r="GV59">
        <v>0.0451584</v>
      </c>
      <c r="GW59">
        <v>23770.5</v>
      </c>
      <c r="GX59">
        <v>22099.6</v>
      </c>
      <c r="GY59">
        <v>26661.4</v>
      </c>
      <c r="GZ59">
        <v>24506.8</v>
      </c>
      <c r="HA59">
        <v>40768.9</v>
      </c>
      <c r="HB59">
        <v>34632.3</v>
      </c>
      <c r="HC59">
        <v>46630.9</v>
      </c>
      <c r="HD59">
        <v>38805.6</v>
      </c>
      <c r="HE59">
        <v>1.90132</v>
      </c>
      <c r="HF59">
        <v>1.88785</v>
      </c>
      <c r="HG59">
        <v>0.142291</v>
      </c>
      <c r="HH59">
        <v>0</v>
      </c>
      <c r="HI59">
        <v>21.6748</v>
      </c>
      <c r="HJ59">
        <v>999.9</v>
      </c>
      <c r="HK59">
        <v>17.4</v>
      </c>
      <c r="HL59">
        <v>32.7</v>
      </c>
      <c r="HM59">
        <v>9.5116</v>
      </c>
      <c r="HN59">
        <v>61.4037</v>
      </c>
      <c r="HO59">
        <v>23.3894</v>
      </c>
      <c r="HP59">
        <v>1</v>
      </c>
      <c r="HQ59">
        <v>-0.00664126</v>
      </c>
      <c r="HR59">
        <v>2.27637</v>
      </c>
      <c r="HS59">
        <v>20.2653</v>
      </c>
      <c r="HT59">
        <v>5.22193</v>
      </c>
      <c r="HU59">
        <v>11.98</v>
      </c>
      <c r="HV59">
        <v>4.96575</v>
      </c>
      <c r="HW59">
        <v>3.27515</v>
      </c>
      <c r="HX59">
        <v>9999</v>
      </c>
      <c r="HY59">
        <v>9999</v>
      </c>
      <c r="HZ59">
        <v>9999</v>
      </c>
      <c r="IA59">
        <v>510.7</v>
      </c>
      <c r="IB59">
        <v>1.86389</v>
      </c>
      <c r="IC59">
        <v>1.86005</v>
      </c>
      <c r="ID59">
        <v>1.85837</v>
      </c>
      <c r="IE59">
        <v>1.85974</v>
      </c>
      <c r="IF59">
        <v>1.85986</v>
      </c>
      <c r="IG59">
        <v>1.85835</v>
      </c>
      <c r="IH59">
        <v>1.85743</v>
      </c>
      <c r="II59">
        <v>1.85233</v>
      </c>
      <c r="IJ59">
        <v>0</v>
      </c>
      <c r="IK59">
        <v>0</v>
      </c>
      <c r="IL59">
        <v>0</v>
      </c>
      <c r="IM59">
        <v>0</v>
      </c>
      <c r="IN59" t="s">
        <v>442</v>
      </c>
      <c r="IO59" t="s">
        <v>443</v>
      </c>
      <c r="IP59" t="s">
        <v>444</v>
      </c>
      <c r="IQ59" t="s">
        <v>444</v>
      </c>
      <c r="IR59" t="s">
        <v>444</v>
      </c>
      <c r="IS59" t="s">
        <v>444</v>
      </c>
      <c r="IT59">
        <v>0</v>
      </c>
      <c r="IU59">
        <v>100</v>
      </c>
      <c r="IV59">
        <v>100</v>
      </c>
      <c r="IW59">
        <v>1.284</v>
      </c>
      <c r="IX59">
        <v>-0.0175</v>
      </c>
      <c r="IY59">
        <v>0.3971615310492796</v>
      </c>
      <c r="IZ59">
        <v>0.002194383670526158</v>
      </c>
      <c r="JA59">
        <v>-2.614430836048478E-07</v>
      </c>
      <c r="JB59">
        <v>2.831566818974657E-11</v>
      </c>
      <c r="JC59">
        <v>-0.02387284111826243</v>
      </c>
      <c r="JD59">
        <v>-0.004919592197158782</v>
      </c>
      <c r="JE59">
        <v>0.0008186423644796414</v>
      </c>
      <c r="JF59">
        <v>-8.268116151049551E-06</v>
      </c>
      <c r="JG59">
        <v>6</v>
      </c>
      <c r="JH59">
        <v>2002</v>
      </c>
      <c r="JI59">
        <v>0</v>
      </c>
      <c r="JJ59">
        <v>28</v>
      </c>
      <c r="JK59">
        <v>28353607.8</v>
      </c>
      <c r="JL59">
        <v>28353607.8</v>
      </c>
      <c r="JM59">
        <v>0.152588</v>
      </c>
      <c r="JN59">
        <v>4.99634</v>
      </c>
      <c r="JO59">
        <v>1.49658</v>
      </c>
      <c r="JP59">
        <v>2.34741</v>
      </c>
      <c r="JQ59">
        <v>1.54907</v>
      </c>
      <c r="JR59">
        <v>2.43652</v>
      </c>
      <c r="JS59">
        <v>35.9412</v>
      </c>
      <c r="JT59">
        <v>24.1313</v>
      </c>
      <c r="JU59">
        <v>2</v>
      </c>
      <c r="JV59">
        <v>488.592</v>
      </c>
      <c r="JW59">
        <v>495.879</v>
      </c>
      <c r="JX59">
        <v>20.8441</v>
      </c>
      <c r="JY59">
        <v>27.1744</v>
      </c>
      <c r="JZ59">
        <v>30.0003</v>
      </c>
      <c r="KA59">
        <v>27.4896</v>
      </c>
      <c r="KB59">
        <v>27.509</v>
      </c>
      <c r="KC59">
        <v>-1</v>
      </c>
      <c r="KD59">
        <v>-30</v>
      </c>
      <c r="KE59">
        <v>-30</v>
      </c>
      <c r="KF59">
        <v>20.8379</v>
      </c>
      <c r="KG59">
        <v>420</v>
      </c>
      <c r="KH59">
        <v>22.8706</v>
      </c>
      <c r="KI59">
        <v>101.896</v>
      </c>
      <c r="KJ59">
        <v>93.5536</v>
      </c>
    </row>
    <row r="60" spans="1:296">
      <c r="A60">
        <v>42</v>
      </c>
      <c r="B60">
        <v>1701216522</v>
      </c>
      <c r="C60">
        <v>10400.5</v>
      </c>
      <c r="D60" t="s">
        <v>557</v>
      </c>
      <c r="E60" t="s">
        <v>558</v>
      </c>
      <c r="F60">
        <v>5</v>
      </c>
      <c r="G60" t="s">
        <v>544</v>
      </c>
      <c r="H60">
        <v>1701216519</v>
      </c>
      <c r="I60">
        <f>(J60)/1000</f>
        <v>0</v>
      </c>
      <c r="J60">
        <f>IF(DO60, AM60, AG60)</f>
        <v>0</v>
      </c>
      <c r="K60">
        <f>IF(DO60, AH60, AF60)</f>
        <v>0</v>
      </c>
      <c r="L60">
        <f>DQ60 - IF(AT60&gt;1, K60*DK60*100.0/(AV60*EE60), 0)</f>
        <v>0</v>
      </c>
      <c r="M60">
        <f>((S60-I60/2)*L60-K60)/(S60+I60/2)</f>
        <v>0</v>
      </c>
      <c r="N60">
        <f>M60*(DX60+DY60)/1000.0</f>
        <v>0</v>
      </c>
      <c r="O60">
        <f>(DQ60 - IF(AT60&gt;1, K60*DK60*100.0/(AV60*EE60), 0))*(DX60+DY60)/1000.0</f>
        <v>0</v>
      </c>
      <c r="P60">
        <f>2.0/((1/R60-1/Q60)+SIGN(R60)*SQRT((1/R60-1/Q60)*(1/R60-1/Q60) + 4*DL60/((DL60+1)*(DL60+1))*(2*1/R60*1/Q60-1/Q60*1/Q60)))</f>
        <v>0</v>
      </c>
      <c r="Q60">
        <f>IF(LEFT(DM60,1)&lt;&gt;"0",IF(LEFT(DM60,1)="1",3.0,DN60),$D$5+$E$5*(EE60*DX60/($K$5*1000))+$F$5*(EE60*DX60/($K$5*1000))*MAX(MIN(DK60,$J$5),$I$5)*MAX(MIN(DK60,$J$5),$I$5)+$G$5*MAX(MIN(DK60,$J$5),$I$5)*(EE60*DX60/($K$5*1000))+$H$5*(EE60*DX60/($K$5*1000))*(EE60*DX60/($K$5*1000)))</f>
        <v>0</v>
      </c>
      <c r="R60">
        <f>I60*(1000-(1000*0.61365*exp(17.502*V60/(240.97+V60))/(DX60+DY60)+DS60)/2)/(1000*0.61365*exp(17.502*V60/(240.97+V60))/(DX60+DY60)-DS60)</f>
        <v>0</v>
      </c>
      <c r="S60">
        <f>1/((DL60+1)/(P60/1.6)+1/(Q60/1.37)) + DL60/((DL60+1)/(P60/1.6) + DL60/(Q60/1.37))</f>
        <v>0</v>
      </c>
      <c r="T60">
        <f>(DG60*DJ60)</f>
        <v>0</v>
      </c>
      <c r="U60">
        <f>(DZ60+(T60+2*0.95*5.67E-8*(((DZ60+$B$9)+273)^4-(DZ60+273)^4)-44100*I60)/(1.84*29.3*Q60+8*0.95*5.67E-8*(DZ60+273)^3))</f>
        <v>0</v>
      </c>
      <c r="V60">
        <f>($C$9*EA60+$D$9*EB60+$E$9*U60)</f>
        <v>0</v>
      </c>
      <c r="W60">
        <f>0.61365*exp(17.502*V60/(240.97+V60))</f>
        <v>0</v>
      </c>
      <c r="X60">
        <f>(Y60/Z60*100)</f>
        <v>0</v>
      </c>
      <c r="Y60">
        <f>DS60*(DX60+DY60)/1000</f>
        <v>0</v>
      </c>
      <c r="Z60">
        <f>0.61365*exp(17.502*DZ60/(240.97+DZ60))</f>
        <v>0</v>
      </c>
      <c r="AA60">
        <f>(W60-DS60*(DX60+DY60)/1000)</f>
        <v>0</v>
      </c>
      <c r="AB60">
        <f>(-I60*44100)</f>
        <v>0</v>
      </c>
      <c r="AC60">
        <f>2*29.3*Q60*0.92*(DZ60-V60)</f>
        <v>0</v>
      </c>
      <c r="AD60">
        <f>2*0.95*5.67E-8*(((DZ60+$B$9)+273)^4-(V60+273)^4)</f>
        <v>0</v>
      </c>
      <c r="AE60">
        <f>T60+AD60+AB60+AC60</f>
        <v>0</v>
      </c>
      <c r="AF60">
        <f>DW60*AT60*(DR60-DQ60*(1000-AT60*DT60)/(1000-AT60*DS60))/(100*DK60)</f>
        <v>0</v>
      </c>
      <c r="AG60">
        <f>1000*DW60*AT60*(DS60-DT60)/(100*DK60*(1000-AT60*DS60))</f>
        <v>0</v>
      </c>
      <c r="AH60">
        <f>(AI60 - AJ60 - DX60*1E3/(8.314*(DZ60+273.15)) * AL60/DW60 * AK60) * DW60/(100*DK60) * (1000 - DT60)/1000</f>
        <v>0</v>
      </c>
      <c r="AI60">
        <v>430.7612934647327</v>
      </c>
      <c r="AJ60">
        <v>429.6676242424243</v>
      </c>
      <c r="AK60">
        <v>-0.2199839581896995</v>
      </c>
      <c r="AL60">
        <v>66.17385356651769</v>
      </c>
      <c r="AM60">
        <f>(AO60 - AN60 + DX60*1E3/(8.314*(DZ60+273.15)) * AQ60/DW60 * AP60) * DW60/(100*DK60) * 1000/(1000 - AO60)</f>
        <v>0</v>
      </c>
      <c r="AN60">
        <v>7.280004862105251</v>
      </c>
      <c r="AO60">
        <v>7.607174606060608</v>
      </c>
      <c r="AP60">
        <v>1.407229970497455E-06</v>
      </c>
      <c r="AQ60">
        <v>108.8907477196175</v>
      </c>
      <c r="AR60">
        <v>0</v>
      </c>
      <c r="AS60">
        <v>0</v>
      </c>
      <c r="AT60">
        <f>IF(AR60*$H$15&gt;=AV60,1.0,(AV60/(AV60-AR60*$H$15)))</f>
        <v>0</v>
      </c>
      <c r="AU60">
        <f>(AT60-1)*100</f>
        <v>0</v>
      </c>
      <c r="AV60">
        <f>MAX(0,($B$15+$C$15*EE60)/(1+$D$15*EE60)*DX60/(DZ60+273)*$E$15)</f>
        <v>0</v>
      </c>
      <c r="AW60" t="s">
        <v>437</v>
      </c>
      <c r="AX60" t="s">
        <v>437</v>
      </c>
      <c r="AY60">
        <v>0</v>
      </c>
      <c r="AZ60">
        <v>0</v>
      </c>
      <c r="BA60">
        <f>1-AY60/AZ60</f>
        <v>0</v>
      </c>
      <c r="BB60">
        <v>0</v>
      </c>
      <c r="BC60" t="s">
        <v>437</v>
      </c>
      <c r="BD60" t="s">
        <v>437</v>
      </c>
      <c r="BE60">
        <v>0</v>
      </c>
      <c r="BF60">
        <v>0</v>
      </c>
      <c r="BG60">
        <f>1-BE60/BF60</f>
        <v>0</v>
      </c>
      <c r="BH60">
        <v>0.5</v>
      </c>
      <c r="BI60">
        <f>DH60</f>
        <v>0</v>
      </c>
      <c r="BJ60">
        <f>K60</f>
        <v>0</v>
      </c>
      <c r="BK60">
        <f>BG60*BH60*BI60</f>
        <v>0</v>
      </c>
      <c r="BL60">
        <f>(BJ60-BB60)/BI60</f>
        <v>0</v>
      </c>
      <c r="BM60">
        <f>(AZ60-BF60)/BF60</f>
        <v>0</v>
      </c>
      <c r="BN60">
        <f>AY60/(BA60+AY60/BF60)</f>
        <v>0</v>
      </c>
      <c r="BO60" t="s">
        <v>437</v>
      </c>
      <c r="BP60">
        <v>0</v>
      </c>
      <c r="BQ60">
        <f>IF(BP60&lt;&gt;0, BP60, BN60)</f>
        <v>0</v>
      </c>
      <c r="BR60">
        <f>1-BQ60/BF60</f>
        <v>0</v>
      </c>
      <c r="BS60">
        <f>(BF60-BE60)/(BF60-BQ60)</f>
        <v>0</v>
      </c>
      <c r="BT60">
        <f>(AZ60-BF60)/(AZ60-BQ60)</f>
        <v>0</v>
      </c>
      <c r="BU60">
        <f>(BF60-BE60)/(BF60-AY60)</f>
        <v>0</v>
      </c>
      <c r="BV60">
        <f>(AZ60-BF60)/(AZ60-AY60)</f>
        <v>0</v>
      </c>
      <c r="BW60">
        <f>(BS60*BQ60/BE60)</f>
        <v>0</v>
      </c>
      <c r="BX60">
        <f>(1-BW60)</f>
        <v>0</v>
      </c>
      <c r="DG60">
        <f>$B$13*EF60+$C$13*EG60+$F$13*ER60*(1-EU60)</f>
        <v>0</v>
      </c>
      <c r="DH60">
        <f>DG60*DI60</f>
        <v>0</v>
      </c>
      <c r="DI60">
        <f>($B$13*$D$11+$C$13*$D$11+$F$13*((FE60+EW60)/MAX(FE60+EW60+FF60, 0.1)*$I$11+FF60/MAX(FE60+EW60+FF60, 0.1)*$J$11))/($B$13+$C$13+$F$13)</f>
        <v>0</v>
      </c>
      <c r="DJ60">
        <f>($B$13*$K$11+$C$13*$K$11+$F$13*((FE60+EW60)/MAX(FE60+EW60+FF60, 0.1)*$P$11+FF60/MAX(FE60+EW60+FF60, 0.1)*$Q$11))/($B$13+$C$13+$F$13)</f>
        <v>0</v>
      </c>
      <c r="DK60">
        <v>2</v>
      </c>
      <c r="DL60">
        <v>0.5</v>
      </c>
      <c r="DM60" t="s">
        <v>439</v>
      </c>
      <c r="DN60">
        <v>2</v>
      </c>
      <c r="DO60" t="b">
        <v>1</v>
      </c>
      <c r="DP60">
        <v>1701216519</v>
      </c>
      <c r="DQ60">
        <v>426.9529090909091</v>
      </c>
      <c r="DR60">
        <v>427.6491818181818</v>
      </c>
      <c r="DS60">
        <v>7.606787272727273</v>
      </c>
      <c r="DT60">
        <v>7.279999090909092</v>
      </c>
      <c r="DU60">
        <v>425.6667272727272</v>
      </c>
      <c r="DV60">
        <v>7.624247272727273</v>
      </c>
      <c r="DW60">
        <v>500.0042727272728</v>
      </c>
      <c r="DX60">
        <v>90.87114545454546</v>
      </c>
      <c r="DY60">
        <v>0.1000753727272727</v>
      </c>
      <c r="DZ60">
        <v>23.35268181818182</v>
      </c>
      <c r="EA60">
        <v>24.01255454545454</v>
      </c>
      <c r="EB60">
        <v>999.9</v>
      </c>
      <c r="EC60">
        <v>0</v>
      </c>
      <c r="ED60">
        <v>0</v>
      </c>
      <c r="EE60">
        <v>9998.01</v>
      </c>
      <c r="EF60">
        <v>0</v>
      </c>
      <c r="EG60">
        <v>10.8071</v>
      </c>
      <c r="EH60">
        <v>-0.6963415454545454</v>
      </c>
      <c r="EI60">
        <v>430.2253636363636</v>
      </c>
      <c r="EJ60">
        <v>430.7854545454546</v>
      </c>
      <c r="EK60">
        <v>0.3267893636363636</v>
      </c>
      <c r="EL60">
        <v>427.6491818181818</v>
      </c>
      <c r="EM60">
        <v>7.279999090909092</v>
      </c>
      <c r="EN60">
        <v>0.6912375454545455</v>
      </c>
      <c r="EO60">
        <v>0.661542</v>
      </c>
      <c r="EP60">
        <v>1.650447272727273</v>
      </c>
      <c r="EQ60">
        <v>1.039116363636363</v>
      </c>
      <c r="ER60">
        <v>1500.014545454545</v>
      </c>
      <c r="ES60">
        <v>0.9729976363636363</v>
      </c>
      <c r="ET60">
        <v>0.02700256363636363</v>
      </c>
      <c r="EU60">
        <v>0</v>
      </c>
      <c r="EV60">
        <v>233.3536363636364</v>
      </c>
      <c r="EW60">
        <v>4.9996</v>
      </c>
      <c r="EX60">
        <v>3543.734545454546</v>
      </c>
      <c r="EY60">
        <v>14076.54545454546</v>
      </c>
      <c r="EZ60">
        <v>36.93718181818181</v>
      </c>
      <c r="FA60">
        <v>38.42572727272727</v>
      </c>
      <c r="FB60">
        <v>37.511</v>
      </c>
      <c r="FC60">
        <v>37.81218181818181</v>
      </c>
      <c r="FD60">
        <v>38.14745454545454</v>
      </c>
      <c r="FE60">
        <v>1454.644545454545</v>
      </c>
      <c r="FF60">
        <v>40.37</v>
      </c>
      <c r="FG60">
        <v>0</v>
      </c>
      <c r="FH60">
        <v>80.20000004768372</v>
      </c>
      <c r="FI60">
        <v>0</v>
      </c>
      <c r="FJ60">
        <v>233.5186153846154</v>
      </c>
      <c r="FK60">
        <v>-1.118769247533925</v>
      </c>
      <c r="FL60">
        <v>-3.30837605451152</v>
      </c>
      <c r="FM60">
        <v>3544.079615384615</v>
      </c>
      <c r="FN60">
        <v>15</v>
      </c>
      <c r="FO60">
        <v>0</v>
      </c>
      <c r="FP60" t="s">
        <v>440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-2.021959243902439</v>
      </c>
      <c r="GC60">
        <v>3.374080285714284</v>
      </c>
      <c r="GD60">
        <v>0.865690765937273</v>
      </c>
      <c r="GE60">
        <v>0</v>
      </c>
      <c r="GF60">
        <v>233.4908529411765</v>
      </c>
      <c r="GG60">
        <v>-0.145164256830517</v>
      </c>
      <c r="GH60">
        <v>0.2376648817574054</v>
      </c>
      <c r="GI60">
        <v>1</v>
      </c>
      <c r="GJ60">
        <v>0.3256699024390244</v>
      </c>
      <c r="GK60">
        <v>0.001864578397212851</v>
      </c>
      <c r="GL60">
        <v>0.0006956152148042938</v>
      </c>
      <c r="GM60">
        <v>1</v>
      </c>
      <c r="GN60">
        <v>2</v>
      </c>
      <c r="GO60">
        <v>3</v>
      </c>
      <c r="GP60" t="s">
        <v>447</v>
      </c>
      <c r="GQ60">
        <v>3.09894</v>
      </c>
      <c r="GR60">
        <v>2.758</v>
      </c>
      <c r="GS60">
        <v>0.089364</v>
      </c>
      <c r="GT60">
        <v>0.0897067</v>
      </c>
      <c r="GU60">
        <v>0.0463467</v>
      </c>
      <c r="GV60">
        <v>0.0452157</v>
      </c>
      <c r="GW60">
        <v>23769.1</v>
      </c>
      <c r="GX60">
        <v>22106</v>
      </c>
      <c r="GY60">
        <v>26660.8</v>
      </c>
      <c r="GZ60">
        <v>24506.3</v>
      </c>
      <c r="HA60">
        <v>40765.4</v>
      </c>
      <c r="HB60">
        <v>34629.4</v>
      </c>
      <c r="HC60">
        <v>46629.9</v>
      </c>
      <c r="HD60">
        <v>38804.7</v>
      </c>
      <c r="HE60">
        <v>1.90147</v>
      </c>
      <c r="HF60">
        <v>1.88843</v>
      </c>
      <c r="HG60">
        <v>0.127506</v>
      </c>
      <c r="HH60">
        <v>0</v>
      </c>
      <c r="HI60">
        <v>21.9271</v>
      </c>
      <c r="HJ60">
        <v>999.9</v>
      </c>
      <c r="HK60">
        <v>17.3</v>
      </c>
      <c r="HL60">
        <v>32.7</v>
      </c>
      <c r="HM60">
        <v>9.4575</v>
      </c>
      <c r="HN60">
        <v>60.9237</v>
      </c>
      <c r="HO60">
        <v>23.6298</v>
      </c>
      <c r="HP60">
        <v>1</v>
      </c>
      <c r="HQ60">
        <v>-0.00701219</v>
      </c>
      <c r="HR60">
        <v>2.17681</v>
      </c>
      <c r="HS60">
        <v>20.2666</v>
      </c>
      <c r="HT60">
        <v>5.21834</v>
      </c>
      <c r="HU60">
        <v>11.98</v>
      </c>
      <c r="HV60">
        <v>4.96575</v>
      </c>
      <c r="HW60">
        <v>3.27515</v>
      </c>
      <c r="HX60">
        <v>9999</v>
      </c>
      <c r="HY60">
        <v>9999</v>
      </c>
      <c r="HZ60">
        <v>9999</v>
      </c>
      <c r="IA60">
        <v>510.7</v>
      </c>
      <c r="IB60">
        <v>1.86388</v>
      </c>
      <c r="IC60">
        <v>1.86005</v>
      </c>
      <c r="ID60">
        <v>1.85837</v>
      </c>
      <c r="IE60">
        <v>1.85974</v>
      </c>
      <c r="IF60">
        <v>1.85979</v>
      </c>
      <c r="IG60">
        <v>1.85837</v>
      </c>
      <c r="IH60">
        <v>1.85742</v>
      </c>
      <c r="II60">
        <v>1.85233</v>
      </c>
      <c r="IJ60">
        <v>0</v>
      </c>
      <c r="IK60">
        <v>0</v>
      </c>
      <c r="IL60">
        <v>0</v>
      </c>
      <c r="IM60">
        <v>0</v>
      </c>
      <c r="IN60" t="s">
        <v>442</v>
      </c>
      <c r="IO60" t="s">
        <v>443</v>
      </c>
      <c r="IP60" t="s">
        <v>444</v>
      </c>
      <c r="IQ60" t="s">
        <v>444</v>
      </c>
      <c r="IR60" t="s">
        <v>444</v>
      </c>
      <c r="IS60" t="s">
        <v>444</v>
      </c>
      <c r="IT60">
        <v>0</v>
      </c>
      <c r="IU60">
        <v>100</v>
      </c>
      <c r="IV60">
        <v>100</v>
      </c>
      <c r="IW60">
        <v>1.285</v>
      </c>
      <c r="IX60">
        <v>-0.0175</v>
      </c>
      <c r="IY60">
        <v>0.3971615310492796</v>
      </c>
      <c r="IZ60">
        <v>0.002194383670526158</v>
      </c>
      <c r="JA60">
        <v>-2.614430836048478E-07</v>
      </c>
      <c r="JB60">
        <v>2.831566818974657E-11</v>
      </c>
      <c r="JC60">
        <v>-0.02387284111826243</v>
      </c>
      <c r="JD60">
        <v>-0.004919592197158782</v>
      </c>
      <c r="JE60">
        <v>0.0008186423644796414</v>
      </c>
      <c r="JF60">
        <v>-8.268116151049551E-06</v>
      </c>
      <c r="JG60">
        <v>6</v>
      </c>
      <c r="JH60">
        <v>2002</v>
      </c>
      <c r="JI60">
        <v>0</v>
      </c>
      <c r="JJ60">
        <v>28</v>
      </c>
      <c r="JK60">
        <v>28353608.7</v>
      </c>
      <c r="JL60">
        <v>28353608.7</v>
      </c>
      <c r="JM60">
        <v>0.152588</v>
      </c>
      <c r="JN60">
        <v>4.99634</v>
      </c>
      <c r="JO60">
        <v>1.49658</v>
      </c>
      <c r="JP60">
        <v>2.34863</v>
      </c>
      <c r="JQ60">
        <v>1.54907</v>
      </c>
      <c r="JR60">
        <v>2.35352</v>
      </c>
      <c r="JS60">
        <v>35.9412</v>
      </c>
      <c r="JT60">
        <v>24.1225</v>
      </c>
      <c r="JU60">
        <v>2</v>
      </c>
      <c r="JV60">
        <v>488.397</v>
      </c>
      <c r="JW60">
        <v>495.898</v>
      </c>
      <c r="JX60">
        <v>20.7429</v>
      </c>
      <c r="JY60">
        <v>27.156</v>
      </c>
      <c r="JZ60">
        <v>30.0001</v>
      </c>
      <c r="KA60">
        <v>27.4537</v>
      </c>
      <c r="KB60">
        <v>27.4674</v>
      </c>
      <c r="KC60">
        <v>-1</v>
      </c>
      <c r="KD60">
        <v>-30</v>
      </c>
      <c r="KE60">
        <v>-30</v>
      </c>
      <c r="KF60">
        <v>20.747</v>
      </c>
      <c r="KG60">
        <v>420</v>
      </c>
      <c r="KH60">
        <v>22.8706</v>
      </c>
      <c r="KI60">
        <v>101.893</v>
      </c>
      <c r="KJ60">
        <v>93.55159999999999</v>
      </c>
    </row>
    <row r="61" spans="1:296">
      <c r="A61">
        <v>43</v>
      </c>
      <c r="B61">
        <v>1701216785</v>
      </c>
      <c r="C61">
        <v>10663.5</v>
      </c>
      <c r="D61" t="s">
        <v>559</v>
      </c>
      <c r="E61" t="s">
        <v>560</v>
      </c>
      <c r="F61">
        <v>5</v>
      </c>
      <c r="G61" t="s">
        <v>544</v>
      </c>
      <c r="H61">
        <v>1701216782</v>
      </c>
      <c r="I61">
        <f>(J61)/1000</f>
        <v>0</v>
      </c>
      <c r="J61">
        <f>IF(DO61, AM61, AG61)</f>
        <v>0</v>
      </c>
      <c r="K61">
        <f>IF(DO61, AH61, AF61)</f>
        <v>0</v>
      </c>
      <c r="L61">
        <f>DQ61 - IF(AT61&gt;1, K61*DK61*100.0/(AV61*EE61), 0)</f>
        <v>0</v>
      </c>
      <c r="M61">
        <f>((S61-I61/2)*L61-K61)/(S61+I61/2)</f>
        <v>0</v>
      </c>
      <c r="N61">
        <f>M61*(DX61+DY61)/1000.0</f>
        <v>0</v>
      </c>
      <c r="O61">
        <f>(DQ61 - IF(AT61&gt;1, K61*DK61*100.0/(AV61*EE61), 0))*(DX61+DY61)/1000.0</f>
        <v>0</v>
      </c>
      <c r="P61">
        <f>2.0/((1/R61-1/Q61)+SIGN(R61)*SQRT((1/R61-1/Q61)*(1/R61-1/Q61) + 4*DL61/((DL61+1)*(DL61+1))*(2*1/R61*1/Q61-1/Q61*1/Q61)))</f>
        <v>0</v>
      </c>
      <c r="Q61">
        <f>IF(LEFT(DM61,1)&lt;&gt;"0",IF(LEFT(DM61,1)="1",3.0,DN61),$D$5+$E$5*(EE61*DX61/($K$5*1000))+$F$5*(EE61*DX61/($K$5*1000))*MAX(MIN(DK61,$J$5),$I$5)*MAX(MIN(DK61,$J$5),$I$5)+$G$5*MAX(MIN(DK61,$J$5),$I$5)*(EE61*DX61/($K$5*1000))+$H$5*(EE61*DX61/($K$5*1000))*(EE61*DX61/($K$5*1000)))</f>
        <v>0</v>
      </c>
      <c r="R61">
        <f>I61*(1000-(1000*0.61365*exp(17.502*V61/(240.97+V61))/(DX61+DY61)+DS61)/2)/(1000*0.61365*exp(17.502*V61/(240.97+V61))/(DX61+DY61)-DS61)</f>
        <v>0</v>
      </c>
      <c r="S61">
        <f>1/((DL61+1)/(P61/1.6)+1/(Q61/1.37)) + DL61/((DL61+1)/(P61/1.6) + DL61/(Q61/1.37))</f>
        <v>0</v>
      </c>
      <c r="T61">
        <f>(DG61*DJ61)</f>
        <v>0</v>
      </c>
      <c r="U61">
        <f>(DZ61+(T61+2*0.95*5.67E-8*(((DZ61+$B$9)+273)^4-(DZ61+273)^4)-44100*I61)/(1.84*29.3*Q61+8*0.95*5.67E-8*(DZ61+273)^3))</f>
        <v>0</v>
      </c>
      <c r="V61">
        <f>($C$9*EA61+$D$9*EB61+$E$9*U61)</f>
        <v>0</v>
      </c>
      <c r="W61">
        <f>0.61365*exp(17.502*V61/(240.97+V61))</f>
        <v>0</v>
      </c>
      <c r="X61">
        <f>(Y61/Z61*100)</f>
        <v>0</v>
      </c>
      <c r="Y61">
        <f>DS61*(DX61+DY61)/1000</f>
        <v>0</v>
      </c>
      <c r="Z61">
        <f>0.61365*exp(17.502*DZ61/(240.97+DZ61))</f>
        <v>0</v>
      </c>
      <c r="AA61">
        <f>(W61-DS61*(DX61+DY61)/1000)</f>
        <v>0</v>
      </c>
      <c r="AB61">
        <f>(-I61*44100)</f>
        <v>0</v>
      </c>
      <c r="AC61">
        <f>2*29.3*Q61*0.92*(DZ61-V61)</f>
        <v>0</v>
      </c>
      <c r="AD61">
        <f>2*0.95*5.67E-8*(((DZ61+$B$9)+273)^4-(V61+273)^4)</f>
        <v>0</v>
      </c>
      <c r="AE61">
        <f>T61+AD61+AB61+AC61</f>
        <v>0</v>
      </c>
      <c r="AF61">
        <f>DW61*AT61*(DR61-DQ61*(1000-AT61*DT61)/(1000-AT61*DS61))/(100*DK61)</f>
        <v>0</v>
      </c>
      <c r="AG61">
        <f>1000*DW61*AT61*(DS61-DT61)/(100*DK61*(1000-AT61*DS61))</f>
        <v>0</v>
      </c>
      <c r="AH61">
        <f>(AI61 - AJ61 - DX61*1E3/(8.314*(DZ61+273.15)) * AL61/DW61 * AK61) * DW61/(100*DK61) * (1000 - DT61)/1000</f>
        <v>0</v>
      </c>
      <c r="AI61">
        <v>475.6378483725089</v>
      </c>
      <c r="AJ61">
        <v>465.388115151515</v>
      </c>
      <c r="AK61">
        <v>1.688853687119803</v>
      </c>
      <c r="AL61">
        <v>66.17385356651769</v>
      </c>
      <c r="AM61">
        <f>(AO61 - AN61 + DX61*1E3/(8.314*(DZ61+273.15)) * AQ61/DW61 * AP61) * DW61/(100*DK61) * 1000/(1000 - AO61)</f>
        <v>0</v>
      </c>
      <c r="AN61">
        <v>7.469285196518754</v>
      </c>
      <c r="AO61">
        <v>7.911715030303029</v>
      </c>
      <c r="AP61">
        <v>0.007636457212437198</v>
      </c>
      <c r="AQ61">
        <v>108.8907477196175</v>
      </c>
      <c r="AR61">
        <v>0</v>
      </c>
      <c r="AS61">
        <v>0</v>
      </c>
      <c r="AT61">
        <f>IF(AR61*$H$15&gt;=AV61,1.0,(AV61/(AV61-AR61*$H$15)))</f>
        <v>0</v>
      </c>
      <c r="AU61">
        <f>(AT61-1)*100</f>
        <v>0</v>
      </c>
      <c r="AV61">
        <f>MAX(0,($B$15+$C$15*EE61)/(1+$D$15*EE61)*DX61/(DZ61+273)*$E$15)</f>
        <v>0</v>
      </c>
      <c r="AW61" t="s">
        <v>437</v>
      </c>
      <c r="AX61">
        <v>0</v>
      </c>
      <c r="AY61">
        <v>0.7</v>
      </c>
      <c r="AZ61">
        <v>0.7</v>
      </c>
      <c r="BA61">
        <f>1-AY61/AZ61</f>
        <v>0</v>
      </c>
      <c r="BB61">
        <v>-1</v>
      </c>
      <c r="BC61" t="s">
        <v>561</v>
      </c>
      <c r="BD61">
        <v>8174.19</v>
      </c>
      <c r="BE61">
        <v>226.2802307692307</v>
      </c>
      <c r="BF61">
        <v>235.96</v>
      </c>
      <c r="BG61">
        <f>1-BE61/BF61</f>
        <v>0</v>
      </c>
      <c r="BH61">
        <v>0.5</v>
      </c>
      <c r="BI61">
        <f>DH61</f>
        <v>0</v>
      </c>
      <c r="BJ61">
        <f>K61</f>
        <v>0</v>
      </c>
      <c r="BK61">
        <f>BG61*BH61*BI61</f>
        <v>0</v>
      </c>
      <c r="BL61">
        <f>(BJ61-BB61)/BI61</f>
        <v>0</v>
      </c>
      <c r="BM61">
        <f>(AZ61-BF61)/BF61</f>
        <v>0</v>
      </c>
      <c r="BN61">
        <f>AY61/(BA61+AY61/BF61)</f>
        <v>0</v>
      </c>
      <c r="BO61" t="s">
        <v>437</v>
      </c>
      <c r="BP61">
        <v>0</v>
      </c>
      <c r="BQ61">
        <f>IF(BP61&lt;&gt;0, BP61, BN61)</f>
        <v>0</v>
      </c>
      <c r="BR61">
        <f>1-BQ61/BF61</f>
        <v>0</v>
      </c>
      <c r="BS61">
        <f>(BF61-BE61)/(BF61-BQ61)</f>
        <v>0</v>
      </c>
      <c r="BT61">
        <f>(AZ61-BF61)/(AZ61-BQ61)</f>
        <v>0</v>
      </c>
      <c r="BU61">
        <f>(BF61-BE61)/(BF61-AY61)</f>
        <v>0</v>
      </c>
      <c r="BV61">
        <f>(AZ61-BF61)/(AZ61-AY61)</f>
        <v>0</v>
      </c>
      <c r="BW61">
        <f>(BS61*BQ61/BE61)</f>
        <v>0</v>
      </c>
      <c r="BX61">
        <f>(1-BW61)</f>
        <v>0</v>
      </c>
      <c r="DG61">
        <f>$B$13*EF61+$C$13*EG61+$F$13*ER61*(1-EU61)</f>
        <v>0</v>
      </c>
      <c r="DH61">
        <f>DG61*DI61</f>
        <v>0</v>
      </c>
      <c r="DI61">
        <f>($B$13*$D$11+$C$13*$D$11+$F$13*((FE61+EW61)/MAX(FE61+EW61+FF61, 0.1)*$I$11+FF61/MAX(FE61+EW61+FF61, 0.1)*$J$11))/($B$13+$C$13+$F$13)</f>
        <v>0</v>
      </c>
      <c r="DJ61">
        <f>($B$13*$K$11+$C$13*$K$11+$F$13*((FE61+EW61)/MAX(FE61+EW61+FF61, 0.1)*$P$11+FF61/MAX(FE61+EW61+FF61, 0.1)*$Q$11))/($B$13+$C$13+$F$13)</f>
        <v>0</v>
      </c>
      <c r="DK61">
        <v>2</v>
      </c>
      <c r="DL61">
        <v>0.5</v>
      </c>
      <c r="DM61" t="s">
        <v>439</v>
      </c>
      <c r="DN61">
        <v>2</v>
      </c>
      <c r="DO61" t="b">
        <v>1</v>
      </c>
      <c r="DP61">
        <v>1701216782</v>
      </c>
      <c r="DQ61">
        <v>457.5616363636364</v>
      </c>
      <c r="DR61">
        <v>471.9232727272727</v>
      </c>
      <c r="DS61">
        <v>7.892758181818182</v>
      </c>
      <c r="DT61">
        <v>7.457022727272727</v>
      </c>
      <c r="DU61">
        <v>456.2151818181819</v>
      </c>
      <c r="DV61">
        <v>7.908425454545454</v>
      </c>
      <c r="DW61">
        <v>500.0169090909092</v>
      </c>
      <c r="DX61">
        <v>90.86355454545455</v>
      </c>
      <c r="DY61">
        <v>0.1000488363636363</v>
      </c>
      <c r="DZ61">
        <v>29.51281818181818</v>
      </c>
      <c r="EA61">
        <v>30.02926363636363</v>
      </c>
      <c r="EB61">
        <v>999.9</v>
      </c>
      <c r="EC61">
        <v>0</v>
      </c>
      <c r="ED61">
        <v>0</v>
      </c>
      <c r="EE61">
        <v>9998.075454545455</v>
      </c>
      <c r="EF61">
        <v>0</v>
      </c>
      <c r="EG61">
        <v>10.8071</v>
      </c>
      <c r="EH61">
        <v>-14.36153636363636</v>
      </c>
      <c r="EI61">
        <v>461.2020909090909</v>
      </c>
      <c r="EJ61">
        <v>475.4689090909091</v>
      </c>
      <c r="EK61">
        <v>0.4357354545454545</v>
      </c>
      <c r="EL61">
        <v>471.9232727272727</v>
      </c>
      <c r="EM61">
        <v>7.457022727272727</v>
      </c>
      <c r="EN61">
        <v>0.7171640909090908</v>
      </c>
      <c r="EO61">
        <v>0.6775716363636364</v>
      </c>
      <c r="EP61">
        <v>2.165449090909091</v>
      </c>
      <c r="EQ61">
        <v>1.372034545454545</v>
      </c>
      <c r="ER61">
        <v>1499.988181818182</v>
      </c>
      <c r="ES61">
        <v>0.973003</v>
      </c>
      <c r="ET61">
        <v>0.0269966</v>
      </c>
      <c r="EU61">
        <v>0</v>
      </c>
      <c r="EV61">
        <v>226.3639090909091</v>
      </c>
      <c r="EW61">
        <v>4.9996</v>
      </c>
      <c r="EX61">
        <v>3443.206363636364</v>
      </c>
      <c r="EY61">
        <v>14076.3</v>
      </c>
      <c r="EZ61">
        <v>37.477</v>
      </c>
      <c r="FA61">
        <v>38.78945454545455</v>
      </c>
      <c r="FB61">
        <v>38.57381818181818</v>
      </c>
      <c r="FC61">
        <v>38.36890909090909</v>
      </c>
      <c r="FD61">
        <v>39.23290909090909</v>
      </c>
      <c r="FE61">
        <v>1454.628181818182</v>
      </c>
      <c r="FF61">
        <v>40.36000000000001</v>
      </c>
      <c r="FG61">
        <v>0</v>
      </c>
      <c r="FH61">
        <v>343</v>
      </c>
      <c r="FI61">
        <v>0</v>
      </c>
      <c r="FJ61">
        <v>226.2802307692307</v>
      </c>
      <c r="FK61">
        <v>0.5204786275983408</v>
      </c>
      <c r="FL61">
        <v>2.763418818153505</v>
      </c>
      <c r="FM61">
        <v>3443.068076923077</v>
      </c>
      <c r="FN61">
        <v>15</v>
      </c>
      <c r="FO61">
        <v>0</v>
      </c>
      <c r="FP61" t="s">
        <v>440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-3.823575431707317</v>
      </c>
      <c r="GC61">
        <v>-71.1921339804878</v>
      </c>
      <c r="GD61">
        <v>8.040788210862166</v>
      </c>
      <c r="GE61">
        <v>0</v>
      </c>
      <c r="GF61">
        <v>226.2722647058823</v>
      </c>
      <c r="GG61">
        <v>0.2257753985594432</v>
      </c>
      <c r="GH61">
        <v>0.2396549368453021</v>
      </c>
      <c r="GI61">
        <v>1</v>
      </c>
      <c r="GJ61">
        <v>0.5108806585365853</v>
      </c>
      <c r="GK61">
        <v>-0.4656773310104528</v>
      </c>
      <c r="GL61">
        <v>0.0512675429908868</v>
      </c>
      <c r="GM61">
        <v>0</v>
      </c>
      <c r="GN61">
        <v>1</v>
      </c>
      <c r="GO61">
        <v>3</v>
      </c>
      <c r="GP61" t="s">
        <v>510</v>
      </c>
      <c r="GQ61">
        <v>3.09904</v>
      </c>
      <c r="GR61">
        <v>2.75819</v>
      </c>
      <c r="GS61">
        <v>0.0949362</v>
      </c>
      <c r="GT61">
        <v>0.09708890000000001</v>
      </c>
      <c r="GU61">
        <v>0.0478161</v>
      </c>
      <c r="GV61">
        <v>0.0461605</v>
      </c>
      <c r="GW61">
        <v>23607.1</v>
      </c>
      <c r="GX61">
        <v>21913.2</v>
      </c>
      <c r="GY61">
        <v>26643.1</v>
      </c>
      <c r="GZ61">
        <v>24492.3</v>
      </c>
      <c r="HA61">
        <v>40675.9</v>
      </c>
      <c r="HB61">
        <v>34575.9</v>
      </c>
      <c r="HC61">
        <v>46599</v>
      </c>
      <c r="HD61">
        <v>38782.7</v>
      </c>
      <c r="HE61">
        <v>1.89902</v>
      </c>
      <c r="HF61">
        <v>1.8843</v>
      </c>
      <c r="HG61">
        <v>0.235401</v>
      </c>
      <c r="HH61">
        <v>0</v>
      </c>
      <c r="HI61">
        <v>26.1728</v>
      </c>
      <c r="HJ61">
        <v>999.9</v>
      </c>
      <c r="HK61">
        <v>17.3</v>
      </c>
      <c r="HL61">
        <v>32.7</v>
      </c>
      <c r="HM61">
        <v>9.457890000000001</v>
      </c>
      <c r="HN61">
        <v>60.6337</v>
      </c>
      <c r="HO61">
        <v>23.4615</v>
      </c>
      <c r="HP61">
        <v>1</v>
      </c>
      <c r="HQ61">
        <v>0.0210315</v>
      </c>
      <c r="HR61">
        <v>1.7432</v>
      </c>
      <c r="HS61">
        <v>20.2684</v>
      </c>
      <c r="HT61">
        <v>5.22298</v>
      </c>
      <c r="HU61">
        <v>11.98</v>
      </c>
      <c r="HV61">
        <v>4.96575</v>
      </c>
      <c r="HW61">
        <v>3.2753</v>
      </c>
      <c r="HX61">
        <v>9999</v>
      </c>
      <c r="HY61">
        <v>9999</v>
      </c>
      <c r="HZ61">
        <v>9999</v>
      </c>
      <c r="IA61">
        <v>510.8</v>
      </c>
      <c r="IB61">
        <v>1.8639</v>
      </c>
      <c r="IC61">
        <v>1.86006</v>
      </c>
      <c r="ID61">
        <v>1.85837</v>
      </c>
      <c r="IE61">
        <v>1.85974</v>
      </c>
      <c r="IF61">
        <v>1.85984</v>
      </c>
      <c r="IG61">
        <v>1.85837</v>
      </c>
      <c r="IH61">
        <v>1.85745</v>
      </c>
      <c r="II61">
        <v>1.85239</v>
      </c>
      <c r="IJ61">
        <v>0</v>
      </c>
      <c r="IK61">
        <v>0</v>
      </c>
      <c r="IL61">
        <v>0</v>
      </c>
      <c r="IM61">
        <v>0</v>
      </c>
      <c r="IN61" t="s">
        <v>442</v>
      </c>
      <c r="IO61" t="s">
        <v>443</v>
      </c>
      <c r="IP61" t="s">
        <v>444</v>
      </c>
      <c r="IQ61" t="s">
        <v>444</v>
      </c>
      <c r="IR61" t="s">
        <v>444</v>
      </c>
      <c r="IS61" t="s">
        <v>444</v>
      </c>
      <c r="IT61">
        <v>0</v>
      </c>
      <c r="IU61">
        <v>100</v>
      </c>
      <c r="IV61">
        <v>100</v>
      </c>
      <c r="IW61">
        <v>1.356</v>
      </c>
      <c r="IX61">
        <v>-0.0155</v>
      </c>
      <c r="IY61">
        <v>0.3971615310492796</v>
      </c>
      <c r="IZ61">
        <v>0.002194383670526158</v>
      </c>
      <c r="JA61">
        <v>-2.614430836048478E-07</v>
      </c>
      <c r="JB61">
        <v>2.831566818974657E-11</v>
      </c>
      <c r="JC61">
        <v>-0.02387284111826243</v>
      </c>
      <c r="JD61">
        <v>-0.004919592197158782</v>
      </c>
      <c r="JE61">
        <v>0.0008186423644796414</v>
      </c>
      <c r="JF61">
        <v>-8.268116151049551E-06</v>
      </c>
      <c r="JG61">
        <v>6</v>
      </c>
      <c r="JH61">
        <v>2002</v>
      </c>
      <c r="JI61">
        <v>0</v>
      </c>
      <c r="JJ61">
        <v>28</v>
      </c>
      <c r="JK61">
        <v>28353613.1</v>
      </c>
      <c r="JL61">
        <v>28353613.1</v>
      </c>
      <c r="JM61">
        <v>0.152588</v>
      </c>
      <c r="JN61">
        <v>4.99634</v>
      </c>
      <c r="JO61">
        <v>1.49658</v>
      </c>
      <c r="JP61">
        <v>2.34741</v>
      </c>
      <c r="JQ61">
        <v>1.54907</v>
      </c>
      <c r="JR61">
        <v>2.3645</v>
      </c>
      <c r="JS61">
        <v>36.0816</v>
      </c>
      <c r="JT61">
        <v>24.1313</v>
      </c>
      <c r="JU61">
        <v>2</v>
      </c>
      <c r="JV61">
        <v>487.824</v>
      </c>
      <c r="JW61">
        <v>493.75</v>
      </c>
      <c r="JX61">
        <v>28.0045</v>
      </c>
      <c r="JY61">
        <v>27.4731</v>
      </c>
      <c r="JZ61">
        <v>30.0013</v>
      </c>
      <c r="KA61">
        <v>27.5626</v>
      </c>
      <c r="KB61">
        <v>27.5325</v>
      </c>
      <c r="KC61">
        <v>-1</v>
      </c>
      <c r="KD61">
        <v>-30</v>
      </c>
      <c r="KE61">
        <v>-30</v>
      </c>
      <c r="KF61">
        <v>28.0241</v>
      </c>
      <c r="KG61">
        <v>420</v>
      </c>
      <c r="KH61">
        <v>22.8706</v>
      </c>
      <c r="KI61">
        <v>101.826</v>
      </c>
      <c r="KJ61">
        <v>93.4983</v>
      </c>
    </row>
    <row r="62" spans="1:296">
      <c r="A62">
        <v>44</v>
      </c>
      <c r="B62">
        <v>1701216831.5</v>
      </c>
      <c r="C62">
        <v>10710</v>
      </c>
      <c r="D62" t="s">
        <v>562</v>
      </c>
      <c r="E62" t="s">
        <v>563</v>
      </c>
      <c r="F62">
        <v>5</v>
      </c>
      <c r="G62" t="s">
        <v>544</v>
      </c>
      <c r="H62">
        <v>1701216828.75</v>
      </c>
      <c r="I62">
        <f>(J62)/1000</f>
        <v>0</v>
      </c>
      <c r="J62">
        <f>IF(DO62, AM62, AG62)</f>
        <v>0</v>
      </c>
      <c r="K62">
        <f>IF(DO62, AH62, AF62)</f>
        <v>0</v>
      </c>
      <c r="L62">
        <f>DQ62 - IF(AT62&gt;1, K62*DK62*100.0/(AV62*EE62), 0)</f>
        <v>0</v>
      </c>
      <c r="M62">
        <f>((S62-I62/2)*L62-K62)/(S62+I62/2)</f>
        <v>0</v>
      </c>
      <c r="N62">
        <f>M62*(DX62+DY62)/1000.0</f>
        <v>0</v>
      </c>
      <c r="O62">
        <f>(DQ62 - IF(AT62&gt;1, K62*DK62*100.0/(AV62*EE62), 0))*(DX62+DY62)/1000.0</f>
        <v>0</v>
      </c>
      <c r="P62">
        <f>2.0/((1/R62-1/Q62)+SIGN(R62)*SQRT((1/R62-1/Q62)*(1/R62-1/Q62) + 4*DL62/((DL62+1)*(DL62+1))*(2*1/R62*1/Q62-1/Q62*1/Q62)))</f>
        <v>0</v>
      </c>
      <c r="Q62">
        <f>IF(LEFT(DM62,1)&lt;&gt;"0",IF(LEFT(DM62,1)="1",3.0,DN62),$D$5+$E$5*(EE62*DX62/($K$5*1000))+$F$5*(EE62*DX62/($K$5*1000))*MAX(MIN(DK62,$J$5),$I$5)*MAX(MIN(DK62,$J$5),$I$5)+$G$5*MAX(MIN(DK62,$J$5),$I$5)*(EE62*DX62/($K$5*1000))+$H$5*(EE62*DX62/($K$5*1000))*(EE62*DX62/($K$5*1000)))</f>
        <v>0</v>
      </c>
      <c r="R62">
        <f>I62*(1000-(1000*0.61365*exp(17.502*V62/(240.97+V62))/(DX62+DY62)+DS62)/2)/(1000*0.61365*exp(17.502*V62/(240.97+V62))/(DX62+DY62)-DS62)</f>
        <v>0</v>
      </c>
      <c r="S62">
        <f>1/((DL62+1)/(P62/1.6)+1/(Q62/1.37)) + DL62/((DL62+1)/(P62/1.6) + DL62/(Q62/1.37))</f>
        <v>0</v>
      </c>
      <c r="T62">
        <f>(DG62*DJ62)</f>
        <v>0</v>
      </c>
      <c r="U62">
        <f>(DZ62+(T62+2*0.95*5.67E-8*(((DZ62+$B$9)+273)^4-(DZ62+273)^4)-44100*I62)/(1.84*29.3*Q62+8*0.95*5.67E-8*(DZ62+273)^3))</f>
        <v>0</v>
      </c>
      <c r="V62">
        <f>($C$9*EA62+$D$9*EB62+$E$9*U62)</f>
        <v>0</v>
      </c>
      <c r="W62">
        <f>0.61365*exp(17.502*V62/(240.97+V62))</f>
        <v>0</v>
      </c>
      <c r="X62">
        <f>(Y62/Z62*100)</f>
        <v>0</v>
      </c>
      <c r="Y62">
        <f>DS62*(DX62+DY62)/1000</f>
        <v>0</v>
      </c>
      <c r="Z62">
        <f>0.61365*exp(17.502*DZ62/(240.97+DZ62))</f>
        <v>0</v>
      </c>
      <c r="AA62">
        <f>(W62-DS62*(DX62+DY62)/1000)</f>
        <v>0</v>
      </c>
      <c r="AB62">
        <f>(-I62*44100)</f>
        <v>0</v>
      </c>
      <c r="AC62">
        <f>2*29.3*Q62*0.92*(DZ62-V62)</f>
        <v>0</v>
      </c>
      <c r="AD62">
        <f>2*0.95*5.67E-8*(((DZ62+$B$9)+273)^4-(V62+273)^4)</f>
        <v>0</v>
      </c>
      <c r="AE62">
        <f>T62+AD62+AB62+AC62</f>
        <v>0</v>
      </c>
      <c r="AF62">
        <f>DW62*AT62*(DR62-DQ62*(1000-AT62*DT62)/(1000-AT62*DS62))/(100*DK62)</f>
        <v>0</v>
      </c>
      <c r="AG62">
        <f>1000*DW62*AT62*(DS62-DT62)/(100*DK62*(1000-AT62*DS62))</f>
        <v>0</v>
      </c>
      <c r="AH62">
        <f>(AI62 - AJ62 - DX62*1E3/(8.314*(DZ62+273.15)) * AL62/DW62 * AK62) * DW62/(100*DK62) * (1000 - DT62)/1000</f>
        <v>0</v>
      </c>
      <c r="AI62">
        <v>446.6672580711112</v>
      </c>
      <c r="AJ62">
        <v>444.9059757575754</v>
      </c>
      <c r="AK62">
        <v>-0.04460469940255479</v>
      </c>
      <c r="AL62">
        <v>66.17385356651769</v>
      </c>
      <c r="AM62">
        <f>(AO62 - AN62 + DX62*1E3/(8.314*(DZ62+273.15)) * AQ62/DW62 * AP62) * DW62/(100*DK62) * 1000/(1000 - AO62)</f>
        <v>0</v>
      </c>
      <c r="AN62">
        <v>7.348094082892398</v>
      </c>
      <c r="AO62">
        <v>7.824166181818178</v>
      </c>
      <c r="AP62">
        <v>-0.0002895864347897598</v>
      </c>
      <c r="AQ62">
        <v>108.8907477196175</v>
      </c>
      <c r="AR62">
        <v>0</v>
      </c>
      <c r="AS62">
        <v>0</v>
      </c>
      <c r="AT62">
        <f>IF(AR62*$H$15&gt;=AV62,1.0,(AV62/(AV62-AR62*$H$15)))</f>
        <v>0</v>
      </c>
      <c r="AU62">
        <f>(AT62-1)*100</f>
        <v>0</v>
      </c>
      <c r="AV62">
        <f>MAX(0,($B$15+$C$15*EE62)/(1+$D$15*EE62)*DX62/(DZ62+273)*$E$15)</f>
        <v>0</v>
      </c>
      <c r="AW62" t="s">
        <v>437</v>
      </c>
      <c r="AX62" t="s">
        <v>437</v>
      </c>
      <c r="AY62">
        <v>0</v>
      </c>
      <c r="AZ62">
        <v>0</v>
      </c>
      <c r="BA62">
        <f>1-AY62/AZ62</f>
        <v>0</v>
      </c>
      <c r="BB62">
        <v>0</v>
      </c>
      <c r="BC62" t="s">
        <v>437</v>
      </c>
      <c r="BD62" t="s">
        <v>437</v>
      </c>
      <c r="BE62">
        <v>0</v>
      </c>
      <c r="BF62">
        <v>0</v>
      </c>
      <c r="BG62">
        <f>1-BE62/BF62</f>
        <v>0</v>
      </c>
      <c r="BH62">
        <v>0.5</v>
      </c>
      <c r="BI62">
        <f>DH62</f>
        <v>0</v>
      </c>
      <c r="BJ62">
        <f>K62</f>
        <v>0</v>
      </c>
      <c r="BK62">
        <f>BG62*BH62*BI62</f>
        <v>0</v>
      </c>
      <c r="BL62">
        <f>(BJ62-BB62)/BI62</f>
        <v>0</v>
      </c>
      <c r="BM62">
        <f>(AZ62-BF62)/BF62</f>
        <v>0</v>
      </c>
      <c r="BN62">
        <f>AY62/(BA62+AY62/BF62)</f>
        <v>0</v>
      </c>
      <c r="BO62" t="s">
        <v>437</v>
      </c>
      <c r="BP62">
        <v>0</v>
      </c>
      <c r="BQ62">
        <f>IF(BP62&lt;&gt;0, BP62, BN62)</f>
        <v>0</v>
      </c>
      <c r="BR62">
        <f>1-BQ62/BF62</f>
        <v>0</v>
      </c>
      <c r="BS62">
        <f>(BF62-BE62)/(BF62-BQ62)</f>
        <v>0</v>
      </c>
      <c r="BT62">
        <f>(AZ62-BF62)/(AZ62-BQ62)</f>
        <v>0</v>
      </c>
      <c r="BU62">
        <f>(BF62-BE62)/(BF62-AY62)</f>
        <v>0</v>
      </c>
      <c r="BV62">
        <f>(AZ62-BF62)/(AZ62-AY62)</f>
        <v>0</v>
      </c>
      <c r="BW62">
        <f>(BS62*BQ62/BE62)</f>
        <v>0</v>
      </c>
      <c r="BX62">
        <f>(1-BW62)</f>
        <v>0</v>
      </c>
      <c r="DG62">
        <f>$B$13*EF62+$C$13*EG62+$F$13*ER62*(1-EU62)</f>
        <v>0</v>
      </c>
      <c r="DH62">
        <f>DG62*DI62</f>
        <v>0</v>
      </c>
      <c r="DI62">
        <f>($B$13*$D$11+$C$13*$D$11+$F$13*((FE62+EW62)/MAX(FE62+EW62+FF62, 0.1)*$I$11+FF62/MAX(FE62+EW62+FF62, 0.1)*$J$11))/($B$13+$C$13+$F$13)</f>
        <v>0</v>
      </c>
      <c r="DJ62">
        <f>($B$13*$K$11+$C$13*$K$11+$F$13*((FE62+EW62)/MAX(FE62+EW62+FF62, 0.1)*$P$11+FF62/MAX(FE62+EW62+FF62, 0.1)*$Q$11))/($B$13+$C$13+$F$13)</f>
        <v>0</v>
      </c>
      <c r="DK62">
        <v>2</v>
      </c>
      <c r="DL62">
        <v>0.5</v>
      </c>
      <c r="DM62" t="s">
        <v>439</v>
      </c>
      <c r="DN62">
        <v>2</v>
      </c>
      <c r="DO62" t="b">
        <v>1</v>
      </c>
      <c r="DP62">
        <v>1701216828.75</v>
      </c>
      <c r="DQ62">
        <v>441.6393</v>
      </c>
      <c r="DR62">
        <v>442.6</v>
      </c>
      <c r="DS62">
        <v>7.829545</v>
      </c>
      <c r="DT62">
        <v>7.348711</v>
      </c>
      <c r="DU62">
        <v>440.3241</v>
      </c>
      <c r="DV62">
        <v>7.845617</v>
      </c>
      <c r="DW62">
        <v>500.0007000000001</v>
      </c>
      <c r="DX62">
        <v>90.86072999999999</v>
      </c>
      <c r="DY62">
        <v>0.09994363000000001</v>
      </c>
      <c r="DZ62">
        <v>29.33521</v>
      </c>
      <c r="EA62">
        <v>29.85388</v>
      </c>
      <c r="EB62">
        <v>999.9</v>
      </c>
      <c r="EC62">
        <v>0</v>
      </c>
      <c r="ED62">
        <v>0</v>
      </c>
      <c r="EE62">
        <v>9996.674999999999</v>
      </c>
      <c r="EF62">
        <v>0</v>
      </c>
      <c r="EG62">
        <v>10.8071</v>
      </c>
      <c r="EH62">
        <v>-0.9609001000000001</v>
      </c>
      <c r="EI62">
        <v>445.1245</v>
      </c>
      <c r="EJ62">
        <v>445.8767</v>
      </c>
      <c r="EK62">
        <v>0.4808346</v>
      </c>
      <c r="EL62">
        <v>442.6</v>
      </c>
      <c r="EM62">
        <v>7.348711</v>
      </c>
      <c r="EN62">
        <v>0.7113982</v>
      </c>
      <c r="EO62">
        <v>0.6677093000000001</v>
      </c>
      <c r="EP62">
        <v>2.052366</v>
      </c>
      <c r="EQ62">
        <v>1.16805</v>
      </c>
      <c r="ER62">
        <v>1500.04</v>
      </c>
      <c r="ES62">
        <v>0.9730055</v>
      </c>
      <c r="ET62">
        <v>0.02699428</v>
      </c>
      <c r="EU62">
        <v>0</v>
      </c>
      <c r="EV62">
        <v>226.5669</v>
      </c>
      <c r="EW62">
        <v>4.9996</v>
      </c>
      <c r="EX62">
        <v>3451.376</v>
      </c>
      <c r="EY62">
        <v>14076.78</v>
      </c>
      <c r="EZ62">
        <v>37.66240000000001</v>
      </c>
      <c r="FA62">
        <v>38.8998</v>
      </c>
      <c r="FB62">
        <v>38.5998</v>
      </c>
      <c r="FC62">
        <v>38.4746</v>
      </c>
      <c r="FD62">
        <v>39.38719999999999</v>
      </c>
      <c r="FE62">
        <v>1454.68</v>
      </c>
      <c r="FF62">
        <v>40.36</v>
      </c>
      <c r="FG62">
        <v>0</v>
      </c>
      <c r="FH62">
        <v>45.90000009536743</v>
      </c>
      <c r="FI62">
        <v>0</v>
      </c>
      <c r="FJ62">
        <v>226.5558461538462</v>
      </c>
      <c r="FK62">
        <v>0.7270427391284671</v>
      </c>
      <c r="FL62">
        <v>8.08000000642032</v>
      </c>
      <c r="FM62">
        <v>3450.82</v>
      </c>
      <c r="FN62">
        <v>15</v>
      </c>
      <c r="FO62">
        <v>0</v>
      </c>
      <c r="FP62" t="s">
        <v>440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2.099577585365854</v>
      </c>
      <c r="GC62">
        <v>-24.30516792334494</v>
      </c>
      <c r="GD62">
        <v>3.159034176232056</v>
      </c>
      <c r="GE62">
        <v>0</v>
      </c>
      <c r="GF62">
        <v>226.4808823529412</v>
      </c>
      <c r="GG62">
        <v>0.9210389652679301</v>
      </c>
      <c r="GH62">
        <v>0.203865838915734</v>
      </c>
      <c r="GI62">
        <v>1</v>
      </c>
      <c r="GJ62">
        <v>0.4976988780487804</v>
      </c>
      <c r="GK62">
        <v>-0.1417332543554012</v>
      </c>
      <c r="GL62">
        <v>0.01469792268746135</v>
      </c>
      <c r="GM62">
        <v>0</v>
      </c>
      <c r="GN62">
        <v>1</v>
      </c>
      <c r="GO62">
        <v>3</v>
      </c>
      <c r="GP62" t="s">
        <v>510</v>
      </c>
      <c r="GQ62">
        <v>3.09901</v>
      </c>
      <c r="GR62">
        <v>2.75816</v>
      </c>
      <c r="GS62">
        <v>0.0916487</v>
      </c>
      <c r="GT62">
        <v>0.0916255</v>
      </c>
      <c r="GU62">
        <v>0.047359</v>
      </c>
      <c r="GV62">
        <v>0.0455093</v>
      </c>
      <c r="GW62">
        <v>23688.1</v>
      </c>
      <c r="GX62">
        <v>22042</v>
      </c>
      <c r="GY62">
        <v>26638.4</v>
      </c>
      <c r="GZ62">
        <v>24488.7</v>
      </c>
      <c r="HA62">
        <v>40687.7</v>
      </c>
      <c r="HB62">
        <v>34594.2</v>
      </c>
      <c r="HC62">
        <v>46590.6</v>
      </c>
      <c r="HD62">
        <v>38777.3</v>
      </c>
      <c r="HE62">
        <v>1.89755</v>
      </c>
      <c r="HF62">
        <v>1.88262</v>
      </c>
      <c r="HG62">
        <v>0.204869</v>
      </c>
      <c r="HH62">
        <v>0</v>
      </c>
      <c r="HI62">
        <v>26.5341</v>
      </c>
      <c r="HJ62">
        <v>999.9</v>
      </c>
      <c r="HK62">
        <v>17.2</v>
      </c>
      <c r="HL62">
        <v>32.7</v>
      </c>
      <c r="HM62">
        <v>9.40377</v>
      </c>
      <c r="HN62">
        <v>60.6537</v>
      </c>
      <c r="HO62">
        <v>23.5016</v>
      </c>
      <c r="HP62">
        <v>1</v>
      </c>
      <c r="HQ62">
        <v>0.025409</v>
      </c>
      <c r="HR62">
        <v>-0.156441</v>
      </c>
      <c r="HS62">
        <v>20.28</v>
      </c>
      <c r="HT62">
        <v>5.22313</v>
      </c>
      <c r="HU62">
        <v>11.98</v>
      </c>
      <c r="HV62">
        <v>4.96565</v>
      </c>
      <c r="HW62">
        <v>3.27537</v>
      </c>
      <c r="HX62">
        <v>9999</v>
      </c>
      <c r="HY62">
        <v>9999</v>
      </c>
      <c r="HZ62">
        <v>9999</v>
      </c>
      <c r="IA62">
        <v>510.8</v>
      </c>
      <c r="IB62">
        <v>1.86395</v>
      </c>
      <c r="IC62">
        <v>1.86005</v>
      </c>
      <c r="ID62">
        <v>1.85837</v>
      </c>
      <c r="IE62">
        <v>1.85974</v>
      </c>
      <c r="IF62">
        <v>1.85985</v>
      </c>
      <c r="IG62">
        <v>1.85837</v>
      </c>
      <c r="IH62">
        <v>1.85744</v>
      </c>
      <c r="II62">
        <v>1.85234</v>
      </c>
      <c r="IJ62">
        <v>0</v>
      </c>
      <c r="IK62">
        <v>0</v>
      </c>
      <c r="IL62">
        <v>0</v>
      </c>
      <c r="IM62">
        <v>0</v>
      </c>
      <c r="IN62" t="s">
        <v>442</v>
      </c>
      <c r="IO62" t="s">
        <v>443</v>
      </c>
      <c r="IP62" t="s">
        <v>444</v>
      </c>
      <c r="IQ62" t="s">
        <v>444</v>
      </c>
      <c r="IR62" t="s">
        <v>444</v>
      </c>
      <c r="IS62" t="s">
        <v>444</v>
      </c>
      <c r="IT62">
        <v>0</v>
      </c>
      <c r="IU62">
        <v>100</v>
      </c>
      <c r="IV62">
        <v>100</v>
      </c>
      <c r="IW62">
        <v>1.314</v>
      </c>
      <c r="IX62">
        <v>-0.0161</v>
      </c>
      <c r="IY62">
        <v>0.3971615310492796</v>
      </c>
      <c r="IZ62">
        <v>0.002194383670526158</v>
      </c>
      <c r="JA62">
        <v>-2.614430836048478E-07</v>
      </c>
      <c r="JB62">
        <v>2.831566818974657E-11</v>
      </c>
      <c r="JC62">
        <v>-0.02387284111826243</v>
      </c>
      <c r="JD62">
        <v>-0.004919592197158782</v>
      </c>
      <c r="JE62">
        <v>0.0008186423644796414</v>
      </c>
      <c r="JF62">
        <v>-8.268116151049551E-06</v>
      </c>
      <c r="JG62">
        <v>6</v>
      </c>
      <c r="JH62">
        <v>2002</v>
      </c>
      <c r="JI62">
        <v>0</v>
      </c>
      <c r="JJ62">
        <v>28</v>
      </c>
      <c r="JK62">
        <v>28353613.9</v>
      </c>
      <c r="JL62">
        <v>28353613.9</v>
      </c>
      <c r="JM62">
        <v>0.152588</v>
      </c>
      <c r="JN62">
        <v>4.99634</v>
      </c>
      <c r="JO62">
        <v>1.49658</v>
      </c>
      <c r="JP62">
        <v>2.34863</v>
      </c>
      <c r="JQ62">
        <v>1.54907</v>
      </c>
      <c r="JR62">
        <v>2.33154</v>
      </c>
      <c r="JS62">
        <v>36.105</v>
      </c>
      <c r="JT62">
        <v>24.1225</v>
      </c>
      <c r="JU62">
        <v>2</v>
      </c>
      <c r="JV62">
        <v>487.675</v>
      </c>
      <c r="JW62">
        <v>493.293</v>
      </c>
      <c r="JX62">
        <v>27.9638</v>
      </c>
      <c r="JY62">
        <v>27.6194</v>
      </c>
      <c r="JZ62">
        <v>30.0008</v>
      </c>
      <c r="KA62">
        <v>27.6533</v>
      </c>
      <c r="KB62">
        <v>27.6071</v>
      </c>
      <c r="KC62">
        <v>-1</v>
      </c>
      <c r="KD62">
        <v>-30</v>
      </c>
      <c r="KE62">
        <v>-30</v>
      </c>
      <c r="KF62">
        <v>28.0896</v>
      </c>
      <c r="KG62">
        <v>420</v>
      </c>
      <c r="KH62">
        <v>22.8706</v>
      </c>
      <c r="KI62">
        <v>101.808</v>
      </c>
      <c r="KJ62">
        <v>93.4851</v>
      </c>
    </row>
    <row r="63" spans="1:296">
      <c r="A63">
        <v>45</v>
      </c>
      <c r="B63">
        <v>1701216913.6</v>
      </c>
      <c r="C63">
        <v>10792.09999990463</v>
      </c>
      <c r="D63" t="s">
        <v>564</v>
      </c>
      <c r="E63" t="s">
        <v>565</v>
      </c>
      <c r="F63">
        <v>5</v>
      </c>
      <c r="G63" t="s">
        <v>544</v>
      </c>
      <c r="H63">
        <v>1701216910.85</v>
      </c>
      <c r="I63">
        <f>(J63)/1000</f>
        <v>0</v>
      </c>
      <c r="J63">
        <f>IF(DO63, AM63, AG63)</f>
        <v>0</v>
      </c>
      <c r="K63">
        <f>IF(DO63, AH63, AF63)</f>
        <v>0</v>
      </c>
      <c r="L63">
        <f>DQ63 - IF(AT63&gt;1, K63*DK63*100.0/(AV63*EE63), 0)</f>
        <v>0</v>
      </c>
      <c r="M63">
        <f>((S63-I63/2)*L63-K63)/(S63+I63/2)</f>
        <v>0</v>
      </c>
      <c r="N63">
        <f>M63*(DX63+DY63)/1000.0</f>
        <v>0</v>
      </c>
      <c r="O63">
        <f>(DQ63 - IF(AT63&gt;1, K63*DK63*100.0/(AV63*EE63), 0))*(DX63+DY63)/1000.0</f>
        <v>0</v>
      </c>
      <c r="P63">
        <f>2.0/((1/R63-1/Q63)+SIGN(R63)*SQRT((1/R63-1/Q63)*(1/R63-1/Q63) + 4*DL63/((DL63+1)*(DL63+1))*(2*1/R63*1/Q63-1/Q63*1/Q63)))</f>
        <v>0</v>
      </c>
      <c r="Q63">
        <f>IF(LEFT(DM63,1)&lt;&gt;"0",IF(LEFT(DM63,1)="1",3.0,DN63),$D$5+$E$5*(EE63*DX63/($K$5*1000))+$F$5*(EE63*DX63/($K$5*1000))*MAX(MIN(DK63,$J$5),$I$5)*MAX(MIN(DK63,$J$5),$I$5)+$G$5*MAX(MIN(DK63,$J$5),$I$5)*(EE63*DX63/($K$5*1000))+$H$5*(EE63*DX63/($K$5*1000))*(EE63*DX63/($K$5*1000)))</f>
        <v>0</v>
      </c>
      <c r="R63">
        <f>I63*(1000-(1000*0.61365*exp(17.502*V63/(240.97+V63))/(DX63+DY63)+DS63)/2)/(1000*0.61365*exp(17.502*V63/(240.97+V63))/(DX63+DY63)-DS63)</f>
        <v>0</v>
      </c>
      <c r="S63">
        <f>1/((DL63+1)/(P63/1.6)+1/(Q63/1.37)) + DL63/((DL63+1)/(P63/1.6) + DL63/(Q63/1.37))</f>
        <v>0</v>
      </c>
      <c r="T63">
        <f>(DG63*DJ63)</f>
        <v>0</v>
      </c>
      <c r="U63">
        <f>(DZ63+(T63+2*0.95*5.67E-8*(((DZ63+$B$9)+273)^4-(DZ63+273)^4)-44100*I63)/(1.84*29.3*Q63+8*0.95*5.67E-8*(DZ63+273)^3))</f>
        <v>0</v>
      </c>
      <c r="V63">
        <f>($C$9*EA63+$D$9*EB63+$E$9*U63)</f>
        <v>0</v>
      </c>
      <c r="W63">
        <f>0.61365*exp(17.502*V63/(240.97+V63))</f>
        <v>0</v>
      </c>
      <c r="X63">
        <f>(Y63/Z63*100)</f>
        <v>0</v>
      </c>
      <c r="Y63">
        <f>DS63*(DX63+DY63)/1000</f>
        <v>0</v>
      </c>
      <c r="Z63">
        <f>0.61365*exp(17.502*DZ63/(240.97+DZ63))</f>
        <v>0</v>
      </c>
      <c r="AA63">
        <f>(W63-DS63*(DX63+DY63)/1000)</f>
        <v>0</v>
      </c>
      <c r="AB63">
        <f>(-I63*44100)</f>
        <v>0</v>
      </c>
      <c r="AC63">
        <f>2*29.3*Q63*0.92*(DZ63-V63)</f>
        <v>0</v>
      </c>
      <c r="AD63">
        <f>2*0.95*5.67E-8*(((DZ63+$B$9)+273)^4-(V63+273)^4)</f>
        <v>0</v>
      </c>
      <c r="AE63">
        <f>T63+AD63+AB63+AC63</f>
        <v>0</v>
      </c>
      <c r="AF63">
        <f>DW63*AT63*(DR63-DQ63*(1000-AT63*DT63)/(1000-AT63*DS63))/(100*DK63)</f>
        <v>0</v>
      </c>
      <c r="AG63">
        <f>1000*DW63*AT63*(DS63-DT63)/(100*DK63*(1000-AT63*DS63))</f>
        <v>0</v>
      </c>
      <c r="AH63">
        <f>(AI63 - AJ63 - DX63*1E3/(8.314*(DZ63+273.15)) * AL63/DW63 * AK63) * DW63/(100*DK63) * (1000 - DT63)/1000</f>
        <v>0</v>
      </c>
      <c r="AI63">
        <v>502.6392472974754</v>
      </c>
      <c r="AJ63">
        <v>500.2677212121213</v>
      </c>
      <c r="AK63">
        <v>0.450091462344187</v>
      </c>
      <c r="AL63">
        <v>66.17385356651769</v>
      </c>
      <c r="AM63">
        <f>(AO63 - AN63 + DX63*1E3/(8.314*(DZ63+273.15)) * AQ63/DW63 * AP63) * DW63/(100*DK63) * 1000/(1000 - AO63)</f>
        <v>0</v>
      </c>
      <c r="AN63">
        <v>7.491270324132169</v>
      </c>
      <c r="AO63">
        <v>7.928350181818182</v>
      </c>
      <c r="AP63">
        <v>-5.884659972837373E-05</v>
      </c>
      <c r="AQ63">
        <v>108.8907477196175</v>
      </c>
      <c r="AR63">
        <v>0</v>
      </c>
      <c r="AS63">
        <v>0</v>
      </c>
      <c r="AT63">
        <f>IF(AR63*$H$15&gt;=AV63,1.0,(AV63/(AV63-AR63*$H$15)))</f>
        <v>0</v>
      </c>
      <c r="AU63">
        <f>(AT63-1)*100</f>
        <v>0</v>
      </c>
      <c r="AV63">
        <f>MAX(0,($B$15+$C$15*EE63)/(1+$D$15*EE63)*DX63/(DZ63+273)*$E$15)</f>
        <v>0</v>
      </c>
      <c r="AW63" t="s">
        <v>437</v>
      </c>
      <c r="AX63">
        <v>0</v>
      </c>
      <c r="AY63">
        <v>0.7</v>
      </c>
      <c r="AZ63">
        <v>0.7</v>
      </c>
      <c r="BA63">
        <f>1-AY63/AZ63</f>
        <v>0</v>
      </c>
      <c r="BB63">
        <v>-1</v>
      </c>
      <c r="BC63" t="s">
        <v>566</v>
      </c>
      <c r="BD63">
        <v>8167.22</v>
      </c>
      <c r="BE63">
        <v>226.01232</v>
      </c>
      <c r="BF63">
        <v>235.15</v>
      </c>
      <c r="BG63">
        <f>1-BE63/BF63</f>
        <v>0</v>
      </c>
      <c r="BH63">
        <v>0.5</v>
      </c>
      <c r="BI63">
        <f>DH63</f>
        <v>0</v>
      </c>
      <c r="BJ63">
        <f>K63</f>
        <v>0</v>
      </c>
      <c r="BK63">
        <f>BG63*BH63*BI63</f>
        <v>0</v>
      </c>
      <c r="BL63">
        <f>(BJ63-BB63)/BI63</f>
        <v>0</v>
      </c>
      <c r="BM63">
        <f>(AZ63-BF63)/BF63</f>
        <v>0</v>
      </c>
      <c r="BN63">
        <f>AY63/(BA63+AY63/BF63)</f>
        <v>0</v>
      </c>
      <c r="BO63" t="s">
        <v>437</v>
      </c>
      <c r="BP63">
        <v>0</v>
      </c>
      <c r="BQ63">
        <f>IF(BP63&lt;&gt;0, BP63, BN63)</f>
        <v>0</v>
      </c>
      <c r="BR63">
        <f>1-BQ63/BF63</f>
        <v>0</v>
      </c>
      <c r="BS63">
        <f>(BF63-BE63)/(BF63-BQ63)</f>
        <v>0</v>
      </c>
      <c r="BT63">
        <f>(AZ63-BF63)/(AZ63-BQ63)</f>
        <v>0</v>
      </c>
      <c r="BU63">
        <f>(BF63-BE63)/(BF63-AY63)</f>
        <v>0</v>
      </c>
      <c r="BV63">
        <f>(AZ63-BF63)/(AZ63-AY63)</f>
        <v>0</v>
      </c>
      <c r="BW63">
        <f>(BS63*BQ63/BE63)</f>
        <v>0</v>
      </c>
      <c r="BX63">
        <f>(1-BW63)</f>
        <v>0</v>
      </c>
      <c r="DG63">
        <f>$B$13*EF63+$C$13*EG63+$F$13*ER63*(1-EU63)</f>
        <v>0</v>
      </c>
      <c r="DH63">
        <f>DG63*DI63</f>
        <v>0</v>
      </c>
      <c r="DI63">
        <f>($B$13*$D$11+$C$13*$D$11+$F$13*((FE63+EW63)/MAX(FE63+EW63+FF63, 0.1)*$I$11+FF63/MAX(FE63+EW63+FF63, 0.1)*$J$11))/($B$13+$C$13+$F$13)</f>
        <v>0</v>
      </c>
      <c r="DJ63">
        <f>($B$13*$K$11+$C$13*$K$11+$F$13*((FE63+EW63)/MAX(FE63+EW63+FF63, 0.1)*$P$11+FF63/MAX(FE63+EW63+FF63, 0.1)*$Q$11))/($B$13+$C$13+$F$13)</f>
        <v>0</v>
      </c>
      <c r="DK63">
        <v>2</v>
      </c>
      <c r="DL63">
        <v>0.5</v>
      </c>
      <c r="DM63" t="s">
        <v>439</v>
      </c>
      <c r="DN63">
        <v>2</v>
      </c>
      <c r="DO63" t="b">
        <v>1</v>
      </c>
      <c r="DP63">
        <v>1701216910.85</v>
      </c>
      <c r="DQ63">
        <v>494.5746</v>
      </c>
      <c r="DR63">
        <v>506.0618000000001</v>
      </c>
      <c r="DS63">
        <v>7.932069999999999</v>
      </c>
      <c r="DT63">
        <v>7.489297000000001</v>
      </c>
      <c r="DU63">
        <v>493.1554000000001</v>
      </c>
      <c r="DV63">
        <v>7.947484</v>
      </c>
      <c r="DW63">
        <v>499.971</v>
      </c>
      <c r="DX63">
        <v>90.85905</v>
      </c>
      <c r="DY63">
        <v>0.09980992000000001</v>
      </c>
      <c r="DZ63">
        <v>29.30057</v>
      </c>
      <c r="EA63">
        <v>29.89943</v>
      </c>
      <c r="EB63">
        <v>999.9</v>
      </c>
      <c r="EC63">
        <v>0</v>
      </c>
      <c r="ED63">
        <v>0</v>
      </c>
      <c r="EE63">
        <v>10012.99</v>
      </c>
      <c r="EF63">
        <v>0</v>
      </c>
      <c r="EG63">
        <v>10.8071</v>
      </c>
      <c r="EH63">
        <v>-11.487191</v>
      </c>
      <c r="EI63">
        <v>498.529</v>
      </c>
      <c r="EJ63">
        <v>509.8806000000001</v>
      </c>
      <c r="EK63">
        <v>0.4427718</v>
      </c>
      <c r="EL63">
        <v>506.0618000000001</v>
      </c>
      <c r="EM63">
        <v>7.489297000000001</v>
      </c>
      <c r="EN63">
        <v>0.7207003000000001</v>
      </c>
      <c r="EO63">
        <v>0.6804705000000001</v>
      </c>
      <c r="EP63">
        <v>2.234426</v>
      </c>
      <c r="EQ63">
        <v>1.43152</v>
      </c>
      <c r="ER63">
        <v>1500.03</v>
      </c>
      <c r="ES63">
        <v>0.9730074999999999</v>
      </c>
      <c r="ET63">
        <v>0.02699239</v>
      </c>
      <c r="EU63">
        <v>0</v>
      </c>
      <c r="EV63">
        <v>226.052</v>
      </c>
      <c r="EW63">
        <v>4.9996</v>
      </c>
      <c r="EX63">
        <v>3447.968</v>
      </c>
      <c r="EY63">
        <v>14076.73</v>
      </c>
      <c r="EZ63">
        <v>37.8248</v>
      </c>
      <c r="FA63">
        <v>39.1498</v>
      </c>
      <c r="FB63">
        <v>38.3246</v>
      </c>
      <c r="FC63">
        <v>38.7122</v>
      </c>
      <c r="FD63">
        <v>39.5748</v>
      </c>
      <c r="FE63">
        <v>1454.68</v>
      </c>
      <c r="FF63">
        <v>40.35000000000001</v>
      </c>
      <c r="FG63">
        <v>0</v>
      </c>
      <c r="FH63">
        <v>128.1000001430511</v>
      </c>
      <c r="FI63">
        <v>0</v>
      </c>
      <c r="FJ63">
        <v>226.01232</v>
      </c>
      <c r="FK63">
        <v>0.3338461507050715</v>
      </c>
      <c r="FL63">
        <v>7.35692306062327</v>
      </c>
      <c r="FM63">
        <v>3447.345599999999</v>
      </c>
      <c r="FN63">
        <v>15</v>
      </c>
      <c r="FO63">
        <v>0</v>
      </c>
      <c r="FP63" t="s">
        <v>440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-1.1161859</v>
      </c>
      <c r="GC63">
        <v>-28.91120066791746</v>
      </c>
      <c r="GD63">
        <v>9.420174388449768</v>
      </c>
      <c r="GE63">
        <v>0</v>
      </c>
      <c r="GF63">
        <v>226.0058823529412</v>
      </c>
      <c r="GG63">
        <v>0.3929717374791126</v>
      </c>
      <c r="GH63">
        <v>0.1837776413312761</v>
      </c>
      <c r="GI63">
        <v>1</v>
      </c>
      <c r="GJ63">
        <v>0.4428675999999999</v>
      </c>
      <c r="GK63">
        <v>0.07305311819887325</v>
      </c>
      <c r="GL63">
        <v>0.0131771293474717</v>
      </c>
      <c r="GM63">
        <v>1</v>
      </c>
      <c r="GN63">
        <v>2</v>
      </c>
      <c r="GO63">
        <v>3</v>
      </c>
      <c r="GP63" t="s">
        <v>447</v>
      </c>
      <c r="GQ63">
        <v>3.09889</v>
      </c>
      <c r="GR63">
        <v>2.75809</v>
      </c>
      <c r="GS63">
        <v>0.100174</v>
      </c>
      <c r="GT63">
        <v>0.106609</v>
      </c>
      <c r="GU63">
        <v>0.0478428</v>
      </c>
      <c r="GV63">
        <v>0.0463115</v>
      </c>
      <c r="GW63">
        <v>23457.2</v>
      </c>
      <c r="GX63">
        <v>21671.4</v>
      </c>
      <c r="GY63">
        <v>26629.2</v>
      </c>
      <c r="GZ63">
        <v>24481.6</v>
      </c>
      <c r="HA63">
        <v>40654</v>
      </c>
      <c r="HB63">
        <v>34557</v>
      </c>
      <c r="HC63">
        <v>46574.7</v>
      </c>
      <c r="HD63">
        <v>38766.7</v>
      </c>
      <c r="HE63">
        <v>1.89463</v>
      </c>
      <c r="HF63">
        <v>1.88</v>
      </c>
      <c r="HG63">
        <v>0.176989</v>
      </c>
      <c r="HH63">
        <v>0</v>
      </c>
      <c r="HI63">
        <v>27.0097</v>
      </c>
      <c r="HJ63">
        <v>999.9</v>
      </c>
      <c r="HK63">
        <v>17.4</v>
      </c>
      <c r="HL63">
        <v>32.7</v>
      </c>
      <c r="HM63">
        <v>9.5129</v>
      </c>
      <c r="HN63">
        <v>60.8946</v>
      </c>
      <c r="HO63">
        <v>23.5657</v>
      </c>
      <c r="HP63">
        <v>1</v>
      </c>
      <c r="HQ63">
        <v>0.0414329</v>
      </c>
      <c r="HR63">
        <v>-0.0112364</v>
      </c>
      <c r="HS63">
        <v>20.2808</v>
      </c>
      <c r="HT63">
        <v>5.22238</v>
      </c>
      <c r="HU63">
        <v>11.98</v>
      </c>
      <c r="HV63">
        <v>4.96575</v>
      </c>
      <c r="HW63">
        <v>3.27575</v>
      </c>
      <c r="HX63">
        <v>9999</v>
      </c>
      <c r="HY63">
        <v>9999</v>
      </c>
      <c r="HZ63">
        <v>9999</v>
      </c>
      <c r="IA63">
        <v>510.8</v>
      </c>
      <c r="IB63">
        <v>1.8639</v>
      </c>
      <c r="IC63">
        <v>1.86005</v>
      </c>
      <c r="ID63">
        <v>1.85837</v>
      </c>
      <c r="IE63">
        <v>1.85974</v>
      </c>
      <c r="IF63">
        <v>1.85984</v>
      </c>
      <c r="IG63">
        <v>1.85837</v>
      </c>
      <c r="IH63">
        <v>1.85744</v>
      </c>
      <c r="II63">
        <v>1.85237</v>
      </c>
      <c r="IJ63">
        <v>0</v>
      </c>
      <c r="IK63">
        <v>0</v>
      </c>
      <c r="IL63">
        <v>0</v>
      </c>
      <c r="IM63">
        <v>0</v>
      </c>
      <c r="IN63" t="s">
        <v>442</v>
      </c>
      <c r="IO63" t="s">
        <v>443</v>
      </c>
      <c r="IP63" t="s">
        <v>444</v>
      </c>
      <c r="IQ63" t="s">
        <v>444</v>
      </c>
      <c r="IR63" t="s">
        <v>444</v>
      </c>
      <c r="IS63" t="s">
        <v>444</v>
      </c>
      <c r="IT63">
        <v>0</v>
      </c>
      <c r="IU63">
        <v>100</v>
      </c>
      <c r="IV63">
        <v>100</v>
      </c>
      <c r="IW63">
        <v>1.426</v>
      </c>
      <c r="IX63">
        <v>-0.0154</v>
      </c>
      <c r="IY63">
        <v>0.3971615310492796</v>
      </c>
      <c r="IZ63">
        <v>0.002194383670526158</v>
      </c>
      <c r="JA63">
        <v>-2.614430836048478E-07</v>
      </c>
      <c r="JB63">
        <v>2.831566818974657E-11</v>
      </c>
      <c r="JC63">
        <v>-0.02387284111826243</v>
      </c>
      <c r="JD63">
        <v>-0.004919592197158782</v>
      </c>
      <c r="JE63">
        <v>0.0008186423644796414</v>
      </c>
      <c r="JF63">
        <v>-8.268116151049551E-06</v>
      </c>
      <c r="JG63">
        <v>6</v>
      </c>
      <c r="JH63">
        <v>2002</v>
      </c>
      <c r="JI63">
        <v>0</v>
      </c>
      <c r="JJ63">
        <v>28</v>
      </c>
      <c r="JK63">
        <v>28353615.2</v>
      </c>
      <c r="JL63">
        <v>28353615.2</v>
      </c>
      <c r="JM63">
        <v>0.153809</v>
      </c>
      <c r="JN63">
        <v>4.99634</v>
      </c>
      <c r="JO63">
        <v>1.49658</v>
      </c>
      <c r="JP63">
        <v>2.34863</v>
      </c>
      <c r="JQ63">
        <v>1.54907</v>
      </c>
      <c r="JR63">
        <v>2.41699</v>
      </c>
      <c r="JS63">
        <v>36.152</v>
      </c>
      <c r="JT63">
        <v>24.14</v>
      </c>
      <c r="JU63">
        <v>2</v>
      </c>
      <c r="JV63">
        <v>487.231</v>
      </c>
      <c r="JW63">
        <v>492.831</v>
      </c>
      <c r="JX63">
        <v>27.9779</v>
      </c>
      <c r="JY63">
        <v>27.82</v>
      </c>
      <c r="JZ63">
        <v>30.0009</v>
      </c>
      <c r="KA63">
        <v>27.8147</v>
      </c>
      <c r="KB63">
        <v>27.754</v>
      </c>
      <c r="KC63">
        <v>-1</v>
      </c>
      <c r="KD63">
        <v>-30</v>
      </c>
      <c r="KE63">
        <v>-30</v>
      </c>
      <c r="KF63">
        <v>27.9811</v>
      </c>
      <c r="KG63">
        <v>420</v>
      </c>
      <c r="KH63">
        <v>22.8706</v>
      </c>
      <c r="KI63">
        <v>101.773</v>
      </c>
      <c r="KJ63">
        <v>93.4588</v>
      </c>
    </row>
    <row r="64" spans="1:296">
      <c r="A64">
        <v>46</v>
      </c>
      <c r="B64">
        <v>1701217211.1</v>
      </c>
      <c r="C64">
        <v>11089.59999990463</v>
      </c>
      <c r="D64" t="s">
        <v>567</v>
      </c>
      <c r="E64" t="s">
        <v>568</v>
      </c>
      <c r="F64">
        <v>5</v>
      </c>
      <c r="G64" t="s">
        <v>544</v>
      </c>
      <c r="H64">
        <v>1701217208.35</v>
      </c>
      <c r="I64">
        <f>(J64)/1000</f>
        <v>0</v>
      </c>
      <c r="J64">
        <f>IF(DO64, AM64, AG64)</f>
        <v>0</v>
      </c>
      <c r="K64">
        <f>IF(DO64, AH64, AF64)</f>
        <v>0</v>
      </c>
      <c r="L64">
        <f>DQ64 - IF(AT64&gt;1, K64*DK64*100.0/(AV64*EE64), 0)</f>
        <v>0</v>
      </c>
      <c r="M64">
        <f>((S64-I64/2)*L64-K64)/(S64+I64/2)</f>
        <v>0</v>
      </c>
      <c r="N64">
        <f>M64*(DX64+DY64)/1000.0</f>
        <v>0</v>
      </c>
      <c r="O64">
        <f>(DQ64 - IF(AT64&gt;1, K64*DK64*100.0/(AV64*EE64), 0))*(DX64+DY64)/1000.0</f>
        <v>0</v>
      </c>
      <c r="P64">
        <f>2.0/((1/R64-1/Q64)+SIGN(R64)*SQRT((1/R64-1/Q64)*(1/R64-1/Q64) + 4*DL64/((DL64+1)*(DL64+1))*(2*1/R64*1/Q64-1/Q64*1/Q64)))</f>
        <v>0</v>
      </c>
      <c r="Q64">
        <f>IF(LEFT(DM64,1)&lt;&gt;"0",IF(LEFT(DM64,1)="1",3.0,DN64),$D$5+$E$5*(EE64*DX64/($K$5*1000))+$F$5*(EE64*DX64/($K$5*1000))*MAX(MIN(DK64,$J$5),$I$5)*MAX(MIN(DK64,$J$5),$I$5)+$G$5*MAX(MIN(DK64,$J$5),$I$5)*(EE64*DX64/($K$5*1000))+$H$5*(EE64*DX64/($K$5*1000))*(EE64*DX64/($K$5*1000)))</f>
        <v>0</v>
      </c>
      <c r="R64">
        <f>I64*(1000-(1000*0.61365*exp(17.502*V64/(240.97+V64))/(DX64+DY64)+DS64)/2)/(1000*0.61365*exp(17.502*V64/(240.97+V64))/(DX64+DY64)-DS64)</f>
        <v>0</v>
      </c>
      <c r="S64">
        <f>1/((DL64+1)/(P64/1.6)+1/(Q64/1.37)) + DL64/((DL64+1)/(P64/1.6) + DL64/(Q64/1.37))</f>
        <v>0</v>
      </c>
      <c r="T64">
        <f>(DG64*DJ64)</f>
        <v>0</v>
      </c>
      <c r="U64">
        <f>(DZ64+(T64+2*0.95*5.67E-8*(((DZ64+$B$9)+273)^4-(DZ64+273)^4)-44100*I64)/(1.84*29.3*Q64+8*0.95*5.67E-8*(DZ64+273)^3))</f>
        <v>0</v>
      </c>
      <c r="V64">
        <f>($C$9*EA64+$D$9*EB64+$E$9*U64)</f>
        <v>0</v>
      </c>
      <c r="W64">
        <f>0.61365*exp(17.502*V64/(240.97+V64))</f>
        <v>0</v>
      </c>
      <c r="X64">
        <f>(Y64/Z64*100)</f>
        <v>0</v>
      </c>
      <c r="Y64">
        <f>DS64*(DX64+DY64)/1000</f>
        <v>0</v>
      </c>
      <c r="Z64">
        <f>0.61365*exp(17.502*DZ64/(240.97+DZ64))</f>
        <v>0</v>
      </c>
      <c r="AA64">
        <f>(W64-DS64*(DX64+DY64)/1000)</f>
        <v>0</v>
      </c>
      <c r="AB64">
        <f>(-I64*44100)</f>
        <v>0</v>
      </c>
      <c r="AC64">
        <f>2*29.3*Q64*0.92*(DZ64-V64)</f>
        <v>0</v>
      </c>
      <c r="AD64">
        <f>2*0.95*5.67E-8*(((DZ64+$B$9)+273)^4-(V64+273)^4)</f>
        <v>0</v>
      </c>
      <c r="AE64">
        <f>T64+AD64+AB64+AC64</f>
        <v>0</v>
      </c>
      <c r="AF64">
        <f>DW64*AT64*(DR64-DQ64*(1000-AT64*DT64)/(1000-AT64*DS64))/(100*DK64)</f>
        <v>0</v>
      </c>
      <c r="AG64">
        <f>1000*DW64*AT64*(DS64-DT64)/(100*DK64*(1000-AT64*DS64))</f>
        <v>0</v>
      </c>
      <c r="AH64">
        <f>(AI64 - AJ64 - DX64*1E3/(8.314*(DZ64+273.15)) * AL64/DW64 * AK64) * DW64/(100*DK64) * (1000 - DT64)/1000</f>
        <v>0</v>
      </c>
      <c r="AI64">
        <v>448.9038884179205</v>
      </c>
      <c r="AJ64">
        <v>448.2525515151512</v>
      </c>
      <c r="AK64">
        <v>-0.06650723454292783</v>
      </c>
      <c r="AL64">
        <v>66.17385356651769</v>
      </c>
      <c r="AM64">
        <f>(AO64 - AN64 + DX64*1E3/(8.314*(DZ64+273.15)) * AQ64/DW64 * AP64) * DW64/(100*DK64) * 1000/(1000 - AO64)</f>
        <v>0</v>
      </c>
      <c r="AN64">
        <v>7.34081055186925</v>
      </c>
      <c r="AO64">
        <v>7.883861696969695</v>
      </c>
      <c r="AP64">
        <v>-0.0007271641952643688</v>
      </c>
      <c r="AQ64">
        <v>108.8907477196175</v>
      </c>
      <c r="AR64">
        <v>0</v>
      </c>
      <c r="AS64">
        <v>0</v>
      </c>
      <c r="AT64">
        <f>IF(AR64*$H$15&gt;=AV64,1.0,(AV64/(AV64-AR64*$H$15)))</f>
        <v>0</v>
      </c>
      <c r="AU64">
        <f>(AT64-1)*100</f>
        <v>0</v>
      </c>
      <c r="AV64">
        <f>MAX(0,($B$15+$C$15*EE64)/(1+$D$15*EE64)*DX64/(DZ64+273)*$E$15)</f>
        <v>0</v>
      </c>
      <c r="AW64" t="s">
        <v>437</v>
      </c>
      <c r="AX64">
        <v>0</v>
      </c>
      <c r="AY64">
        <v>0.7</v>
      </c>
      <c r="AZ64">
        <v>0.7</v>
      </c>
      <c r="BA64">
        <f>1-AY64/AZ64</f>
        <v>0</v>
      </c>
      <c r="BB64">
        <v>-1</v>
      </c>
      <c r="BC64" t="s">
        <v>569</v>
      </c>
      <c r="BD64">
        <v>8159.87</v>
      </c>
      <c r="BE64">
        <v>221.9092</v>
      </c>
      <c r="BF64">
        <v>229.07</v>
      </c>
      <c r="BG64">
        <f>1-BE64/BF64</f>
        <v>0</v>
      </c>
      <c r="BH64">
        <v>0.5</v>
      </c>
      <c r="BI64">
        <f>DH64</f>
        <v>0</v>
      </c>
      <c r="BJ64">
        <f>K64</f>
        <v>0</v>
      </c>
      <c r="BK64">
        <f>BG64*BH64*BI64</f>
        <v>0</v>
      </c>
      <c r="BL64">
        <f>(BJ64-BB64)/BI64</f>
        <v>0</v>
      </c>
      <c r="BM64">
        <f>(AZ64-BF64)/BF64</f>
        <v>0</v>
      </c>
      <c r="BN64">
        <f>AY64/(BA64+AY64/BF64)</f>
        <v>0</v>
      </c>
      <c r="BO64" t="s">
        <v>437</v>
      </c>
      <c r="BP64">
        <v>0</v>
      </c>
      <c r="BQ64">
        <f>IF(BP64&lt;&gt;0, BP64, BN64)</f>
        <v>0</v>
      </c>
      <c r="BR64">
        <f>1-BQ64/BF64</f>
        <v>0</v>
      </c>
      <c r="BS64">
        <f>(BF64-BE64)/(BF64-BQ64)</f>
        <v>0</v>
      </c>
      <c r="BT64">
        <f>(AZ64-BF64)/(AZ64-BQ64)</f>
        <v>0</v>
      </c>
      <c r="BU64">
        <f>(BF64-BE64)/(BF64-AY64)</f>
        <v>0</v>
      </c>
      <c r="BV64">
        <f>(AZ64-BF64)/(AZ64-AY64)</f>
        <v>0</v>
      </c>
      <c r="BW64">
        <f>(BS64*BQ64/BE64)</f>
        <v>0</v>
      </c>
      <c r="BX64">
        <f>(1-BW64)</f>
        <v>0</v>
      </c>
      <c r="DG64">
        <f>$B$13*EF64+$C$13*EG64+$F$13*ER64*(1-EU64)</f>
        <v>0</v>
      </c>
      <c r="DH64">
        <f>DG64*DI64</f>
        <v>0</v>
      </c>
      <c r="DI64">
        <f>($B$13*$D$11+$C$13*$D$11+$F$13*((FE64+EW64)/MAX(FE64+EW64+FF64, 0.1)*$I$11+FF64/MAX(FE64+EW64+FF64, 0.1)*$J$11))/($B$13+$C$13+$F$13)</f>
        <v>0</v>
      </c>
      <c r="DJ64">
        <f>($B$13*$K$11+$C$13*$K$11+$F$13*((FE64+EW64)/MAX(FE64+EW64+FF64, 0.1)*$P$11+FF64/MAX(FE64+EW64+FF64, 0.1)*$Q$11))/($B$13+$C$13+$F$13)</f>
        <v>0</v>
      </c>
      <c r="DK64">
        <v>2</v>
      </c>
      <c r="DL64">
        <v>0.5</v>
      </c>
      <c r="DM64" t="s">
        <v>439</v>
      </c>
      <c r="DN64">
        <v>2</v>
      </c>
      <c r="DO64" t="b">
        <v>1</v>
      </c>
      <c r="DP64">
        <v>1701217208.35</v>
      </c>
      <c r="DQ64">
        <v>444.8242000000001</v>
      </c>
      <c r="DR64">
        <v>446.0887</v>
      </c>
      <c r="DS64">
        <v>7.889519000000002</v>
      </c>
      <c r="DT64">
        <v>7.340279</v>
      </c>
      <c r="DU64">
        <v>443.5028</v>
      </c>
      <c r="DV64">
        <v>7.905209000000001</v>
      </c>
      <c r="DW64">
        <v>500.003</v>
      </c>
      <c r="DX64">
        <v>90.84105000000001</v>
      </c>
      <c r="DY64">
        <v>0.09997364</v>
      </c>
      <c r="DZ64">
        <v>35.57991</v>
      </c>
      <c r="EA64">
        <v>36.12179999999999</v>
      </c>
      <c r="EB64">
        <v>999.9</v>
      </c>
      <c r="EC64">
        <v>0</v>
      </c>
      <c r="ED64">
        <v>0</v>
      </c>
      <c r="EE64">
        <v>10004.055</v>
      </c>
      <c r="EF64">
        <v>0</v>
      </c>
      <c r="EG64">
        <v>10.8071</v>
      </c>
      <c r="EH64">
        <v>-1.2644141</v>
      </c>
      <c r="EI64">
        <v>448.3613999999999</v>
      </c>
      <c r="EJ64">
        <v>449.3872</v>
      </c>
      <c r="EK64">
        <v>0.5492398000000001</v>
      </c>
      <c r="EL64">
        <v>446.0887</v>
      </c>
      <c r="EM64">
        <v>7.340279</v>
      </c>
      <c r="EN64">
        <v>0.7166922999999999</v>
      </c>
      <c r="EO64">
        <v>0.6667987</v>
      </c>
      <c r="EP64">
        <v>2.156237</v>
      </c>
      <c r="EQ64">
        <v>1.149084</v>
      </c>
      <c r="ER64">
        <v>1499.97</v>
      </c>
      <c r="ES64">
        <v>0.9729965</v>
      </c>
      <c r="ET64">
        <v>0.0270037</v>
      </c>
      <c r="EU64">
        <v>0</v>
      </c>
      <c r="EV64">
        <v>221.8574</v>
      </c>
      <c r="EW64">
        <v>4.9996</v>
      </c>
      <c r="EX64">
        <v>3401.807</v>
      </c>
      <c r="EY64">
        <v>14076.09</v>
      </c>
      <c r="EZ64">
        <v>38.9246</v>
      </c>
      <c r="FA64">
        <v>40.0496</v>
      </c>
      <c r="FB64">
        <v>39.1995</v>
      </c>
      <c r="FC64">
        <v>39.7122</v>
      </c>
      <c r="FD64">
        <v>41.056</v>
      </c>
      <c r="FE64">
        <v>1454.6</v>
      </c>
      <c r="FF64">
        <v>40.37</v>
      </c>
      <c r="FG64">
        <v>0</v>
      </c>
      <c r="FH64">
        <v>297</v>
      </c>
      <c r="FI64">
        <v>0</v>
      </c>
      <c r="FJ64">
        <v>221.9092</v>
      </c>
      <c r="FK64">
        <v>-0.582000002347167</v>
      </c>
      <c r="FL64">
        <v>-1.482307688829449</v>
      </c>
      <c r="FM64">
        <v>3401.9476</v>
      </c>
      <c r="FN64">
        <v>15</v>
      </c>
      <c r="FO64">
        <v>0</v>
      </c>
      <c r="FP64" t="s">
        <v>440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2.400136453658537</v>
      </c>
      <c r="GC64">
        <v>-15.30200798885017</v>
      </c>
      <c r="GD64">
        <v>1.976074382765481</v>
      </c>
      <c r="GE64">
        <v>0</v>
      </c>
      <c r="GF64">
        <v>221.9237647058823</v>
      </c>
      <c r="GG64">
        <v>0.06976317489108987</v>
      </c>
      <c r="GH64">
        <v>0.1675429811094171</v>
      </c>
      <c r="GI64">
        <v>1</v>
      </c>
      <c r="GJ64">
        <v>0.572259487804878</v>
      </c>
      <c r="GK64">
        <v>-0.1068507595818818</v>
      </c>
      <c r="GL64">
        <v>0.01197507761189159</v>
      </c>
      <c r="GM64">
        <v>0</v>
      </c>
      <c r="GN64">
        <v>1</v>
      </c>
      <c r="GO64">
        <v>3</v>
      </c>
      <c r="GP64" t="s">
        <v>510</v>
      </c>
      <c r="GQ64">
        <v>3.0991</v>
      </c>
      <c r="GR64">
        <v>2.75805</v>
      </c>
      <c r="GS64">
        <v>0.09200659999999999</v>
      </c>
      <c r="GT64">
        <v>0.0928187</v>
      </c>
      <c r="GU64">
        <v>0.0475387</v>
      </c>
      <c r="GV64">
        <v>0.0454109</v>
      </c>
      <c r="GW64">
        <v>23639.9</v>
      </c>
      <c r="GX64">
        <v>21982.7</v>
      </c>
      <c r="GY64">
        <v>26597.8</v>
      </c>
      <c r="GZ64">
        <v>24458.6</v>
      </c>
      <c r="HA64">
        <v>40619.1</v>
      </c>
      <c r="HB64">
        <v>34557.5</v>
      </c>
      <c r="HC64">
        <v>46521.2</v>
      </c>
      <c r="HD64">
        <v>38732.5</v>
      </c>
      <c r="HE64">
        <v>1.88805</v>
      </c>
      <c r="HF64">
        <v>1.86945</v>
      </c>
      <c r="HG64">
        <v>0.30309</v>
      </c>
      <c r="HH64">
        <v>0</v>
      </c>
      <c r="HI64">
        <v>31.2121</v>
      </c>
      <c r="HJ64">
        <v>999.9</v>
      </c>
      <c r="HK64">
        <v>17</v>
      </c>
      <c r="HL64">
        <v>32.8</v>
      </c>
      <c r="HM64">
        <v>9.3491</v>
      </c>
      <c r="HN64">
        <v>60.9446</v>
      </c>
      <c r="HO64">
        <v>23.137</v>
      </c>
      <c r="HP64">
        <v>1</v>
      </c>
      <c r="HQ64">
        <v>0.103323</v>
      </c>
      <c r="HR64">
        <v>2.66845</v>
      </c>
      <c r="HS64">
        <v>20.2435</v>
      </c>
      <c r="HT64">
        <v>5.22268</v>
      </c>
      <c r="HU64">
        <v>11.98</v>
      </c>
      <c r="HV64">
        <v>4.9657</v>
      </c>
      <c r="HW64">
        <v>3.27553</v>
      </c>
      <c r="HX64">
        <v>9999</v>
      </c>
      <c r="HY64">
        <v>9999</v>
      </c>
      <c r="HZ64">
        <v>9999</v>
      </c>
      <c r="IA64">
        <v>510.9</v>
      </c>
      <c r="IB64">
        <v>1.86392</v>
      </c>
      <c r="IC64">
        <v>1.86005</v>
      </c>
      <c r="ID64">
        <v>1.85837</v>
      </c>
      <c r="IE64">
        <v>1.85974</v>
      </c>
      <c r="IF64">
        <v>1.85987</v>
      </c>
      <c r="IG64">
        <v>1.85837</v>
      </c>
      <c r="IH64">
        <v>1.85743</v>
      </c>
      <c r="II64">
        <v>1.85238</v>
      </c>
      <c r="IJ64">
        <v>0</v>
      </c>
      <c r="IK64">
        <v>0</v>
      </c>
      <c r="IL64">
        <v>0</v>
      </c>
      <c r="IM64">
        <v>0</v>
      </c>
      <c r="IN64" t="s">
        <v>442</v>
      </c>
      <c r="IO64" t="s">
        <v>443</v>
      </c>
      <c r="IP64" t="s">
        <v>444</v>
      </c>
      <c r="IQ64" t="s">
        <v>444</v>
      </c>
      <c r="IR64" t="s">
        <v>444</v>
      </c>
      <c r="IS64" t="s">
        <v>444</v>
      </c>
      <c r="IT64">
        <v>0</v>
      </c>
      <c r="IU64">
        <v>100</v>
      </c>
      <c r="IV64">
        <v>100</v>
      </c>
      <c r="IW64">
        <v>1.321</v>
      </c>
      <c r="IX64">
        <v>-0.0157</v>
      </c>
      <c r="IY64">
        <v>0.3971615310492796</v>
      </c>
      <c r="IZ64">
        <v>0.002194383670526158</v>
      </c>
      <c r="JA64">
        <v>-2.614430836048478E-07</v>
      </c>
      <c r="JB64">
        <v>2.831566818974657E-11</v>
      </c>
      <c r="JC64">
        <v>-0.02387284111826243</v>
      </c>
      <c r="JD64">
        <v>-0.004919592197158782</v>
      </c>
      <c r="JE64">
        <v>0.0008186423644796414</v>
      </c>
      <c r="JF64">
        <v>-8.268116151049551E-06</v>
      </c>
      <c r="JG64">
        <v>6</v>
      </c>
      <c r="JH64">
        <v>2002</v>
      </c>
      <c r="JI64">
        <v>0</v>
      </c>
      <c r="JJ64">
        <v>28</v>
      </c>
      <c r="JK64">
        <v>28353620.2</v>
      </c>
      <c r="JL64">
        <v>28353620.2</v>
      </c>
      <c r="JM64">
        <v>0.153809</v>
      </c>
      <c r="JN64">
        <v>4.99634</v>
      </c>
      <c r="JO64">
        <v>1.49658</v>
      </c>
      <c r="JP64">
        <v>2.34741</v>
      </c>
      <c r="JQ64">
        <v>1.54907</v>
      </c>
      <c r="JR64">
        <v>2.34497</v>
      </c>
      <c r="JS64">
        <v>36.3635</v>
      </c>
      <c r="JT64">
        <v>24.1225</v>
      </c>
      <c r="JU64">
        <v>2</v>
      </c>
      <c r="JV64">
        <v>488.239</v>
      </c>
      <c r="JW64">
        <v>490.988</v>
      </c>
      <c r="JX64">
        <v>36.7471</v>
      </c>
      <c r="JY64">
        <v>28.5554</v>
      </c>
      <c r="JZ64">
        <v>30.004</v>
      </c>
      <c r="KA64">
        <v>28.4406</v>
      </c>
      <c r="KB64">
        <v>28.352</v>
      </c>
      <c r="KC64">
        <v>-1</v>
      </c>
      <c r="KD64">
        <v>-30</v>
      </c>
      <c r="KE64">
        <v>-30</v>
      </c>
      <c r="KF64">
        <v>35.7886</v>
      </c>
      <c r="KG64">
        <v>420</v>
      </c>
      <c r="KH64">
        <v>22.8706</v>
      </c>
      <c r="KI64">
        <v>101.655</v>
      </c>
      <c r="KJ64">
        <v>93.37439999999999</v>
      </c>
    </row>
    <row r="65" spans="1:296">
      <c r="A65">
        <v>47</v>
      </c>
      <c r="B65">
        <v>1701217299.1</v>
      </c>
      <c r="C65">
        <v>11177.59999990463</v>
      </c>
      <c r="D65" t="s">
        <v>570</v>
      </c>
      <c r="E65" t="s">
        <v>571</v>
      </c>
      <c r="F65">
        <v>5</v>
      </c>
      <c r="G65" t="s">
        <v>544</v>
      </c>
      <c r="H65">
        <v>1701217296.1</v>
      </c>
      <c r="I65">
        <f>(J65)/1000</f>
        <v>0</v>
      </c>
      <c r="J65">
        <f>IF(DO65, AM65, AG65)</f>
        <v>0</v>
      </c>
      <c r="K65">
        <f>IF(DO65, AH65, AF65)</f>
        <v>0</v>
      </c>
      <c r="L65">
        <f>DQ65 - IF(AT65&gt;1, K65*DK65*100.0/(AV65*EE65), 0)</f>
        <v>0</v>
      </c>
      <c r="M65">
        <f>((S65-I65/2)*L65-K65)/(S65+I65/2)</f>
        <v>0</v>
      </c>
      <c r="N65">
        <f>M65*(DX65+DY65)/1000.0</f>
        <v>0</v>
      </c>
      <c r="O65">
        <f>(DQ65 - IF(AT65&gt;1, K65*DK65*100.0/(AV65*EE65), 0))*(DX65+DY65)/1000.0</f>
        <v>0</v>
      </c>
      <c r="P65">
        <f>2.0/((1/R65-1/Q65)+SIGN(R65)*SQRT((1/R65-1/Q65)*(1/R65-1/Q65) + 4*DL65/((DL65+1)*(DL65+1))*(2*1/R65*1/Q65-1/Q65*1/Q65)))</f>
        <v>0</v>
      </c>
      <c r="Q65">
        <f>IF(LEFT(DM65,1)&lt;&gt;"0",IF(LEFT(DM65,1)="1",3.0,DN65),$D$5+$E$5*(EE65*DX65/($K$5*1000))+$F$5*(EE65*DX65/($K$5*1000))*MAX(MIN(DK65,$J$5),$I$5)*MAX(MIN(DK65,$J$5),$I$5)+$G$5*MAX(MIN(DK65,$J$5),$I$5)*(EE65*DX65/($K$5*1000))+$H$5*(EE65*DX65/($K$5*1000))*(EE65*DX65/($K$5*1000)))</f>
        <v>0</v>
      </c>
      <c r="R65">
        <f>I65*(1000-(1000*0.61365*exp(17.502*V65/(240.97+V65))/(DX65+DY65)+DS65)/2)/(1000*0.61365*exp(17.502*V65/(240.97+V65))/(DX65+DY65)-DS65)</f>
        <v>0</v>
      </c>
      <c r="S65">
        <f>1/((DL65+1)/(P65/1.6)+1/(Q65/1.37)) + DL65/((DL65+1)/(P65/1.6) + DL65/(Q65/1.37))</f>
        <v>0</v>
      </c>
      <c r="T65">
        <f>(DG65*DJ65)</f>
        <v>0</v>
      </c>
      <c r="U65">
        <f>(DZ65+(T65+2*0.95*5.67E-8*(((DZ65+$B$9)+273)^4-(DZ65+273)^4)-44100*I65)/(1.84*29.3*Q65+8*0.95*5.67E-8*(DZ65+273)^3))</f>
        <v>0</v>
      </c>
      <c r="V65">
        <f>($C$9*EA65+$D$9*EB65+$E$9*U65)</f>
        <v>0</v>
      </c>
      <c r="W65">
        <f>0.61365*exp(17.502*V65/(240.97+V65))</f>
        <v>0</v>
      </c>
      <c r="X65">
        <f>(Y65/Z65*100)</f>
        <v>0</v>
      </c>
      <c r="Y65">
        <f>DS65*(DX65+DY65)/1000</f>
        <v>0</v>
      </c>
      <c r="Z65">
        <f>0.61365*exp(17.502*DZ65/(240.97+DZ65))</f>
        <v>0</v>
      </c>
      <c r="AA65">
        <f>(W65-DS65*(DX65+DY65)/1000)</f>
        <v>0</v>
      </c>
      <c r="AB65">
        <f>(-I65*44100)</f>
        <v>0</v>
      </c>
      <c r="AC65">
        <f>2*29.3*Q65*0.92*(DZ65-V65)</f>
        <v>0</v>
      </c>
      <c r="AD65">
        <f>2*0.95*5.67E-8*(((DZ65+$B$9)+273)^4-(V65+273)^4)</f>
        <v>0</v>
      </c>
      <c r="AE65">
        <f>T65+AD65+AB65+AC65</f>
        <v>0</v>
      </c>
      <c r="AF65">
        <f>DW65*AT65*(DR65-DQ65*(1000-AT65*DT65)/(1000-AT65*DS65))/(100*DK65)</f>
        <v>0</v>
      </c>
      <c r="AG65">
        <f>1000*DW65*AT65*(DS65-DT65)/(100*DK65*(1000-AT65*DS65))</f>
        <v>0</v>
      </c>
      <c r="AH65">
        <f>(AI65 - AJ65 - DX65*1E3/(8.314*(DZ65+273.15)) * AL65/DW65 * AK65) * DW65/(100*DK65) * (1000 - DT65)/1000</f>
        <v>0</v>
      </c>
      <c r="AI65">
        <v>446.1425185303773</v>
      </c>
      <c r="AJ65">
        <v>445.9776606060602</v>
      </c>
      <c r="AK65">
        <v>-0.2062791130145519</v>
      </c>
      <c r="AL65">
        <v>66.17385356651769</v>
      </c>
      <c r="AM65">
        <f>(AO65 - AN65 + DX65*1E3/(8.314*(DZ65+273.15)) * AQ65/DW65 * AP65) * DW65/(100*DK65) * 1000/(1000 - AO65)</f>
        <v>0</v>
      </c>
      <c r="AN65">
        <v>7.319077962679261</v>
      </c>
      <c r="AO65">
        <v>7.822581454545453</v>
      </c>
      <c r="AP65">
        <v>-3.494427400415391E-05</v>
      </c>
      <c r="AQ65">
        <v>108.8907477196175</v>
      </c>
      <c r="AR65">
        <v>0</v>
      </c>
      <c r="AS65">
        <v>0</v>
      </c>
      <c r="AT65">
        <f>IF(AR65*$H$15&gt;=AV65,1.0,(AV65/(AV65-AR65*$H$15)))</f>
        <v>0</v>
      </c>
      <c r="AU65">
        <f>(AT65-1)*100</f>
        <v>0</v>
      </c>
      <c r="AV65">
        <f>MAX(0,($B$15+$C$15*EE65)/(1+$D$15*EE65)*DX65/(DZ65+273)*$E$15)</f>
        <v>0</v>
      </c>
      <c r="AW65" t="s">
        <v>437</v>
      </c>
      <c r="AX65" t="s">
        <v>437</v>
      </c>
      <c r="AY65">
        <v>0</v>
      </c>
      <c r="AZ65">
        <v>0</v>
      </c>
      <c r="BA65">
        <f>1-AY65/AZ65</f>
        <v>0</v>
      </c>
      <c r="BB65">
        <v>0</v>
      </c>
      <c r="BC65" t="s">
        <v>437</v>
      </c>
      <c r="BD65" t="s">
        <v>437</v>
      </c>
      <c r="BE65">
        <v>0</v>
      </c>
      <c r="BF65">
        <v>0</v>
      </c>
      <c r="BG65">
        <f>1-BE65/BF65</f>
        <v>0</v>
      </c>
      <c r="BH65">
        <v>0.5</v>
      </c>
      <c r="BI65">
        <f>DH65</f>
        <v>0</v>
      </c>
      <c r="BJ65">
        <f>K65</f>
        <v>0</v>
      </c>
      <c r="BK65">
        <f>BG65*BH65*BI65</f>
        <v>0</v>
      </c>
      <c r="BL65">
        <f>(BJ65-BB65)/BI65</f>
        <v>0</v>
      </c>
      <c r="BM65">
        <f>(AZ65-BF65)/BF65</f>
        <v>0</v>
      </c>
      <c r="BN65">
        <f>AY65/(BA65+AY65/BF65)</f>
        <v>0</v>
      </c>
      <c r="BO65" t="s">
        <v>437</v>
      </c>
      <c r="BP65">
        <v>0</v>
      </c>
      <c r="BQ65">
        <f>IF(BP65&lt;&gt;0, BP65, BN65)</f>
        <v>0</v>
      </c>
      <c r="BR65">
        <f>1-BQ65/BF65</f>
        <v>0</v>
      </c>
      <c r="BS65">
        <f>(BF65-BE65)/(BF65-BQ65)</f>
        <v>0</v>
      </c>
      <c r="BT65">
        <f>(AZ65-BF65)/(AZ65-BQ65)</f>
        <v>0</v>
      </c>
      <c r="BU65">
        <f>(BF65-BE65)/(BF65-AY65)</f>
        <v>0</v>
      </c>
      <c r="BV65">
        <f>(AZ65-BF65)/(AZ65-AY65)</f>
        <v>0</v>
      </c>
      <c r="BW65">
        <f>(BS65*BQ65/BE65)</f>
        <v>0</v>
      </c>
      <c r="BX65">
        <f>(1-BW65)</f>
        <v>0</v>
      </c>
      <c r="DG65">
        <f>$B$13*EF65+$C$13*EG65+$F$13*ER65*(1-EU65)</f>
        <v>0</v>
      </c>
      <c r="DH65">
        <f>DG65*DI65</f>
        <v>0</v>
      </c>
      <c r="DI65">
        <f>($B$13*$D$11+$C$13*$D$11+$F$13*((FE65+EW65)/MAX(FE65+EW65+FF65, 0.1)*$I$11+FF65/MAX(FE65+EW65+FF65, 0.1)*$J$11))/($B$13+$C$13+$F$13)</f>
        <v>0</v>
      </c>
      <c r="DJ65">
        <f>($B$13*$K$11+$C$13*$K$11+$F$13*((FE65+EW65)/MAX(FE65+EW65+FF65, 0.1)*$P$11+FF65/MAX(FE65+EW65+FF65, 0.1)*$Q$11))/($B$13+$C$13+$F$13)</f>
        <v>0</v>
      </c>
      <c r="DK65">
        <v>2</v>
      </c>
      <c r="DL65">
        <v>0.5</v>
      </c>
      <c r="DM65" t="s">
        <v>439</v>
      </c>
      <c r="DN65">
        <v>2</v>
      </c>
      <c r="DO65" t="b">
        <v>1</v>
      </c>
      <c r="DP65">
        <v>1701217296.1</v>
      </c>
      <c r="DQ65">
        <v>443.0185454545454</v>
      </c>
      <c r="DR65">
        <v>442.6892727272727</v>
      </c>
      <c r="DS65">
        <v>7.825932727272728</v>
      </c>
      <c r="DT65">
        <v>7.321784545454546</v>
      </c>
      <c r="DU65">
        <v>441.7009090909091</v>
      </c>
      <c r="DV65">
        <v>7.842026363636364</v>
      </c>
      <c r="DW65">
        <v>500.0671818181818</v>
      </c>
      <c r="DX65">
        <v>90.84202727272726</v>
      </c>
      <c r="DY65">
        <v>0.1001970636363636</v>
      </c>
      <c r="DZ65">
        <v>35.31754545454546</v>
      </c>
      <c r="EA65">
        <v>35.97497272727273</v>
      </c>
      <c r="EB65">
        <v>999.9</v>
      </c>
      <c r="EC65">
        <v>0</v>
      </c>
      <c r="ED65">
        <v>0</v>
      </c>
      <c r="EE65">
        <v>9981.257272727275</v>
      </c>
      <c r="EF65">
        <v>0</v>
      </c>
      <c r="EG65">
        <v>10.8071</v>
      </c>
      <c r="EH65">
        <v>0.3293234145454546</v>
      </c>
      <c r="EI65">
        <v>446.5129090909091</v>
      </c>
      <c r="EJ65">
        <v>445.9544545454546</v>
      </c>
      <c r="EK65">
        <v>0.5041468181818183</v>
      </c>
      <c r="EL65">
        <v>442.6892727272727</v>
      </c>
      <c r="EM65">
        <v>7.321784545454546</v>
      </c>
      <c r="EN65">
        <v>0.7109234545454545</v>
      </c>
      <c r="EO65">
        <v>0.6651257272727272</v>
      </c>
      <c r="EP65">
        <v>2.043020909090909</v>
      </c>
      <c r="EQ65">
        <v>1.114168181818182</v>
      </c>
      <c r="ER65">
        <v>1500.006363636364</v>
      </c>
      <c r="ES65">
        <v>0.9729997272727272</v>
      </c>
      <c r="ET65">
        <v>0.02700054545454545</v>
      </c>
      <c r="EU65">
        <v>0</v>
      </c>
      <c r="EV65">
        <v>221.4302727272727</v>
      </c>
      <c r="EW65">
        <v>4.9996</v>
      </c>
      <c r="EX65">
        <v>3401.401818181818</v>
      </c>
      <c r="EY65">
        <v>14076.44545454545</v>
      </c>
      <c r="EZ65">
        <v>39.36327272727272</v>
      </c>
      <c r="FA65">
        <v>40.375</v>
      </c>
      <c r="FB65">
        <v>39.77263636363637</v>
      </c>
      <c r="FC65">
        <v>40.09645454545455</v>
      </c>
      <c r="FD65">
        <v>41.60754545454545</v>
      </c>
      <c r="FE65">
        <v>1454.637272727273</v>
      </c>
      <c r="FF65">
        <v>40.37</v>
      </c>
      <c r="FG65">
        <v>0</v>
      </c>
      <c r="FH65">
        <v>87.40000009536743</v>
      </c>
      <c r="FI65">
        <v>0</v>
      </c>
      <c r="FJ65">
        <v>221.3914615384616</v>
      </c>
      <c r="FK65">
        <v>0.6524444364056384</v>
      </c>
      <c r="FL65">
        <v>-3.464615394291195</v>
      </c>
      <c r="FM65">
        <v>3401.683846153847</v>
      </c>
      <c r="FN65">
        <v>15</v>
      </c>
      <c r="FO65">
        <v>0</v>
      </c>
      <c r="FP65" t="s">
        <v>440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-1.152814644878049</v>
      </c>
      <c r="GC65">
        <v>9.291906219512192</v>
      </c>
      <c r="GD65">
        <v>1.22470649237413</v>
      </c>
      <c r="GE65">
        <v>0</v>
      </c>
      <c r="GF65">
        <v>221.4134705882353</v>
      </c>
      <c r="GG65">
        <v>0.1783040435219604</v>
      </c>
      <c r="GH65">
        <v>0.216946352177637</v>
      </c>
      <c r="GI65">
        <v>1</v>
      </c>
      <c r="GJ65">
        <v>0.495076243902439</v>
      </c>
      <c r="GK65">
        <v>0.02540161672473885</v>
      </c>
      <c r="GL65">
        <v>0.008548565724173363</v>
      </c>
      <c r="GM65">
        <v>1</v>
      </c>
      <c r="GN65">
        <v>2</v>
      </c>
      <c r="GO65">
        <v>3</v>
      </c>
      <c r="GP65" t="s">
        <v>447</v>
      </c>
      <c r="GQ65">
        <v>3.09897</v>
      </c>
      <c r="GR65">
        <v>2.75801</v>
      </c>
      <c r="GS65">
        <v>0.09158429999999999</v>
      </c>
      <c r="GT65">
        <v>0.09166829999999999</v>
      </c>
      <c r="GU65">
        <v>0.0472184</v>
      </c>
      <c r="GV65">
        <v>0.0452455</v>
      </c>
      <c r="GW65">
        <v>23642.1</v>
      </c>
      <c r="GX65">
        <v>22003.5</v>
      </c>
      <c r="GY65">
        <v>26588.8</v>
      </c>
      <c r="GZ65">
        <v>24451.8</v>
      </c>
      <c r="HA65">
        <v>40618.8</v>
      </c>
      <c r="HB65">
        <v>34554</v>
      </c>
      <c r="HC65">
        <v>46505.4</v>
      </c>
      <c r="HD65">
        <v>38722.2</v>
      </c>
      <c r="HE65">
        <v>1.8854</v>
      </c>
      <c r="HF65">
        <v>1.86593</v>
      </c>
      <c r="HG65">
        <v>0.259832</v>
      </c>
      <c r="HH65">
        <v>0</v>
      </c>
      <c r="HI65">
        <v>31.7784</v>
      </c>
      <c r="HJ65">
        <v>999.9</v>
      </c>
      <c r="HK65">
        <v>16.9</v>
      </c>
      <c r="HL65">
        <v>32.9</v>
      </c>
      <c r="HM65">
        <v>9.34538</v>
      </c>
      <c r="HN65">
        <v>61.2046</v>
      </c>
      <c r="HO65">
        <v>23.2131</v>
      </c>
      <c r="HP65">
        <v>1</v>
      </c>
      <c r="HQ65">
        <v>0.115879</v>
      </c>
      <c r="HR65">
        <v>-2.49488</v>
      </c>
      <c r="HS65">
        <v>20.2616</v>
      </c>
      <c r="HT65">
        <v>5.21804</v>
      </c>
      <c r="HU65">
        <v>11.98</v>
      </c>
      <c r="HV65">
        <v>4.9655</v>
      </c>
      <c r="HW65">
        <v>3.27578</v>
      </c>
      <c r="HX65">
        <v>9999</v>
      </c>
      <c r="HY65">
        <v>9999</v>
      </c>
      <c r="HZ65">
        <v>9999</v>
      </c>
      <c r="IA65">
        <v>510.9</v>
      </c>
      <c r="IB65">
        <v>1.8639</v>
      </c>
      <c r="IC65">
        <v>1.86006</v>
      </c>
      <c r="ID65">
        <v>1.85837</v>
      </c>
      <c r="IE65">
        <v>1.85974</v>
      </c>
      <c r="IF65">
        <v>1.85987</v>
      </c>
      <c r="IG65">
        <v>1.85836</v>
      </c>
      <c r="IH65">
        <v>1.85745</v>
      </c>
      <c r="II65">
        <v>1.85234</v>
      </c>
      <c r="IJ65">
        <v>0</v>
      </c>
      <c r="IK65">
        <v>0</v>
      </c>
      <c r="IL65">
        <v>0</v>
      </c>
      <c r="IM65">
        <v>0</v>
      </c>
      <c r="IN65" t="s">
        <v>442</v>
      </c>
      <c r="IO65" t="s">
        <v>443</v>
      </c>
      <c r="IP65" t="s">
        <v>444</v>
      </c>
      <c r="IQ65" t="s">
        <v>444</v>
      </c>
      <c r="IR65" t="s">
        <v>444</v>
      </c>
      <c r="IS65" t="s">
        <v>444</v>
      </c>
      <c r="IT65">
        <v>0</v>
      </c>
      <c r="IU65">
        <v>100</v>
      </c>
      <c r="IV65">
        <v>100</v>
      </c>
      <c r="IW65">
        <v>1.317</v>
      </c>
      <c r="IX65">
        <v>-0.0161</v>
      </c>
      <c r="IY65">
        <v>0.3971615310492796</v>
      </c>
      <c r="IZ65">
        <v>0.002194383670526158</v>
      </c>
      <c r="JA65">
        <v>-2.614430836048478E-07</v>
      </c>
      <c r="JB65">
        <v>2.831566818974657E-11</v>
      </c>
      <c r="JC65">
        <v>-0.02387284111826243</v>
      </c>
      <c r="JD65">
        <v>-0.004919592197158782</v>
      </c>
      <c r="JE65">
        <v>0.0008186423644796414</v>
      </c>
      <c r="JF65">
        <v>-8.268116151049551E-06</v>
      </c>
      <c r="JG65">
        <v>6</v>
      </c>
      <c r="JH65">
        <v>2002</v>
      </c>
      <c r="JI65">
        <v>0</v>
      </c>
      <c r="JJ65">
        <v>28</v>
      </c>
      <c r="JK65">
        <v>28353621.7</v>
      </c>
      <c r="JL65">
        <v>28353621.7</v>
      </c>
      <c r="JM65">
        <v>0.152588</v>
      </c>
      <c r="JN65">
        <v>4.99634</v>
      </c>
      <c r="JO65">
        <v>1.49658</v>
      </c>
      <c r="JP65">
        <v>2.34863</v>
      </c>
      <c r="JQ65">
        <v>1.54907</v>
      </c>
      <c r="JR65">
        <v>2.43652</v>
      </c>
      <c r="JS65">
        <v>36.4343</v>
      </c>
      <c r="JT65">
        <v>24.1313</v>
      </c>
      <c r="JU65">
        <v>2</v>
      </c>
      <c r="JV65">
        <v>488.386</v>
      </c>
      <c r="JW65">
        <v>490.454</v>
      </c>
      <c r="JX65">
        <v>35.5384</v>
      </c>
      <c r="JY65">
        <v>28.8007</v>
      </c>
      <c r="JZ65">
        <v>30.0004</v>
      </c>
      <c r="KA65">
        <v>28.6615</v>
      </c>
      <c r="KB65">
        <v>28.5638</v>
      </c>
      <c r="KC65">
        <v>-1</v>
      </c>
      <c r="KD65">
        <v>-30</v>
      </c>
      <c r="KE65">
        <v>-30</v>
      </c>
      <c r="KF65">
        <v>35.4814</v>
      </c>
      <c r="KG65">
        <v>420</v>
      </c>
      <c r="KH65">
        <v>22.8706</v>
      </c>
      <c r="KI65">
        <v>101.62</v>
      </c>
      <c r="KJ65">
        <v>93.349</v>
      </c>
    </row>
    <row r="66" spans="1:296">
      <c r="A66">
        <v>48</v>
      </c>
      <c r="B66">
        <v>1701217357.6</v>
      </c>
      <c r="C66">
        <v>11236.09999990463</v>
      </c>
      <c r="D66" t="s">
        <v>572</v>
      </c>
      <c r="E66" t="s">
        <v>573</v>
      </c>
      <c r="F66">
        <v>5</v>
      </c>
      <c r="G66" t="s">
        <v>544</v>
      </c>
      <c r="H66">
        <v>1701217354.85</v>
      </c>
      <c r="I66">
        <f>(J66)/1000</f>
        <v>0</v>
      </c>
      <c r="J66">
        <f>IF(DO66, AM66, AG66)</f>
        <v>0</v>
      </c>
      <c r="K66">
        <f>IF(DO66, AH66, AF66)</f>
        <v>0</v>
      </c>
      <c r="L66">
        <f>DQ66 - IF(AT66&gt;1, K66*DK66*100.0/(AV66*EE66), 0)</f>
        <v>0</v>
      </c>
      <c r="M66">
        <f>((S66-I66/2)*L66-K66)/(S66+I66/2)</f>
        <v>0</v>
      </c>
      <c r="N66">
        <f>M66*(DX66+DY66)/1000.0</f>
        <v>0</v>
      </c>
      <c r="O66">
        <f>(DQ66 - IF(AT66&gt;1, K66*DK66*100.0/(AV66*EE66), 0))*(DX66+DY66)/1000.0</f>
        <v>0</v>
      </c>
      <c r="P66">
        <f>2.0/((1/R66-1/Q66)+SIGN(R66)*SQRT((1/R66-1/Q66)*(1/R66-1/Q66) + 4*DL66/((DL66+1)*(DL66+1))*(2*1/R66*1/Q66-1/Q66*1/Q66)))</f>
        <v>0</v>
      </c>
      <c r="Q66">
        <f>IF(LEFT(DM66,1)&lt;&gt;"0",IF(LEFT(DM66,1)="1",3.0,DN66),$D$5+$E$5*(EE66*DX66/($K$5*1000))+$F$5*(EE66*DX66/($K$5*1000))*MAX(MIN(DK66,$J$5),$I$5)*MAX(MIN(DK66,$J$5),$I$5)+$G$5*MAX(MIN(DK66,$J$5),$I$5)*(EE66*DX66/($K$5*1000))+$H$5*(EE66*DX66/($K$5*1000))*(EE66*DX66/($K$5*1000)))</f>
        <v>0</v>
      </c>
      <c r="R66">
        <f>I66*(1000-(1000*0.61365*exp(17.502*V66/(240.97+V66))/(DX66+DY66)+DS66)/2)/(1000*0.61365*exp(17.502*V66/(240.97+V66))/(DX66+DY66)-DS66)</f>
        <v>0</v>
      </c>
      <c r="S66">
        <f>1/((DL66+1)/(P66/1.6)+1/(Q66/1.37)) + DL66/((DL66+1)/(P66/1.6) + DL66/(Q66/1.37))</f>
        <v>0</v>
      </c>
      <c r="T66">
        <f>(DG66*DJ66)</f>
        <v>0</v>
      </c>
      <c r="U66">
        <f>(DZ66+(T66+2*0.95*5.67E-8*(((DZ66+$B$9)+273)^4-(DZ66+273)^4)-44100*I66)/(1.84*29.3*Q66+8*0.95*5.67E-8*(DZ66+273)^3))</f>
        <v>0</v>
      </c>
      <c r="V66">
        <f>($C$9*EA66+$D$9*EB66+$E$9*U66)</f>
        <v>0</v>
      </c>
      <c r="W66">
        <f>0.61365*exp(17.502*V66/(240.97+V66))</f>
        <v>0</v>
      </c>
      <c r="X66">
        <f>(Y66/Z66*100)</f>
        <v>0</v>
      </c>
      <c r="Y66">
        <f>DS66*(DX66+DY66)/1000</f>
        <v>0</v>
      </c>
      <c r="Z66">
        <f>0.61365*exp(17.502*DZ66/(240.97+DZ66))</f>
        <v>0</v>
      </c>
      <c r="AA66">
        <f>(W66-DS66*(DX66+DY66)/1000)</f>
        <v>0</v>
      </c>
      <c r="AB66">
        <f>(-I66*44100)</f>
        <v>0</v>
      </c>
      <c r="AC66">
        <f>2*29.3*Q66*0.92*(DZ66-V66)</f>
        <v>0</v>
      </c>
      <c r="AD66">
        <f>2*0.95*5.67E-8*(((DZ66+$B$9)+273)^4-(V66+273)^4)</f>
        <v>0</v>
      </c>
      <c r="AE66">
        <f>T66+AD66+AB66+AC66</f>
        <v>0</v>
      </c>
      <c r="AF66">
        <f>DW66*AT66*(DR66-DQ66*(1000-AT66*DT66)/(1000-AT66*DS66))/(100*DK66)</f>
        <v>0</v>
      </c>
      <c r="AG66">
        <f>1000*DW66*AT66*(DS66-DT66)/(100*DK66*(1000-AT66*DS66))</f>
        <v>0</v>
      </c>
      <c r="AH66">
        <f>(AI66 - AJ66 - DX66*1E3/(8.314*(DZ66+273.15)) * AL66/DW66 * AK66) * DW66/(100*DK66) * (1000 - DT66)/1000</f>
        <v>0</v>
      </c>
      <c r="AI66">
        <v>444.629914513317</v>
      </c>
      <c r="AJ66">
        <v>445.691509090909</v>
      </c>
      <c r="AK66">
        <v>-0.4789132972237378</v>
      </c>
      <c r="AL66">
        <v>66.17385356651769</v>
      </c>
      <c r="AM66">
        <f>(AO66 - AN66 + DX66*1E3/(8.314*(DZ66+273.15)) * AQ66/DW66 * AP66) * DW66/(100*DK66) * 1000/(1000 - AO66)</f>
        <v>0</v>
      </c>
      <c r="AN66">
        <v>7.3672478509078</v>
      </c>
      <c r="AO66">
        <v>7.861548606060602</v>
      </c>
      <c r="AP66">
        <v>0.0001126577765840994</v>
      </c>
      <c r="AQ66">
        <v>108.8907477196175</v>
      </c>
      <c r="AR66">
        <v>0</v>
      </c>
      <c r="AS66">
        <v>0</v>
      </c>
      <c r="AT66">
        <f>IF(AR66*$H$15&gt;=AV66,1.0,(AV66/(AV66-AR66*$H$15)))</f>
        <v>0</v>
      </c>
      <c r="AU66">
        <f>(AT66-1)*100</f>
        <v>0</v>
      </c>
      <c r="AV66">
        <f>MAX(0,($B$15+$C$15*EE66)/(1+$D$15*EE66)*DX66/(DZ66+273)*$E$15)</f>
        <v>0</v>
      </c>
      <c r="AW66" t="s">
        <v>437</v>
      </c>
      <c r="AX66">
        <v>0</v>
      </c>
      <c r="AY66">
        <v>0.7</v>
      </c>
      <c r="AZ66">
        <v>0.7</v>
      </c>
      <c r="BA66">
        <f>1-AY66/AZ66</f>
        <v>0</v>
      </c>
      <c r="BB66">
        <v>-1</v>
      </c>
      <c r="BC66" t="s">
        <v>574</v>
      </c>
      <c r="BD66">
        <v>8157.07</v>
      </c>
      <c r="BE66">
        <v>220.834</v>
      </c>
      <c r="BF66">
        <v>228.01</v>
      </c>
      <c r="BG66">
        <f>1-BE66/BF66</f>
        <v>0</v>
      </c>
      <c r="BH66">
        <v>0.5</v>
      </c>
      <c r="BI66">
        <f>DH66</f>
        <v>0</v>
      </c>
      <c r="BJ66">
        <f>K66</f>
        <v>0</v>
      </c>
      <c r="BK66">
        <f>BG66*BH66*BI66</f>
        <v>0</v>
      </c>
      <c r="BL66">
        <f>(BJ66-BB66)/BI66</f>
        <v>0</v>
      </c>
      <c r="BM66">
        <f>(AZ66-BF66)/BF66</f>
        <v>0</v>
      </c>
      <c r="BN66">
        <f>AY66/(BA66+AY66/BF66)</f>
        <v>0</v>
      </c>
      <c r="BO66" t="s">
        <v>437</v>
      </c>
      <c r="BP66">
        <v>0</v>
      </c>
      <c r="BQ66">
        <f>IF(BP66&lt;&gt;0, BP66, BN66)</f>
        <v>0</v>
      </c>
      <c r="BR66">
        <f>1-BQ66/BF66</f>
        <v>0</v>
      </c>
      <c r="BS66">
        <f>(BF66-BE66)/(BF66-BQ66)</f>
        <v>0</v>
      </c>
      <c r="BT66">
        <f>(AZ66-BF66)/(AZ66-BQ66)</f>
        <v>0</v>
      </c>
      <c r="BU66">
        <f>(BF66-BE66)/(BF66-AY66)</f>
        <v>0</v>
      </c>
      <c r="BV66">
        <f>(AZ66-BF66)/(AZ66-AY66)</f>
        <v>0</v>
      </c>
      <c r="BW66">
        <f>(BS66*BQ66/BE66)</f>
        <v>0</v>
      </c>
      <c r="BX66">
        <f>(1-BW66)</f>
        <v>0</v>
      </c>
      <c r="DG66">
        <f>$B$13*EF66+$C$13*EG66+$F$13*ER66*(1-EU66)</f>
        <v>0</v>
      </c>
      <c r="DH66">
        <f>DG66*DI66</f>
        <v>0</v>
      </c>
      <c r="DI66">
        <f>($B$13*$D$11+$C$13*$D$11+$F$13*((FE66+EW66)/MAX(FE66+EW66+FF66, 0.1)*$I$11+FF66/MAX(FE66+EW66+FF66, 0.1)*$J$11))/($B$13+$C$13+$F$13)</f>
        <v>0</v>
      </c>
      <c r="DJ66">
        <f>($B$13*$K$11+$C$13*$K$11+$F$13*((FE66+EW66)/MAX(FE66+EW66+FF66, 0.1)*$P$11+FF66/MAX(FE66+EW66+FF66, 0.1)*$Q$11))/($B$13+$C$13+$F$13)</f>
        <v>0</v>
      </c>
      <c r="DK66">
        <v>2</v>
      </c>
      <c r="DL66">
        <v>0.5</v>
      </c>
      <c r="DM66" t="s">
        <v>439</v>
      </c>
      <c r="DN66">
        <v>2</v>
      </c>
      <c r="DO66" t="b">
        <v>1</v>
      </c>
      <c r="DP66">
        <v>1701217354.85</v>
      </c>
      <c r="DQ66">
        <v>443.2183999999999</v>
      </c>
      <c r="DR66">
        <v>441.1823000000001</v>
      </c>
      <c r="DS66">
        <v>7.859655999999999</v>
      </c>
      <c r="DT66">
        <v>7.367877</v>
      </c>
      <c r="DU66">
        <v>441.9001</v>
      </c>
      <c r="DV66">
        <v>7.875537</v>
      </c>
      <c r="DW66">
        <v>500.0467</v>
      </c>
      <c r="DX66">
        <v>90.84504</v>
      </c>
      <c r="DY66">
        <v>0.10008983</v>
      </c>
      <c r="DZ66">
        <v>35.30454</v>
      </c>
      <c r="EA66">
        <v>36.01141</v>
      </c>
      <c r="EB66">
        <v>999.9</v>
      </c>
      <c r="EC66">
        <v>0</v>
      </c>
      <c r="ED66">
        <v>0</v>
      </c>
      <c r="EE66">
        <v>9993.121000000001</v>
      </c>
      <c r="EF66">
        <v>0</v>
      </c>
      <c r="EG66">
        <v>10.8071</v>
      </c>
      <c r="EH66">
        <v>2.036177</v>
      </c>
      <c r="EI66">
        <v>446.7296</v>
      </c>
      <c r="EJ66">
        <v>444.4570000000001</v>
      </c>
      <c r="EK66">
        <v>0.4917803</v>
      </c>
      <c r="EL66">
        <v>441.1823000000001</v>
      </c>
      <c r="EM66">
        <v>7.367877</v>
      </c>
      <c r="EN66">
        <v>0.7140109000000001</v>
      </c>
      <c r="EO66">
        <v>0.6693349000000001</v>
      </c>
      <c r="EP66">
        <v>2.103713</v>
      </c>
      <c r="EQ66">
        <v>1.201863</v>
      </c>
      <c r="ER66">
        <v>1499.976</v>
      </c>
      <c r="ES66">
        <v>0.9730002000000001</v>
      </c>
      <c r="ET66">
        <v>0.027</v>
      </c>
      <c r="EU66">
        <v>0</v>
      </c>
      <c r="EV66">
        <v>220.7552</v>
      </c>
      <c r="EW66">
        <v>4.9996</v>
      </c>
      <c r="EX66">
        <v>3397.212</v>
      </c>
      <c r="EY66">
        <v>14076.17</v>
      </c>
      <c r="EZ66">
        <v>39.52480000000001</v>
      </c>
      <c r="FA66">
        <v>40.5496</v>
      </c>
      <c r="FB66">
        <v>40.2748</v>
      </c>
      <c r="FC66">
        <v>40.2746</v>
      </c>
      <c r="FD66">
        <v>41.7124</v>
      </c>
      <c r="FE66">
        <v>1454.616</v>
      </c>
      <c r="FF66">
        <v>40.36</v>
      </c>
      <c r="FG66">
        <v>0</v>
      </c>
      <c r="FH66">
        <v>146.2000000476837</v>
      </c>
      <c r="FI66">
        <v>0</v>
      </c>
      <c r="FJ66">
        <v>220.834</v>
      </c>
      <c r="FK66">
        <v>-0.2430085476358804</v>
      </c>
      <c r="FL66">
        <v>-1.44581195269207</v>
      </c>
      <c r="FM66">
        <v>3397.451923076923</v>
      </c>
      <c r="FN66">
        <v>15</v>
      </c>
      <c r="FO66">
        <v>0</v>
      </c>
      <c r="FP66" t="s">
        <v>440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-0.2372371219512194</v>
      </c>
      <c r="GC66">
        <v>39.81737251567944</v>
      </c>
      <c r="GD66">
        <v>5.787710974164316</v>
      </c>
      <c r="GE66">
        <v>0</v>
      </c>
      <c r="GF66">
        <v>220.8745882352941</v>
      </c>
      <c r="GG66">
        <v>-1.006203208235502</v>
      </c>
      <c r="GH66">
        <v>0.2191713159698242</v>
      </c>
      <c r="GI66">
        <v>0</v>
      </c>
      <c r="GJ66">
        <v>0.4701793658536586</v>
      </c>
      <c r="GK66">
        <v>0.1853243205574913</v>
      </c>
      <c r="GL66">
        <v>0.02118389789756465</v>
      </c>
      <c r="GM66">
        <v>0</v>
      </c>
      <c r="GN66">
        <v>0</v>
      </c>
      <c r="GO66">
        <v>3</v>
      </c>
      <c r="GP66" t="s">
        <v>546</v>
      </c>
      <c r="GQ66">
        <v>3.09905</v>
      </c>
      <c r="GR66">
        <v>2.75813</v>
      </c>
      <c r="GS66">
        <v>0.09149450000000001</v>
      </c>
      <c r="GT66">
        <v>0.0914798</v>
      </c>
      <c r="GU66">
        <v>0.0473906</v>
      </c>
      <c r="GV66">
        <v>0.0454742</v>
      </c>
      <c r="GW66">
        <v>23639.6</v>
      </c>
      <c r="GX66">
        <v>22004.2</v>
      </c>
      <c r="GY66">
        <v>26583.7</v>
      </c>
      <c r="GZ66">
        <v>24447.9</v>
      </c>
      <c r="HA66">
        <v>40604.1</v>
      </c>
      <c r="HB66">
        <v>34540.6</v>
      </c>
      <c r="HC66">
        <v>46497</v>
      </c>
      <c r="HD66">
        <v>38716.6</v>
      </c>
      <c r="HE66">
        <v>1.88382</v>
      </c>
      <c r="HF66">
        <v>1.86418</v>
      </c>
      <c r="HG66">
        <v>0.248719</v>
      </c>
      <c r="HH66">
        <v>0</v>
      </c>
      <c r="HI66">
        <v>31.9855</v>
      </c>
      <c r="HJ66">
        <v>999.9</v>
      </c>
      <c r="HK66">
        <v>16.9</v>
      </c>
      <c r="HL66">
        <v>32.9</v>
      </c>
      <c r="HM66">
        <v>9.345789999999999</v>
      </c>
      <c r="HN66">
        <v>60.8946</v>
      </c>
      <c r="HO66">
        <v>22.9968</v>
      </c>
      <c r="HP66">
        <v>1</v>
      </c>
      <c r="HQ66">
        <v>0.125615</v>
      </c>
      <c r="HR66">
        <v>-2.17495</v>
      </c>
      <c r="HS66">
        <v>20.2668</v>
      </c>
      <c r="HT66">
        <v>5.22223</v>
      </c>
      <c r="HU66">
        <v>11.98</v>
      </c>
      <c r="HV66">
        <v>4.96555</v>
      </c>
      <c r="HW66">
        <v>3.27563</v>
      </c>
      <c r="HX66">
        <v>9999</v>
      </c>
      <c r="HY66">
        <v>9999</v>
      </c>
      <c r="HZ66">
        <v>9999</v>
      </c>
      <c r="IA66">
        <v>510.9</v>
      </c>
      <c r="IB66">
        <v>1.8639</v>
      </c>
      <c r="IC66">
        <v>1.86005</v>
      </c>
      <c r="ID66">
        <v>1.85837</v>
      </c>
      <c r="IE66">
        <v>1.85974</v>
      </c>
      <c r="IF66">
        <v>1.85987</v>
      </c>
      <c r="IG66">
        <v>1.85837</v>
      </c>
      <c r="IH66">
        <v>1.85744</v>
      </c>
      <c r="II66">
        <v>1.85234</v>
      </c>
      <c r="IJ66">
        <v>0</v>
      </c>
      <c r="IK66">
        <v>0</v>
      </c>
      <c r="IL66">
        <v>0</v>
      </c>
      <c r="IM66">
        <v>0</v>
      </c>
      <c r="IN66" t="s">
        <v>442</v>
      </c>
      <c r="IO66" t="s">
        <v>443</v>
      </c>
      <c r="IP66" t="s">
        <v>444</v>
      </c>
      <c r="IQ66" t="s">
        <v>444</v>
      </c>
      <c r="IR66" t="s">
        <v>444</v>
      </c>
      <c r="IS66" t="s">
        <v>444</v>
      </c>
      <c r="IT66">
        <v>0</v>
      </c>
      <c r="IU66">
        <v>100</v>
      </c>
      <c r="IV66">
        <v>100</v>
      </c>
      <c r="IW66">
        <v>1.316</v>
      </c>
      <c r="IX66">
        <v>-0.0159</v>
      </c>
      <c r="IY66">
        <v>0.3971615310492796</v>
      </c>
      <c r="IZ66">
        <v>0.002194383670526158</v>
      </c>
      <c r="JA66">
        <v>-2.614430836048478E-07</v>
      </c>
      <c r="JB66">
        <v>2.831566818974657E-11</v>
      </c>
      <c r="JC66">
        <v>-0.02387284111826243</v>
      </c>
      <c r="JD66">
        <v>-0.004919592197158782</v>
      </c>
      <c r="JE66">
        <v>0.0008186423644796414</v>
      </c>
      <c r="JF66">
        <v>-8.268116151049551E-06</v>
      </c>
      <c r="JG66">
        <v>6</v>
      </c>
      <c r="JH66">
        <v>2002</v>
      </c>
      <c r="JI66">
        <v>0</v>
      </c>
      <c r="JJ66">
        <v>28</v>
      </c>
      <c r="JK66">
        <v>28353622.6</v>
      </c>
      <c r="JL66">
        <v>28353622.6</v>
      </c>
      <c r="JM66">
        <v>0.153809</v>
      </c>
      <c r="JN66">
        <v>4.99634</v>
      </c>
      <c r="JO66">
        <v>1.49658</v>
      </c>
      <c r="JP66">
        <v>2.34863</v>
      </c>
      <c r="JQ66">
        <v>1.54907</v>
      </c>
      <c r="JR66">
        <v>2.32788</v>
      </c>
      <c r="JS66">
        <v>36.4578</v>
      </c>
      <c r="JT66">
        <v>24.1225</v>
      </c>
      <c r="JU66">
        <v>2</v>
      </c>
      <c r="JV66">
        <v>488.48</v>
      </c>
      <c r="JW66">
        <v>490.411</v>
      </c>
      <c r="JX66">
        <v>35.4244</v>
      </c>
      <c r="JY66">
        <v>28.9243</v>
      </c>
      <c r="JZ66">
        <v>30.0008</v>
      </c>
      <c r="KA66">
        <v>28.7942</v>
      </c>
      <c r="KB66">
        <v>28.6959</v>
      </c>
      <c r="KC66">
        <v>-1</v>
      </c>
      <c r="KD66">
        <v>-30</v>
      </c>
      <c r="KE66">
        <v>-30</v>
      </c>
      <c r="KF66">
        <v>35.4105</v>
      </c>
      <c r="KG66">
        <v>420</v>
      </c>
      <c r="KH66">
        <v>22.8706</v>
      </c>
      <c r="KI66">
        <v>101.601</v>
      </c>
      <c r="KJ66">
        <v>93.3351</v>
      </c>
    </row>
    <row r="67" spans="1:296">
      <c r="A67">
        <v>49</v>
      </c>
      <c r="B67">
        <v>1701217718.6</v>
      </c>
      <c r="C67">
        <v>11597.09999990463</v>
      </c>
      <c r="D67" t="s">
        <v>575</v>
      </c>
      <c r="E67" t="s">
        <v>576</v>
      </c>
      <c r="F67">
        <v>5</v>
      </c>
      <c r="G67" t="s">
        <v>544</v>
      </c>
      <c r="H67">
        <v>1701217715.6</v>
      </c>
      <c r="I67">
        <f>(J67)/1000</f>
        <v>0</v>
      </c>
      <c r="J67">
        <f>IF(DO67, AM67, AG67)</f>
        <v>0</v>
      </c>
      <c r="K67">
        <f>IF(DO67, AH67, AF67)</f>
        <v>0</v>
      </c>
      <c r="L67">
        <f>DQ67 - IF(AT67&gt;1, K67*DK67*100.0/(AV67*EE67), 0)</f>
        <v>0</v>
      </c>
      <c r="M67">
        <f>((S67-I67/2)*L67-K67)/(S67+I67/2)</f>
        <v>0</v>
      </c>
      <c r="N67">
        <f>M67*(DX67+DY67)/1000.0</f>
        <v>0</v>
      </c>
      <c r="O67">
        <f>(DQ67 - IF(AT67&gt;1, K67*DK67*100.0/(AV67*EE67), 0))*(DX67+DY67)/1000.0</f>
        <v>0</v>
      </c>
      <c r="P67">
        <f>2.0/((1/R67-1/Q67)+SIGN(R67)*SQRT((1/R67-1/Q67)*(1/R67-1/Q67) + 4*DL67/((DL67+1)*(DL67+1))*(2*1/R67*1/Q67-1/Q67*1/Q67)))</f>
        <v>0</v>
      </c>
      <c r="Q67">
        <f>IF(LEFT(DM67,1)&lt;&gt;"0",IF(LEFT(DM67,1)="1",3.0,DN67),$D$5+$E$5*(EE67*DX67/($K$5*1000))+$F$5*(EE67*DX67/($K$5*1000))*MAX(MIN(DK67,$J$5),$I$5)*MAX(MIN(DK67,$J$5),$I$5)+$G$5*MAX(MIN(DK67,$J$5),$I$5)*(EE67*DX67/($K$5*1000))+$H$5*(EE67*DX67/($K$5*1000))*(EE67*DX67/($K$5*1000)))</f>
        <v>0</v>
      </c>
      <c r="R67">
        <f>I67*(1000-(1000*0.61365*exp(17.502*V67/(240.97+V67))/(DX67+DY67)+DS67)/2)/(1000*0.61365*exp(17.502*V67/(240.97+V67))/(DX67+DY67)-DS67)</f>
        <v>0</v>
      </c>
      <c r="S67">
        <f>1/((DL67+1)/(P67/1.6)+1/(Q67/1.37)) + DL67/((DL67+1)/(P67/1.6) + DL67/(Q67/1.37))</f>
        <v>0</v>
      </c>
      <c r="T67">
        <f>(DG67*DJ67)</f>
        <v>0</v>
      </c>
      <c r="U67">
        <f>(DZ67+(T67+2*0.95*5.67E-8*(((DZ67+$B$9)+273)^4-(DZ67+273)^4)-44100*I67)/(1.84*29.3*Q67+8*0.95*5.67E-8*(DZ67+273)^3))</f>
        <v>0</v>
      </c>
      <c r="V67">
        <f>($C$9*EA67+$D$9*EB67+$E$9*U67)</f>
        <v>0</v>
      </c>
      <c r="W67">
        <f>0.61365*exp(17.502*V67/(240.97+V67))</f>
        <v>0</v>
      </c>
      <c r="X67">
        <f>(Y67/Z67*100)</f>
        <v>0</v>
      </c>
      <c r="Y67">
        <f>DS67*(DX67+DY67)/1000</f>
        <v>0</v>
      </c>
      <c r="Z67">
        <f>0.61365*exp(17.502*DZ67/(240.97+DZ67))</f>
        <v>0</v>
      </c>
      <c r="AA67">
        <f>(W67-DS67*(DX67+DY67)/1000)</f>
        <v>0</v>
      </c>
      <c r="AB67">
        <f>(-I67*44100)</f>
        <v>0</v>
      </c>
      <c r="AC67">
        <f>2*29.3*Q67*0.92*(DZ67-V67)</f>
        <v>0</v>
      </c>
      <c r="AD67">
        <f>2*0.95*5.67E-8*(((DZ67+$B$9)+273)^4-(V67+273)^4)</f>
        <v>0</v>
      </c>
      <c r="AE67">
        <f>T67+AD67+AB67+AC67</f>
        <v>0</v>
      </c>
      <c r="AF67">
        <f>DW67*AT67*(DR67-DQ67*(1000-AT67*DT67)/(1000-AT67*DS67))/(100*DK67)</f>
        <v>0</v>
      </c>
      <c r="AG67">
        <f>1000*DW67*AT67*(DS67-DT67)/(100*DK67*(1000-AT67*DS67))</f>
        <v>0</v>
      </c>
      <c r="AH67">
        <f>(AI67 - AJ67 - DX67*1E3/(8.314*(DZ67+273.15)) * AL67/DW67 * AK67) * DW67/(100*DK67) * (1000 - DT67)/1000</f>
        <v>0</v>
      </c>
      <c r="AI67">
        <v>449.0389177341339</v>
      </c>
      <c r="AJ67">
        <v>447.3308060606061</v>
      </c>
      <c r="AK67">
        <v>0.1403426020250746</v>
      </c>
      <c r="AL67">
        <v>66.17385356651769</v>
      </c>
      <c r="AM67">
        <f>(AO67 - AN67 + DX67*1E3/(8.314*(DZ67+273.15)) * AQ67/DW67 * AP67) * DW67/(100*DK67) * 1000/(1000 - AO67)</f>
        <v>0</v>
      </c>
      <c r="AN67">
        <v>7.336374854246633</v>
      </c>
      <c r="AO67">
        <v>8.082745515151514</v>
      </c>
      <c r="AP67">
        <v>-4.168047044873952E-05</v>
      </c>
      <c r="AQ67">
        <v>108.8907477196175</v>
      </c>
      <c r="AR67">
        <v>0</v>
      </c>
      <c r="AS67">
        <v>0</v>
      </c>
      <c r="AT67">
        <f>IF(AR67*$H$15&gt;=AV67,1.0,(AV67/(AV67-AR67*$H$15)))</f>
        <v>0</v>
      </c>
      <c r="AU67">
        <f>(AT67-1)*100</f>
        <v>0</v>
      </c>
      <c r="AV67">
        <f>MAX(0,($B$15+$C$15*EE67)/(1+$D$15*EE67)*DX67/(DZ67+273)*$E$15)</f>
        <v>0</v>
      </c>
      <c r="AW67" t="s">
        <v>437</v>
      </c>
      <c r="AX67">
        <v>0</v>
      </c>
      <c r="AY67">
        <v>0.7</v>
      </c>
      <c r="AZ67">
        <v>0.7</v>
      </c>
      <c r="BA67">
        <f>1-AY67/AZ67</f>
        <v>0</v>
      </c>
      <c r="BB67">
        <v>-1</v>
      </c>
      <c r="BC67" t="s">
        <v>577</v>
      </c>
      <c r="BD67">
        <v>8161.44</v>
      </c>
      <c r="BE67">
        <v>215.72856</v>
      </c>
      <c r="BF67">
        <v>224.56</v>
      </c>
      <c r="BG67">
        <f>1-BE67/BF67</f>
        <v>0</v>
      </c>
      <c r="BH67">
        <v>0.5</v>
      </c>
      <c r="BI67">
        <f>DH67</f>
        <v>0</v>
      </c>
      <c r="BJ67">
        <f>K67</f>
        <v>0</v>
      </c>
      <c r="BK67">
        <f>BG67*BH67*BI67</f>
        <v>0</v>
      </c>
      <c r="BL67">
        <f>(BJ67-BB67)/BI67</f>
        <v>0</v>
      </c>
      <c r="BM67">
        <f>(AZ67-BF67)/BF67</f>
        <v>0</v>
      </c>
      <c r="BN67">
        <f>AY67/(BA67+AY67/BF67)</f>
        <v>0</v>
      </c>
      <c r="BO67" t="s">
        <v>437</v>
      </c>
      <c r="BP67">
        <v>0</v>
      </c>
      <c r="BQ67">
        <f>IF(BP67&lt;&gt;0, BP67, BN67)</f>
        <v>0</v>
      </c>
      <c r="BR67">
        <f>1-BQ67/BF67</f>
        <v>0</v>
      </c>
      <c r="BS67">
        <f>(BF67-BE67)/(BF67-BQ67)</f>
        <v>0</v>
      </c>
      <c r="BT67">
        <f>(AZ67-BF67)/(AZ67-BQ67)</f>
        <v>0</v>
      </c>
      <c r="BU67">
        <f>(BF67-BE67)/(BF67-AY67)</f>
        <v>0</v>
      </c>
      <c r="BV67">
        <f>(AZ67-BF67)/(AZ67-AY67)</f>
        <v>0</v>
      </c>
      <c r="BW67">
        <f>(BS67*BQ67/BE67)</f>
        <v>0</v>
      </c>
      <c r="BX67">
        <f>(1-BW67)</f>
        <v>0</v>
      </c>
      <c r="DG67">
        <f>$B$13*EF67+$C$13*EG67+$F$13*ER67*(1-EU67)</f>
        <v>0</v>
      </c>
      <c r="DH67">
        <f>DG67*DI67</f>
        <v>0</v>
      </c>
      <c r="DI67">
        <f>($B$13*$D$11+$C$13*$D$11+$F$13*((FE67+EW67)/MAX(FE67+EW67+FF67, 0.1)*$I$11+FF67/MAX(FE67+EW67+FF67, 0.1)*$J$11))/($B$13+$C$13+$F$13)</f>
        <v>0</v>
      </c>
      <c r="DJ67">
        <f>($B$13*$K$11+$C$13*$K$11+$F$13*((FE67+EW67)/MAX(FE67+EW67+FF67, 0.1)*$P$11+FF67/MAX(FE67+EW67+FF67, 0.1)*$Q$11))/($B$13+$C$13+$F$13)</f>
        <v>0</v>
      </c>
      <c r="DK67">
        <v>2</v>
      </c>
      <c r="DL67">
        <v>0.5</v>
      </c>
      <c r="DM67" t="s">
        <v>439</v>
      </c>
      <c r="DN67">
        <v>2</v>
      </c>
      <c r="DO67" t="b">
        <v>1</v>
      </c>
      <c r="DP67">
        <v>1701217715.6</v>
      </c>
      <c r="DQ67">
        <v>443.4722727272727</v>
      </c>
      <c r="DR67">
        <v>445.4199090909091</v>
      </c>
      <c r="DS67">
        <v>8.084347272727273</v>
      </c>
      <c r="DT67">
        <v>7.337457272727272</v>
      </c>
      <c r="DU67">
        <v>442.1534545454546</v>
      </c>
      <c r="DV67">
        <v>8.09876</v>
      </c>
      <c r="DW67">
        <v>500.0333636363637</v>
      </c>
      <c r="DX67">
        <v>90.86362727272727</v>
      </c>
      <c r="DY67">
        <v>0.1000016727272727</v>
      </c>
      <c r="DZ67">
        <v>41.23085454545453</v>
      </c>
      <c r="EA67">
        <v>41.69073636363636</v>
      </c>
      <c r="EB67">
        <v>999.9</v>
      </c>
      <c r="EC67">
        <v>0</v>
      </c>
      <c r="ED67">
        <v>0</v>
      </c>
      <c r="EE67">
        <v>10004.37363636363</v>
      </c>
      <c r="EF67">
        <v>0</v>
      </c>
      <c r="EG67">
        <v>10.8071</v>
      </c>
      <c r="EH67">
        <v>-1.947495563636364</v>
      </c>
      <c r="EI67">
        <v>447.0866363636364</v>
      </c>
      <c r="EJ67">
        <v>448.7121818181818</v>
      </c>
      <c r="EK67">
        <v>0.7468889999999999</v>
      </c>
      <c r="EL67">
        <v>445.4199090909091</v>
      </c>
      <c r="EM67">
        <v>7.337457272727272</v>
      </c>
      <c r="EN67">
        <v>0.734573090909091</v>
      </c>
      <c r="EO67">
        <v>0.6667078181818181</v>
      </c>
      <c r="EP67">
        <v>2.502115454545454</v>
      </c>
      <c r="EQ67">
        <v>1.14719</v>
      </c>
      <c r="ER67">
        <v>1500.022727272727</v>
      </c>
      <c r="ES67">
        <v>0.9729921818181818</v>
      </c>
      <c r="ET67">
        <v>0.02700782727272727</v>
      </c>
      <c r="EU67">
        <v>0</v>
      </c>
      <c r="EV67">
        <v>215.65</v>
      </c>
      <c r="EW67">
        <v>4.9996</v>
      </c>
      <c r="EX67">
        <v>3343.308181818182</v>
      </c>
      <c r="EY67">
        <v>14076.59090909091</v>
      </c>
      <c r="EZ67">
        <v>40.68145454545454</v>
      </c>
      <c r="FA67">
        <v>41.60209090909091</v>
      </c>
      <c r="FB67">
        <v>40.94281818181818</v>
      </c>
      <c r="FC67">
        <v>41.33500000000001</v>
      </c>
      <c r="FD67">
        <v>43.2669090909091</v>
      </c>
      <c r="FE67">
        <v>1454.642727272727</v>
      </c>
      <c r="FF67">
        <v>40.38</v>
      </c>
      <c r="FG67">
        <v>0</v>
      </c>
      <c r="FH67">
        <v>360.6000001430511</v>
      </c>
      <c r="FI67">
        <v>0</v>
      </c>
      <c r="FJ67">
        <v>215.72856</v>
      </c>
      <c r="FK67">
        <v>-0.8068461528037361</v>
      </c>
      <c r="FL67">
        <v>-3.643076941593247</v>
      </c>
      <c r="FM67">
        <v>3343.4732</v>
      </c>
      <c r="FN67">
        <v>15</v>
      </c>
      <c r="FO67">
        <v>0</v>
      </c>
      <c r="FP67" t="s">
        <v>440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-1.3921066025</v>
      </c>
      <c r="GC67">
        <v>-10.45681413771107</v>
      </c>
      <c r="GD67">
        <v>1.949383124727033</v>
      </c>
      <c r="GE67">
        <v>0</v>
      </c>
      <c r="GF67">
        <v>215.7707352941177</v>
      </c>
      <c r="GG67">
        <v>-0.5692436907679964</v>
      </c>
      <c r="GH67">
        <v>0.223914283602866</v>
      </c>
      <c r="GI67">
        <v>1</v>
      </c>
      <c r="GJ67">
        <v>0.7478196499999999</v>
      </c>
      <c r="GK67">
        <v>0.03567467166979124</v>
      </c>
      <c r="GL67">
        <v>0.008086945800331547</v>
      </c>
      <c r="GM67">
        <v>1</v>
      </c>
      <c r="GN67">
        <v>2</v>
      </c>
      <c r="GO67">
        <v>3</v>
      </c>
      <c r="GP67" t="s">
        <v>447</v>
      </c>
      <c r="GQ67">
        <v>3.09899</v>
      </c>
      <c r="GR67">
        <v>2.75817</v>
      </c>
      <c r="GS67">
        <v>0.0916013</v>
      </c>
      <c r="GT67">
        <v>0.09184150000000001</v>
      </c>
      <c r="GU67">
        <v>0.0483616</v>
      </c>
      <c r="GV67">
        <v>0.0452505</v>
      </c>
      <c r="GW67">
        <v>23607.1</v>
      </c>
      <c r="GX67">
        <v>21972.4</v>
      </c>
      <c r="GY67">
        <v>26552.9</v>
      </c>
      <c r="GZ67">
        <v>24425.4</v>
      </c>
      <c r="HA67">
        <v>40516</v>
      </c>
      <c r="HB67">
        <v>34518.9</v>
      </c>
      <c r="HC67">
        <v>46443.9</v>
      </c>
      <c r="HD67">
        <v>38683.5</v>
      </c>
      <c r="HE67">
        <v>1.87728</v>
      </c>
      <c r="HF67">
        <v>1.85247</v>
      </c>
      <c r="HG67">
        <v>0.352994</v>
      </c>
      <c r="HH67">
        <v>0</v>
      </c>
      <c r="HI67">
        <v>36.0602</v>
      </c>
      <c r="HJ67">
        <v>999.9</v>
      </c>
      <c r="HK67">
        <v>16.6</v>
      </c>
      <c r="HL67">
        <v>33</v>
      </c>
      <c r="HM67">
        <v>9.231120000000001</v>
      </c>
      <c r="HN67">
        <v>60.3146</v>
      </c>
      <c r="HO67">
        <v>22.9647</v>
      </c>
      <c r="HP67">
        <v>1</v>
      </c>
      <c r="HQ67">
        <v>0.190973</v>
      </c>
      <c r="HR67">
        <v>-5.35552</v>
      </c>
      <c r="HS67">
        <v>20.1987</v>
      </c>
      <c r="HT67">
        <v>5.22073</v>
      </c>
      <c r="HU67">
        <v>11.9801</v>
      </c>
      <c r="HV67">
        <v>4.9655</v>
      </c>
      <c r="HW67">
        <v>3.2757</v>
      </c>
      <c r="HX67">
        <v>9999</v>
      </c>
      <c r="HY67">
        <v>9999</v>
      </c>
      <c r="HZ67">
        <v>9999</v>
      </c>
      <c r="IA67">
        <v>511</v>
      </c>
      <c r="IB67">
        <v>1.86393</v>
      </c>
      <c r="IC67">
        <v>1.8601</v>
      </c>
      <c r="ID67">
        <v>1.85837</v>
      </c>
      <c r="IE67">
        <v>1.85974</v>
      </c>
      <c r="IF67">
        <v>1.85988</v>
      </c>
      <c r="IG67">
        <v>1.85837</v>
      </c>
      <c r="IH67">
        <v>1.85745</v>
      </c>
      <c r="II67">
        <v>1.85236</v>
      </c>
      <c r="IJ67">
        <v>0</v>
      </c>
      <c r="IK67">
        <v>0</v>
      </c>
      <c r="IL67">
        <v>0</v>
      </c>
      <c r="IM67">
        <v>0</v>
      </c>
      <c r="IN67" t="s">
        <v>442</v>
      </c>
      <c r="IO67" t="s">
        <v>443</v>
      </c>
      <c r="IP67" t="s">
        <v>444</v>
      </c>
      <c r="IQ67" t="s">
        <v>444</v>
      </c>
      <c r="IR67" t="s">
        <v>444</v>
      </c>
      <c r="IS67" t="s">
        <v>444</v>
      </c>
      <c r="IT67">
        <v>0</v>
      </c>
      <c r="IU67">
        <v>100</v>
      </c>
      <c r="IV67">
        <v>100</v>
      </c>
      <c r="IW67">
        <v>1.319</v>
      </c>
      <c r="IX67">
        <v>-0.0144</v>
      </c>
      <c r="IY67">
        <v>0.3971615310492796</v>
      </c>
      <c r="IZ67">
        <v>0.002194383670526158</v>
      </c>
      <c r="JA67">
        <v>-2.614430836048478E-07</v>
      </c>
      <c r="JB67">
        <v>2.831566818974657E-11</v>
      </c>
      <c r="JC67">
        <v>-0.02387284111826243</v>
      </c>
      <c r="JD67">
        <v>-0.004919592197158782</v>
      </c>
      <c r="JE67">
        <v>0.0008186423644796414</v>
      </c>
      <c r="JF67">
        <v>-8.268116151049551E-06</v>
      </c>
      <c r="JG67">
        <v>6</v>
      </c>
      <c r="JH67">
        <v>2002</v>
      </c>
      <c r="JI67">
        <v>0</v>
      </c>
      <c r="JJ67">
        <v>28</v>
      </c>
      <c r="JK67">
        <v>28353628.6</v>
      </c>
      <c r="JL67">
        <v>28353628.6</v>
      </c>
      <c r="JM67">
        <v>0.152588</v>
      </c>
      <c r="JN67">
        <v>4.99634</v>
      </c>
      <c r="JO67">
        <v>1.49658</v>
      </c>
      <c r="JP67">
        <v>2.34863</v>
      </c>
      <c r="JQ67">
        <v>1.54907</v>
      </c>
      <c r="JR67">
        <v>2.41211</v>
      </c>
      <c r="JS67">
        <v>36.7654</v>
      </c>
      <c r="JT67">
        <v>24.0963</v>
      </c>
      <c r="JU67">
        <v>2</v>
      </c>
      <c r="JV67">
        <v>490.245</v>
      </c>
      <c r="JW67">
        <v>488.781</v>
      </c>
      <c r="JX67">
        <v>44.1251</v>
      </c>
      <c r="JY67">
        <v>29.7122</v>
      </c>
      <c r="JZ67">
        <v>30.0014</v>
      </c>
      <c r="KA67">
        <v>29.5316</v>
      </c>
      <c r="KB67">
        <v>29.4271</v>
      </c>
      <c r="KC67">
        <v>-1</v>
      </c>
      <c r="KD67">
        <v>-30</v>
      </c>
      <c r="KE67">
        <v>-30</v>
      </c>
      <c r="KF67">
        <v>44.2817</v>
      </c>
      <c r="KG67">
        <v>420</v>
      </c>
      <c r="KH67">
        <v>22.8706</v>
      </c>
      <c r="KI67">
        <v>101.485</v>
      </c>
      <c r="KJ67">
        <v>93.253</v>
      </c>
    </row>
    <row r="68" spans="1:296">
      <c r="A68">
        <v>50</v>
      </c>
      <c r="B68">
        <v>1701217796.1</v>
      </c>
      <c r="C68">
        <v>11674.59999990463</v>
      </c>
      <c r="D68" t="s">
        <v>578</v>
      </c>
      <c r="E68" t="s">
        <v>579</v>
      </c>
      <c r="F68">
        <v>5</v>
      </c>
      <c r="G68" t="s">
        <v>544</v>
      </c>
      <c r="H68">
        <v>1701217793.35</v>
      </c>
      <c r="I68">
        <f>(J68)/1000</f>
        <v>0</v>
      </c>
      <c r="J68">
        <f>IF(DO68, AM68, AG68)</f>
        <v>0</v>
      </c>
      <c r="K68">
        <f>IF(DO68, AH68, AF68)</f>
        <v>0</v>
      </c>
      <c r="L68">
        <f>DQ68 - IF(AT68&gt;1, K68*DK68*100.0/(AV68*EE68), 0)</f>
        <v>0</v>
      </c>
      <c r="M68">
        <f>((S68-I68/2)*L68-K68)/(S68+I68/2)</f>
        <v>0</v>
      </c>
      <c r="N68">
        <f>M68*(DX68+DY68)/1000.0</f>
        <v>0</v>
      </c>
      <c r="O68">
        <f>(DQ68 - IF(AT68&gt;1, K68*DK68*100.0/(AV68*EE68), 0))*(DX68+DY68)/1000.0</f>
        <v>0</v>
      </c>
      <c r="P68">
        <f>2.0/((1/R68-1/Q68)+SIGN(R68)*SQRT((1/R68-1/Q68)*(1/R68-1/Q68) + 4*DL68/((DL68+1)*(DL68+1))*(2*1/R68*1/Q68-1/Q68*1/Q68)))</f>
        <v>0</v>
      </c>
      <c r="Q68">
        <f>IF(LEFT(DM68,1)&lt;&gt;"0",IF(LEFT(DM68,1)="1",3.0,DN68),$D$5+$E$5*(EE68*DX68/($K$5*1000))+$F$5*(EE68*DX68/($K$5*1000))*MAX(MIN(DK68,$J$5),$I$5)*MAX(MIN(DK68,$J$5),$I$5)+$G$5*MAX(MIN(DK68,$J$5),$I$5)*(EE68*DX68/($K$5*1000))+$H$5*(EE68*DX68/($K$5*1000))*(EE68*DX68/($K$5*1000)))</f>
        <v>0</v>
      </c>
      <c r="R68">
        <f>I68*(1000-(1000*0.61365*exp(17.502*V68/(240.97+V68))/(DX68+DY68)+DS68)/2)/(1000*0.61365*exp(17.502*V68/(240.97+V68))/(DX68+DY68)-DS68)</f>
        <v>0</v>
      </c>
      <c r="S68">
        <f>1/((DL68+1)/(P68/1.6)+1/(Q68/1.37)) + DL68/((DL68+1)/(P68/1.6) + DL68/(Q68/1.37))</f>
        <v>0</v>
      </c>
      <c r="T68">
        <f>(DG68*DJ68)</f>
        <v>0</v>
      </c>
      <c r="U68">
        <f>(DZ68+(T68+2*0.95*5.67E-8*(((DZ68+$B$9)+273)^4-(DZ68+273)^4)-44100*I68)/(1.84*29.3*Q68+8*0.95*5.67E-8*(DZ68+273)^3))</f>
        <v>0</v>
      </c>
      <c r="V68">
        <f>($C$9*EA68+$D$9*EB68+$E$9*U68)</f>
        <v>0</v>
      </c>
      <c r="W68">
        <f>0.61365*exp(17.502*V68/(240.97+V68))</f>
        <v>0</v>
      </c>
      <c r="X68">
        <f>(Y68/Z68*100)</f>
        <v>0</v>
      </c>
      <c r="Y68">
        <f>DS68*(DX68+DY68)/1000</f>
        <v>0</v>
      </c>
      <c r="Z68">
        <f>0.61365*exp(17.502*DZ68/(240.97+DZ68))</f>
        <v>0</v>
      </c>
      <c r="AA68">
        <f>(W68-DS68*(DX68+DY68)/1000)</f>
        <v>0</v>
      </c>
      <c r="AB68">
        <f>(-I68*44100)</f>
        <v>0</v>
      </c>
      <c r="AC68">
        <f>2*29.3*Q68*0.92*(DZ68-V68)</f>
        <v>0</v>
      </c>
      <c r="AD68">
        <f>2*0.95*5.67E-8*(((DZ68+$B$9)+273)^4-(V68+273)^4)</f>
        <v>0</v>
      </c>
      <c r="AE68">
        <f>T68+AD68+AB68+AC68</f>
        <v>0</v>
      </c>
      <c r="AF68">
        <f>DW68*AT68*(DR68-DQ68*(1000-AT68*DT68)/(1000-AT68*DS68))/(100*DK68)</f>
        <v>0</v>
      </c>
      <c r="AG68">
        <f>1000*DW68*AT68*(DS68-DT68)/(100*DK68*(1000-AT68*DS68))</f>
        <v>0</v>
      </c>
      <c r="AH68">
        <f>(AI68 - AJ68 - DX68*1E3/(8.314*(DZ68+273.15)) * AL68/DW68 * AK68) * DW68/(100*DK68) * (1000 - DT68)/1000</f>
        <v>0</v>
      </c>
      <c r="AI68">
        <v>463.4148389857025</v>
      </c>
      <c r="AJ68">
        <v>466.1336666666666</v>
      </c>
      <c r="AK68">
        <v>-0.8030353150215044</v>
      </c>
      <c r="AL68">
        <v>66.17385356651769</v>
      </c>
      <c r="AM68">
        <f>(AO68 - AN68 + DX68*1E3/(8.314*(DZ68+273.15)) * AQ68/DW68 * AP68) * DW68/(100*DK68) * 1000/(1000 - AO68)</f>
        <v>0</v>
      </c>
      <c r="AN68">
        <v>7.332904775101754</v>
      </c>
      <c r="AO68">
        <v>8.118846303030303</v>
      </c>
      <c r="AP68">
        <v>2.689382450666723E-05</v>
      </c>
      <c r="AQ68">
        <v>108.8907477196175</v>
      </c>
      <c r="AR68">
        <v>0</v>
      </c>
      <c r="AS68">
        <v>0</v>
      </c>
      <c r="AT68">
        <f>IF(AR68*$H$15&gt;=AV68,1.0,(AV68/(AV68-AR68*$H$15)))</f>
        <v>0</v>
      </c>
      <c r="AU68">
        <f>(AT68-1)*100</f>
        <v>0</v>
      </c>
      <c r="AV68">
        <f>MAX(0,($B$15+$C$15*EE68)/(1+$D$15*EE68)*DX68/(DZ68+273)*$E$15)</f>
        <v>0</v>
      </c>
      <c r="AW68" t="s">
        <v>437</v>
      </c>
      <c r="AX68" t="s">
        <v>437</v>
      </c>
      <c r="AY68">
        <v>0</v>
      </c>
      <c r="AZ68">
        <v>0</v>
      </c>
      <c r="BA68">
        <f>1-AY68/AZ68</f>
        <v>0</v>
      </c>
      <c r="BB68">
        <v>0</v>
      </c>
      <c r="BC68" t="s">
        <v>437</v>
      </c>
      <c r="BD68" t="s">
        <v>437</v>
      </c>
      <c r="BE68">
        <v>0</v>
      </c>
      <c r="BF68">
        <v>0</v>
      </c>
      <c r="BG68">
        <f>1-BE68/BF68</f>
        <v>0</v>
      </c>
      <c r="BH68">
        <v>0.5</v>
      </c>
      <c r="BI68">
        <f>DH68</f>
        <v>0</v>
      </c>
      <c r="BJ68">
        <f>K68</f>
        <v>0</v>
      </c>
      <c r="BK68">
        <f>BG68*BH68*BI68</f>
        <v>0</v>
      </c>
      <c r="BL68">
        <f>(BJ68-BB68)/BI68</f>
        <v>0</v>
      </c>
      <c r="BM68">
        <f>(AZ68-BF68)/BF68</f>
        <v>0</v>
      </c>
      <c r="BN68">
        <f>AY68/(BA68+AY68/BF68)</f>
        <v>0</v>
      </c>
      <c r="BO68" t="s">
        <v>437</v>
      </c>
      <c r="BP68">
        <v>0</v>
      </c>
      <c r="BQ68">
        <f>IF(BP68&lt;&gt;0, BP68, BN68)</f>
        <v>0</v>
      </c>
      <c r="BR68">
        <f>1-BQ68/BF68</f>
        <v>0</v>
      </c>
      <c r="BS68">
        <f>(BF68-BE68)/(BF68-BQ68)</f>
        <v>0</v>
      </c>
      <c r="BT68">
        <f>(AZ68-BF68)/(AZ68-BQ68)</f>
        <v>0</v>
      </c>
      <c r="BU68">
        <f>(BF68-BE68)/(BF68-AY68)</f>
        <v>0</v>
      </c>
      <c r="BV68">
        <f>(AZ68-BF68)/(AZ68-AY68)</f>
        <v>0</v>
      </c>
      <c r="BW68">
        <f>(BS68*BQ68/BE68)</f>
        <v>0</v>
      </c>
      <c r="BX68">
        <f>(1-BW68)</f>
        <v>0</v>
      </c>
      <c r="DG68">
        <f>$B$13*EF68+$C$13*EG68+$F$13*ER68*(1-EU68)</f>
        <v>0</v>
      </c>
      <c r="DH68">
        <f>DG68*DI68</f>
        <v>0</v>
      </c>
      <c r="DI68">
        <f>($B$13*$D$11+$C$13*$D$11+$F$13*((FE68+EW68)/MAX(FE68+EW68+FF68, 0.1)*$I$11+FF68/MAX(FE68+EW68+FF68, 0.1)*$J$11))/($B$13+$C$13+$F$13)</f>
        <v>0</v>
      </c>
      <c r="DJ68">
        <f>($B$13*$K$11+$C$13*$K$11+$F$13*((FE68+EW68)/MAX(FE68+EW68+FF68, 0.1)*$P$11+FF68/MAX(FE68+EW68+FF68, 0.1)*$Q$11))/($B$13+$C$13+$F$13)</f>
        <v>0</v>
      </c>
      <c r="DK68">
        <v>2</v>
      </c>
      <c r="DL68">
        <v>0.5</v>
      </c>
      <c r="DM68" t="s">
        <v>439</v>
      </c>
      <c r="DN68">
        <v>2</v>
      </c>
      <c r="DO68" t="b">
        <v>1</v>
      </c>
      <c r="DP68">
        <v>1701217793.35</v>
      </c>
      <c r="DQ68">
        <v>464.1963</v>
      </c>
      <c r="DR68">
        <v>460.3707000000001</v>
      </c>
      <c r="DS68">
        <v>8.115629999999999</v>
      </c>
      <c r="DT68">
        <v>7.333964</v>
      </c>
      <c r="DU68">
        <v>462.8369000000001</v>
      </c>
      <c r="DV68">
        <v>8.129833000000001</v>
      </c>
      <c r="DW68">
        <v>500.0153</v>
      </c>
      <c r="DX68">
        <v>90.86509000000001</v>
      </c>
      <c r="DY68">
        <v>0.09992259000000001</v>
      </c>
      <c r="DZ68">
        <v>41.66361</v>
      </c>
      <c r="EA68">
        <v>42.139</v>
      </c>
      <c r="EB68">
        <v>999.9</v>
      </c>
      <c r="EC68">
        <v>0</v>
      </c>
      <c r="ED68">
        <v>0</v>
      </c>
      <c r="EE68">
        <v>10007.825</v>
      </c>
      <c r="EF68">
        <v>0</v>
      </c>
      <c r="EG68">
        <v>10.76142</v>
      </c>
      <c r="EH68">
        <v>3.825580999999999</v>
      </c>
      <c r="EI68">
        <v>467.9945</v>
      </c>
      <c r="EJ68">
        <v>463.7722000000001</v>
      </c>
      <c r="EK68">
        <v>0.7816673000000001</v>
      </c>
      <c r="EL68">
        <v>460.3707000000001</v>
      </c>
      <c r="EM68">
        <v>7.333964</v>
      </c>
      <c r="EN68">
        <v>0.7374273</v>
      </c>
      <c r="EO68">
        <v>0.6664011999999999</v>
      </c>
      <c r="EP68">
        <v>2.556636</v>
      </c>
      <c r="EQ68">
        <v>1.140794</v>
      </c>
      <c r="ER68">
        <v>1500.001</v>
      </c>
      <c r="ES68">
        <v>0.9729940000000001</v>
      </c>
      <c r="ET68">
        <v>0.0270061</v>
      </c>
      <c r="EU68">
        <v>0</v>
      </c>
      <c r="EV68">
        <v>214.9334</v>
      </c>
      <c r="EW68">
        <v>4.9996</v>
      </c>
      <c r="EX68">
        <v>3337.935999999999</v>
      </c>
      <c r="EY68">
        <v>14076.38</v>
      </c>
      <c r="EZ68">
        <v>41.03740000000001</v>
      </c>
      <c r="FA68">
        <v>41.875</v>
      </c>
      <c r="FB68">
        <v>41.2996</v>
      </c>
      <c r="FC68">
        <v>41.6246</v>
      </c>
      <c r="FD68">
        <v>43.5748</v>
      </c>
      <c r="FE68">
        <v>1454.631</v>
      </c>
      <c r="FF68">
        <v>40.37</v>
      </c>
      <c r="FG68">
        <v>0</v>
      </c>
      <c r="FH68">
        <v>76.59999990463257</v>
      </c>
      <c r="FI68">
        <v>0</v>
      </c>
      <c r="FJ68">
        <v>215.0708461538462</v>
      </c>
      <c r="FK68">
        <v>-1.31917948869717</v>
      </c>
      <c r="FL68">
        <v>-2.143589738021838</v>
      </c>
      <c r="FM68">
        <v>3338.148461538462</v>
      </c>
      <c r="FN68">
        <v>15</v>
      </c>
      <c r="FO68">
        <v>0</v>
      </c>
      <c r="FP68" t="s">
        <v>440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-7.241733063414634</v>
      </c>
      <c r="GC68">
        <v>82.21167312334495</v>
      </c>
      <c r="GD68">
        <v>10.04660588099808</v>
      </c>
      <c r="GE68">
        <v>0</v>
      </c>
      <c r="GF68">
        <v>215.0532352941176</v>
      </c>
      <c r="GG68">
        <v>-0.4041252915934498</v>
      </c>
      <c r="GH68">
        <v>0.242023827074885</v>
      </c>
      <c r="GI68">
        <v>1</v>
      </c>
      <c r="GJ68">
        <v>0.7714138292682926</v>
      </c>
      <c r="GK68">
        <v>0.03330685714285456</v>
      </c>
      <c r="GL68">
        <v>0.007708976307043494</v>
      </c>
      <c r="GM68">
        <v>1</v>
      </c>
      <c r="GN68">
        <v>2</v>
      </c>
      <c r="GO68">
        <v>3</v>
      </c>
      <c r="GP68" t="s">
        <v>447</v>
      </c>
      <c r="GQ68">
        <v>3.09905</v>
      </c>
      <c r="GR68">
        <v>2.75811</v>
      </c>
      <c r="GS68">
        <v>0.0943759</v>
      </c>
      <c r="GT68">
        <v>0.0942409</v>
      </c>
      <c r="GU68">
        <v>0.0485137</v>
      </c>
      <c r="GV68">
        <v>0.0452211</v>
      </c>
      <c r="GW68">
        <v>23528.3</v>
      </c>
      <c r="GX68">
        <v>21909</v>
      </c>
      <c r="GY68">
        <v>26546</v>
      </c>
      <c r="GZ68">
        <v>24420.2</v>
      </c>
      <c r="HA68">
        <v>40499.5</v>
      </c>
      <c r="HB68">
        <v>34513.3</v>
      </c>
      <c r="HC68">
        <v>46432.2</v>
      </c>
      <c r="HD68">
        <v>38676</v>
      </c>
      <c r="HE68">
        <v>1.87507</v>
      </c>
      <c r="HF68">
        <v>1.84948</v>
      </c>
      <c r="HG68">
        <v>0.347726</v>
      </c>
      <c r="HH68">
        <v>0</v>
      </c>
      <c r="HI68">
        <v>36.5627</v>
      </c>
      <c r="HJ68">
        <v>999.9</v>
      </c>
      <c r="HK68">
        <v>16.6</v>
      </c>
      <c r="HL68">
        <v>33.1</v>
      </c>
      <c r="HM68">
        <v>9.281000000000001</v>
      </c>
      <c r="HN68">
        <v>60.7347</v>
      </c>
      <c r="HO68">
        <v>22.8686</v>
      </c>
      <c r="HP68">
        <v>1</v>
      </c>
      <c r="HQ68">
        <v>0.201786</v>
      </c>
      <c r="HR68">
        <v>-4.15061</v>
      </c>
      <c r="HS68">
        <v>20.234</v>
      </c>
      <c r="HT68">
        <v>5.22148</v>
      </c>
      <c r="HU68">
        <v>11.98</v>
      </c>
      <c r="HV68">
        <v>4.96515</v>
      </c>
      <c r="HW68">
        <v>3.2757</v>
      </c>
      <c r="HX68">
        <v>9999</v>
      </c>
      <c r="HY68">
        <v>9999</v>
      </c>
      <c r="HZ68">
        <v>9999</v>
      </c>
      <c r="IA68">
        <v>511</v>
      </c>
      <c r="IB68">
        <v>1.86398</v>
      </c>
      <c r="IC68">
        <v>1.86013</v>
      </c>
      <c r="ID68">
        <v>1.85837</v>
      </c>
      <c r="IE68">
        <v>1.85974</v>
      </c>
      <c r="IF68">
        <v>1.85989</v>
      </c>
      <c r="IG68">
        <v>1.85837</v>
      </c>
      <c r="IH68">
        <v>1.85743</v>
      </c>
      <c r="II68">
        <v>1.85238</v>
      </c>
      <c r="IJ68">
        <v>0</v>
      </c>
      <c r="IK68">
        <v>0</v>
      </c>
      <c r="IL68">
        <v>0</v>
      </c>
      <c r="IM68">
        <v>0</v>
      </c>
      <c r="IN68" t="s">
        <v>442</v>
      </c>
      <c r="IO68" t="s">
        <v>443</v>
      </c>
      <c r="IP68" t="s">
        <v>444</v>
      </c>
      <c r="IQ68" t="s">
        <v>444</v>
      </c>
      <c r="IR68" t="s">
        <v>444</v>
      </c>
      <c r="IS68" t="s">
        <v>444</v>
      </c>
      <c r="IT68">
        <v>0</v>
      </c>
      <c r="IU68">
        <v>100</v>
      </c>
      <c r="IV68">
        <v>100</v>
      </c>
      <c r="IW68">
        <v>1.356</v>
      </c>
      <c r="IX68">
        <v>-0.0142</v>
      </c>
      <c r="IY68">
        <v>0.3971615310492796</v>
      </c>
      <c r="IZ68">
        <v>0.002194383670526158</v>
      </c>
      <c r="JA68">
        <v>-2.614430836048478E-07</v>
      </c>
      <c r="JB68">
        <v>2.831566818974657E-11</v>
      </c>
      <c r="JC68">
        <v>-0.02387284111826243</v>
      </c>
      <c r="JD68">
        <v>-0.004919592197158782</v>
      </c>
      <c r="JE68">
        <v>0.0008186423644796414</v>
      </c>
      <c r="JF68">
        <v>-8.268116151049551E-06</v>
      </c>
      <c r="JG68">
        <v>6</v>
      </c>
      <c r="JH68">
        <v>2002</v>
      </c>
      <c r="JI68">
        <v>0</v>
      </c>
      <c r="JJ68">
        <v>28</v>
      </c>
      <c r="JK68">
        <v>28353629.9</v>
      </c>
      <c r="JL68">
        <v>28353629.9</v>
      </c>
      <c r="JM68">
        <v>0.152588</v>
      </c>
      <c r="JN68">
        <v>4.99634</v>
      </c>
      <c r="JO68">
        <v>1.49658</v>
      </c>
      <c r="JP68">
        <v>2.34863</v>
      </c>
      <c r="JQ68">
        <v>1.54907</v>
      </c>
      <c r="JR68">
        <v>2.41333</v>
      </c>
      <c r="JS68">
        <v>36.8129</v>
      </c>
      <c r="JT68">
        <v>24.105</v>
      </c>
      <c r="JU68">
        <v>2</v>
      </c>
      <c r="JV68">
        <v>490.313</v>
      </c>
      <c r="JW68">
        <v>488.223</v>
      </c>
      <c r="JX68">
        <v>44.3076</v>
      </c>
      <c r="JY68">
        <v>29.9083</v>
      </c>
      <c r="JZ68">
        <v>29.9999</v>
      </c>
      <c r="KA68">
        <v>29.7123</v>
      </c>
      <c r="KB68">
        <v>29.5998</v>
      </c>
      <c r="KC68">
        <v>-1</v>
      </c>
      <c r="KD68">
        <v>-30</v>
      </c>
      <c r="KE68">
        <v>-30</v>
      </c>
      <c r="KF68">
        <v>44.1176</v>
      </c>
      <c r="KG68">
        <v>420</v>
      </c>
      <c r="KH68">
        <v>22.8706</v>
      </c>
      <c r="KI68">
        <v>101.459</v>
      </c>
      <c r="KJ68">
        <v>93.2341</v>
      </c>
    </row>
    <row r="69" spans="1:296">
      <c r="A69">
        <v>51</v>
      </c>
      <c r="B69">
        <v>1701217833.1</v>
      </c>
      <c r="C69">
        <v>11711.59999990463</v>
      </c>
      <c r="D69" t="s">
        <v>580</v>
      </c>
      <c r="E69" t="s">
        <v>581</v>
      </c>
      <c r="F69">
        <v>5</v>
      </c>
      <c r="G69" t="s">
        <v>544</v>
      </c>
      <c r="H69">
        <v>1701217830.1</v>
      </c>
      <c r="I69">
        <f>(J69)/1000</f>
        <v>0</v>
      </c>
      <c r="J69">
        <f>IF(DO69, AM69, AG69)</f>
        <v>0</v>
      </c>
      <c r="K69">
        <f>IF(DO69, AH69, AF69)</f>
        <v>0</v>
      </c>
      <c r="L69">
        <f>DQ69 - IF(AT69&gt;1, K69*DK69*100.0/(AV69*EE69), 0)</f>
        <v>0</v>
      </c>
      <c r="M69">
        <f>((S69-I69/2)*L69-K69)/(S69+I69/2)</f>
        <v>0</v>
      </c>
      <c r="N69">
        <f>M69*(DX69+DY69)/1000.0</f>
        <v>0</v>
      </c>
      <c r="O69">
        <f>(DQ69 - IF(AT69&gt;1, K69*DK69*100.0/(AV69*EE69), 0))*(DX69+DY69)/1000.0</f>
        <v>0</v>
      </c>
      <c r="P69">
        <f>2.0/((1/R69-1/Q69)+SIGN(R69)*SQRT((1/R69-1/Q69)*(1/R69-1/Q69) + 4*DL69/((DL69+1)*(DL69+1))*(2*1/R69*1/Q69-1/Q69*1/Q69)))</f>
        <v>0</v>
      </c>
      <c r="Q69">
        <f>IF(LEFT(DM69,1)&lt;&gt;"0",IF(LEFT(DM69,1)="1",3.0,DN69),$D$5+$E$5*(EE69*DX69/($K$5*1000))+$F$5*(EE69*DX69/($K$5*1000))*MAX(MIN(DK69,$J$5),$I$5)*MAX(MIN(DK69,$J$5),$I$5)+$G$5*MAX(MIN(DK69,$J$5),$I$5)*(EE69*DX69/($K$5*1000))+$H$5*(EE69*DX69/($K$5*1000))*(EE69*DX69/($K$5*1000)))</f>
        <v>0</v>
      </c>
      <c r="R69">
        <f>I69*(1000-(1000*0.61365*exp(17.502*V69/(240.97+V69))/(DX69+DY69)+DS69)/2)/(1000*0.61365*exp(17.502*V69/(240.97+V69))/(DX69+DY69)-DS69)</f>
        <v>0</v>
      </c>
      <c r="S69">
        <f>1/((DL69+1)/(P69/1.6)+1/(Q69/1.37)) + DL69/((DL69+1)/(P69/1.6) + DL69/(Q69/1.37))</f>
        <v>0</v>
      </c>
      <c r="T69">
        <f>(DG69*DJ69)</f>
        <v>0</v>
      </c>
      <c r="U69">
        <f>(DZ69+(T69+2*0.95*5.67E-8*(((DZ69+$B$9)+273)^4-(DZ69+273)^4)-44100*I69)/(1.84*29.3*Q69+8*0.95*5.67E-8*(DZ69+273)^3))</f>
        <v>0</v>
      </c>
      <c r="V69">
        <f>($C$9*EA69+$D$9*EB69+$E$9*U69)</f>
        <v>0</v>
      </c>
      <c r="W69">
        <f>0.61365*exp(17.502*V69/(240.97+V69))</f>
        <v>0</v>
      </c>
      <c r="X69">
        <f>(Y69/Z69*100)</f>
        <v>0</v>
      </c>
      <c r="Y69">
        <f>DS69*(DX69+DY69)/1000</f>
        <v>0</v>
      </c>
      <c r="Z69">
        <f>0.61365*exp(17.502*DZ69/(240.97+DZ69))</f>
        <v>0</v>
      </c>
      <c r="AA69">
        <f>(W69-DS69*(DX69+DY69)/1000)</f>
        <v>0</v>
      </c>
      <c r="AB69">
        <f>(-I69*44100)</f>
        <v>0</v>
      </c>
      <c r="AC69">
        <f>2*29.3*Q69*0.92*(DZ69-V69)</f>
        <v>0</v>
      </c>
      <c r="AD69">
        <f>2*0.95*5.67E-8*(((DZ69+$B$9)+273)^4-(V69+273)^4)</f>
        <v>0</v>
      </c>
      <c r="AE69">
        <f>T69+AD69+AB69+AC69</f>
        <v>0</v>
      </c>
      <c r="AF69">
        <f>DW69*AT69*(DR69-DQ69*(1000-AT69*DT69)/(1000-AT69*DS69))/(100*DK69)</f>
        <v>0</v>
      </c>
      <c r="AG69">
        <f>1000*DW69*AT69*(DS69-DT69)/(100*DK69*(1000-AT69*DS69))</f>
        <v>0</v>
      </c>
      <c r="AH69">
        <f>(AI69 - AJ69 - DX69*1E3/(8.314*(DZ69+273.15)) * AL69/DW69 * AK69) * DW69/(100*DK69) * (1000 - DT69)/1000</f>
        <v>0</v>
      </c>
      <c r="AI69">
        <v>447.8812750336642</v>
      </c>
      <c r="AJ69">
        <v>447.6731454545455</v>
      </c>
      <c r="AK69">
        <v>-0.1883778404800314</v>
      </c>
      <c r="AL69">
        <v>66.17385356651769</v>
      </c>
      <c r="AM69">
        <f>(AO69 - AN69 + DX69*1E3/(8.314*(DZ69+273.15)) * AQ69/DW69 * AP69) * DW69/(100*DK69) * 1000/(1000 - AO69)</f>
        <v>0</v>
      </c>
      <c r="AN69">
        <v>7.337143507137932</v>
      </c>
      <c r="AO69">
        <v>8.136681212121209</v>
      </c>
      <c r="AP69">
        <v>-1.346118279081234E-06</v>
      </c>
      <c r="AQ69">
        <v>108.8907477196175</v>
      </c>
      <c r="AR69">
        <v>0</v>
      </c>
      <c r="AS69">
        <v>0</v>
      </c>
      <c r="AT69">
        <f>IF(AR69*$H$15&gt;=AV69,1.0,(AV69/(AV69-AR69*$H$15)))</f>
        <v>0</v>
      </c>
      <c r="AU69">
        <f>(AT69-1)*100</f>
        <v>0</v>
      </c>
      <c r="AV69">
        <f>MAX(0,($B$15+$C$15*EE69)/(1+$D$15*EE69)*DX69/(DZ69+273)*$E$15)</f>
        <v>0</v>
      </c>
      <c r="AW69" t="s">
        <v>437</v>
      </c>
      <c r="AX69">
        <v>0</v>
      </c>
      <c r="AY69">
        <v>0.7</v>
      </c>
      <c r="AZ69">
        <v>0.7</v>
      </c>
      <c r="BA69">
        <f>1-AY69/AZ69</f>
        <v>0</v>
      </c>
      <c r="BB69">
        <v>-1</v>
      </c>
      <c r="BC69" t="s">
        <v>582</v>
      </c>
      <c r="BD69">
        <v>8151.43</v>
      </c>
      <c r="BE69">
        <v>214.8026538461538</v>
      </c>
      <c r="BF69">
        <v>224.12</v>
      </c>
      <c r="BG69">
        <f>1-BE69/BF69</f>
        <v>0</v>
      </c>
      <c r="BH69">
        <v>0.5</v>
      </c>
      <c r="BI69">
        <f>DH69</f>
        <v>0</v>
      </c>
      <c r="BJ69">
        <f>K69</f>
        <v>0</v>
      </c>
      <c r="BK69">
        <f>BG69*BH69*BI69</f>
        <v>0</v>
      </c>
      <c r="BL69">
        <f>(BJ69-BB69)/BI69</f>
        <v>0</v>
      </c>
      <c r="BM69">
        <f>(AZ69-BF69)/BF69</f>
        <v>0</v>
      </c>
      <c r="BN69">
        <f>AY69/(BA69+AY69/BF69)</f>
        <v>0</v>
      </c>
      <c r="BO69" t="s">
        <v>437</v>
      </c>
      <c r="BP69">
        <v>0</v>
      </c>
      <c r="BQ69">
        <f>IF(BP69&lt;&gt;0, BP69, BN69)</f>
        <v>0</v>
      </c>
      <c r="BR69">
        <f>1-BQ69/BF69</f>
        <v>0</v>
      </c>
      <c r="BS69">
        <f>(BF69-BE69)/(BF69-BQ69)</f>
        <v>0</v>
      </c>
      <c r="BT69">
        <f>(AZ69-BF69)/(AZ69-BQ69)</f>
        <v>0</v>
      </c>
      <c r="BU69">
        <f>(BF69-BE69)/(BF69-AY69)</f>
        <v>0</v>
      </c>
      <c r="BV69">
        <f>(AZ69-BF69)/(AZ69-AY69)</f>
        <v>0</v>
      </c>
      <c r="BW69">
        <f>(BS69*BQ69/BE69)</f>
        <v>0</v>
      </c>
      <c r="BX69">
        <f>(1-BW69)</f>
        <v>0</v>
      </c>
      <c r="DG69">
        <f>$B$13*EF69+$C$13*EG69+$F$13*ER69*(1-EU69)</f>
        <v>0</v>
      </c>
      <c r="DH69">
        <f>DG69*DI69</f>
        <v>0</v>
      </c>
      <c r="DI69">
        <f>($B$13*$D$11+$C$13*$D$11+$F$13*((FE69+EW69)/MAX(FE69+EW69+FF69, 0.1)*$I$11+FF69/MAX(FE69+EW69+FF69, 0.1)*$J$11))/($B$13+$C$13+$F$13)</f>
        <v>0</v>
      </c>
      <c r="DJ69">
        <f>($B$13*$K$11+$C$13*$K$11+$F$13*((FE69+EW69)/MAX(FE69+EW69+FF69, 0.1)*$P$11+FF69/MAX(FE69+EW69+FF69, 0.1)*$Q$11))/($B$13+$C$13+$F$13)</f>
        <v>0</v>
      </c>
      <c r="DK69">
        <v>2</v>
      </c>
      <c r="DL69">
        <v>0.5</v>
      </c>
      <c r="DM69" t="s">
        <v>439</v>
      </c>
      <c r="DN69">
        <v>2</v>
      </c>
      <c r="DO69" t="b">
        <v>1</v>
      </c>
      <c r="DP69">
        <v>1701217830.1</v>
      </c>
      <c r="DQ69">
        <v>444.4485454545455</v>
      </c>
      <c r="DR69">
        <v>445.0356363636363</v>
      </c>
      <c r="DS69">
        <v>8.136868181818182</v>
      </c>
      <c r="DT69">
        <v>7.336404545454545</v>
      </c>
      <c r="DU69">
        <v>443.1278181818183</v>
      </c>
      <c r="DV69">
        <v>8.15092909090909</v>
      </c>
      <c r="DW69">
        <v>500.0245454545454</v>
      </c>
      <c r="DX69">
        <v>90.86243636363636</v>
      </c>
      <c r="DY69">
        <v>0.1000871818181818</v>
      </c>
      <c r="DZ69">
        <v>41.69278181818181</v>
      </c>
      <c r="EA69">
        <v>42.00958181818182</v>
      </c>
      <c r="EB69">
        <v>999.9</v>
      </c>
      <c r="EC69">
        <v>0</v>
      </c>
      <c r="ED69">
        <v>0</v>
      </c>
      <c r="EE69">
        <v>9992.781818181818</v>
      </c>
      <c r="EF69">
        <v>0</v>
      </c>
      <c r="EG69">
        <v>10.75012727272727</v>
      </c>
      <c r="EH69">
        <v>-0.5869697636363637</v>
      </c>
      <c r="EI69">
        <v>448.0946363636364</v>
      </c>
      <c r="EJ69">
        <v>448.3246363636363</v>
      </c>
      <c r="EK69">
        <v>0.8004642727272727</v>
      </c>
      <c r="EL69">
        <v>445.0356363636363</v>
      </c>
      <c r="EM69">
        <v>7.336404545454545</v>
      </c>
      <c r="EN69">
        <v>0.7393354545454546</v>
      </c>
      <c r="EO69">
        <v>0.6666034545454546</v>
      </c>
      <c r="EP69">
        <v>2.592983636363637</v>
      </c>
      <c r="EQ69">
        <v>1.145012727272727</v>
      </c>
      <c r="ER69">
        <v>1499.987272727273</v>
      </c>
      <c r="ES69">
        <v>0.9729947272727273</v>
      </c>
      <c r="ET69">
        <v>0.02700527272727272</v>
      </c>
      <c r="EU69">
        <v>0</v>
      </c>
      <c r="EV69">
        <v>214.8226363636363</v>
      </c>
      <c r="EW69">
        <v>4.9996</v>
      </c>
      <c r="EX69">
        <v>3337.2</v>
      </c>
      <c r="EY69">
        <v>14076.26363636364</v>
      </c>
      <c r="EZ69">
        <v>41.22727272727273</v>
      </c>
      <c r="FA69">
        <v>42.02254545454546</v>
      </c>
      <c r="FB69">
        <v>41.44318181818182</v>
      </c>
      <c r="FC69">
        <v>41.78381818181818</v>
      </c>
      <c r="FD69">
        <v>43.69854545454545</v>
      </c>
      <c r="FE69">
        <v>1454.617272727272</v>
      </c>
      <c r="FF69">
        <v>40.37</v>
      </c>
      <c r="FG69">
        <v>0</v>
      </c>
      <c r="FH69">
        <v>113.7999999523163</v>
      </c>
      <c r="FI69">
        <v>0</v>
      </c>
      <c r="FJ69">
        <v>214.8026538461538</v>
      </c>
      <c r="FK69">
        <v>0.7511452959289853</v>
      </c>
      <c r="FL69">
        <v>0.2017093946583959</v>
      </c>
      <c r="FM69">
        <v>3337.176153846154</v>
      </c>
      <c r="FN69">
        <v>15</v>
      </c>
      <c r="FO69">
        <v>0</v>
      </c>
      <c r="FP69" t="s">
        <v>440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2.032615148780488</v>
      </c>
      <c r="GC69">
        <v>-16.92056610731706</v>
      </c>
      <c r="GD69">
        <v>1.797847670478289</v>
      </c>
      <c r="GE69">
        <v>0</v>
      </c>
      <c r="GF69">
        <v>214.8283823529412</v>
      </c>
      <c r="GG69">
        <v>-0.007196330178190356</v>
      </c>
      <c r="GH69">
        <v>0.2286172005656253</v>
      </c>
      <c r="GI69">
        <v>1</v>
      </c>
      <c r="GJ69">
        <v>0.8008745609756097</v>
      </c>
      <c r="GK69">
        <v>0.01898345644599371</v>
      </c>
      <c r="GL69">
        <v>0.00333050050474934</v>
      </c>
      <c r="GM69">
        <v>1</v>
      </c>
      <c r="GN69">
        <v>2</v>
      </c>
      <c r="GO69">
        <v>3</v>
      </c>
      <c r="GP69" t="s">
        <v>447</v>
      </c>
      <c r="GQ69">
        <v>3.09902</v>
      </c>
      <c r="GR69">
        <v>2.75808</v>
      </c>
      <c r="GS69">
        <v>0.0916117</v>
      </c>
      <c r="GT69">
        <v>0.092292</v>
      </c>
      <c r="GU69">
        <v>0.0485886</v>
      </c>
      <c r="GV69">
        <v>0.0452557</v>
      </c>
      <c r="GW69">
        <v>23597.1</v>
      </c>
      <c r="GX69">
        <v>21953.8</v>
      </c>
      <c r="GY69">
        <v>26542.9</v>
      </c>
      <c r="GZ69">
        <v>24417.9</v>
      </c>
      <c r="HA69">
        <v>40491.3</v>
      </c>
      <c r="HB69">
        <v>34508.8</v>
      </c>
      <c r="HC69">
        <v>46426.9</v>
      </c>
      <c r="HD69">
        <v>38672.6</v>
      </c>
      <c r="HE69">
        <v>1.87418</v>
      </c>
      <c r="HF69">
        <v>1.84837</v>
      </c>
      <c r="HG69">
        <v>0.326023</v>
      </c>
      <c r="HH69">
        <v>0</v>
      </c>
      <c r="HI69">
        <v>36.7643</v>
      </c>
      <c r="HJ69">
        <v>999.9</v>
      </c>
      <c r="HK69">
        <v>16.6</v>
      </c>
      <c r="HL69">
        <v>33.1</v>
      </c>
      <c r="HM69">
        <v>9.28158</v>
      </c>
      <c r="HN69">
        <v>60.4847</v>
      </c>
      <c r="HO69">
        <v>22.8526</v>
      </c>
      <c r="HP69">
        <v>1</v>
      </c>
      <c r="HQ69">
        <v>0.206316</v>
      </c>
      <c r="HR69">
        <v>-3.78554</v>
      </c>
      <c r="HS69">
        <v>20.2421</v>
      </c>
      <c r="HT69">
        <v>5.21984</v>
      </c>
      <c r="HU69">
        <v>11.98</v>
      </c>
      <c r="HV69">
        <v>4.96445</v>
      </c>
      <c r="HW69">
        <v>3.2757</v>
      </c>
      <c r="HX69">
        <v>9999</v>
      </c>
      <c r="HY69">
        <v>9999</v>
      </c>
      <c r="HZ69">
        <v>9999</v>
      </c>
      <c r="IA69">
        <v>511.1</v>
      </c>
      <c r="IB69">
        <v>1.86397</v>
      </c>
      <c r="IC69">
        <v>1.8601</v>
      </c>
      <c r="ID69">
        <v>1.85837</v>
      </c>
      <c r="IE69">
        <v>1.85975</v>
      </c>
      <c r="IF69">
        <v>1.85989</v>
      </c>
      <c r="IG69">
        <v>1.85837</v>
      </c>
      <c r="IH69">
        <v>1.85745</v>
      </c>
      <c r="II69">
        <v>1.85236</v>
      </c>
      <c r="IJ69">
        <v>0</v>
      </c>
      <c r="IK69">
        <v>0</v>
      </c>
      <c r="IL69">
        <v>0</v>
      </c>
      <c r="IM69">
        <v>0</v>
      </c>
      <c r="IN69" t="s">
        <v>442</v>
      </c>
      <c r="IO69" t="s">
        <v>443</v>
      </c>
      <c r="IP69" t="s">
        <v>444</v>
      </c>
      <c r="IQ69" t="s">
        <v>444</v>
      </c>
      <c r="IR69" t="s">
        <v>444</v>
      </c>
      <c r="IS69" t="s">
        <v>444</v>
      </c>
      <c r="IT69">
        <v>0</v>
      </c>
      <c r="IU69">
        <v>100</v>
      </c>
      <c r="IV69">
        <v>100</v>
      </c>
      <c r="IW69">
        <v>1.32</v>
      </c>
      <c r="IX69">
        <v>-0.014</v>
      </c>
      <c r="IY69">
        <v>0.3971615310492796</v>
      </c>
      <c r="IZ69">
        <v>0.002194383670526158</v>
      </c>
      <c r="JA69">
        <v>-2.614430836048478E-07</v>
      </c>
      <c r="JB69">
        <v>2.831566818974657E-11</v>
      </c>
      <c r="JC69">
        <v>-0.02387284111826243</v>
      </c>
      <c r="JD69">
        <v>-0.004919592197158782</v>
      </c>
      <c r="JE69">
        <v>0.0008186423644796414</v>
      </c>
      <c r="JF69">
        <v>-8.268116151049551E-06</v>
      </c>
      <c r="JG69">
        <v>6</v>
      </c>
      <c r="JH69">
        <v>2002</v>
      </c>
      <c r="JI69">
        <v>0</v>
      </c>
      <c r="JJ69">
        <v>28</v>
      </c>
      <c r="JK69">
        <v>28353630.6</v>
      </c>
      <c r="JL69">
        <v>28353630.6</v>
      </c>
      <c r="JM69">
        <v>0.152588</v>
      </c>
      <c r="JN69">
        <v>4.99634</v>
      </c>
      <c r="JO69">
        <v>1.49658</v>
      </c>
      <c r="JP69">
        <v>2.34863</v>
      </c>
      <c r="JQ69">
        <v>1.54907</v>
      </c>
      <c r="JR69">
        <v>2.41821</v>
      </c>
      <c r="JS69">
        <v>36.8366</v>
      </c>
      <c r="JT69">
        <v>24.1225</v>
      </c>
      <c r="JU69">
        <v>2</v>
      </c>
      <c r="JV69">
        <v>490.383</v>
      </c>
      <c r="JW69">
        <v>488.145</v>
      </c>
      <c r="JX69">
        <v>43.4031</v>
      </c>
      <c r="JY69">
        <v>29.9872</v>
      </c>
      <c r="JZ69">
        <v>30.0008</v>
      </c>
      <c r="KA69">
        <v>29.792</v>
      </c>
      <c r="KB69">
        <v>29.6788</v>
      </c>
      <c r="KC69">
        <v>-1</v>
      </c>
      <c r="KD69">
        <v>-30</v>
      </c>
      <c r="KE69">
        <v>-30</v>
      </c>
      <c r="KF69">
        <v>43.4245</v>
      </c>
      <c r="KG69">
        <v>420</v>
      </c>
      <c r="KH69">
        <v>22.8706</v>
      </c>
      <c r="KI69">
        <v>101.447</v>
      </c>
      <c r="KJ69">
        <v>93.2256</v>
      </c>
    </row>
    <row r="70" spans="1:296">
      <c r="A70">
        <v>52</v>
      </c>
      <c r="B70">
        <v>1701218595.5</v>
      </c>
      <c r="C70">
        <v>12474</v>
      </c>
      <c r="D70" t="s">
        <v>583</v>
      </c>
      <c r="E70" t="s">
        <v>584</v>
      </c>
      <c r="F70">
        <v>5</v>
      </c>
      <c r="G70" t="s">
        <v>544</v>
      </c>
      <c r="H70">
        <v>1701218592.75</v>
      </c>
      <c r="I70">
        <f>(J70)/1000</f>
        <v>0</v>
      </c>
      <c r="J70">
        <f>IF(DO70, AM70, AG70)</f>
        <v>0</v>
      </c>
      <c r="K70">
        <f>IF(DO70, AH70, AF70)</f>
        <v>0</v>
      </c>
      <c r="L70">
        <f>DQ70 - IF(AT70&gt;1, K70*DK70*100.0/(AV70*EE70), 0)</f>
        <v>0</v>
      </c>
      <c r="M70">
        <f>((S70-I70/2)*L70-K70)/(S70+I70/2)</f>
        <v>0</v>
      </c>
      <c r="N70">
        <f>M70*(DX70+DY70)/1000.0</f>
        <v>0</v>
      </c>
      <c r="O70">
        <f>(DQ70 - IF(AT70&gt;1, K70*DK70*100.0/(AV70*EE70), 0))*(DX70+DY70)/1000.0</f>
        <v>0</v>
      </c>
      <c r="P70">
        <f>2.0/((1/R70-1/Q70)+SIGN(R70)*SQRT((1/R70-1/Q70)*(1/R70-1/Q70) + 4*DL70/((DL70+1)*(DL70+1))*(2*1/R70*1/Q70-1/Q70*1/Q70)))</f>
        <v>0</v>
      </c>
      <c r="Q70">
        <f>IF(LEFT(DM70,1)&lt;&gt;"0",IF(LEFT(DM70,1)="1",3.0,DN70),$D$5+$E$5*(EE70*DX70/($K$5*1000))+$F$5*(EE70*DX70/($K$5*1000))*MAX(MIN(DK70,$J$5),$I$5)*MAX(MIN(DK70,$J$5),$I$5)+$G$5*MAX(MIN(DK70,$J$5),$I$5)*(EE70*DX70/($K$5*1000))+$H$5*(EE70*DX70/($K$5*1000))*(EE70*DX70/($K$5*1000)))</f>
        <v>0</v>
      </c>
      <c r="R70">
        <f>I70*(1000-(1000*0.61365*exp(17.502*V70/(240.97+V70))/(DX70+DY70)+DS70)/2)/(1000*0.61365*exp(17.502*V70/(240.97+V70))/(DX70+DY70)-DS70)</f>
        <v>0</v>
      </c>
      <c r="S70">
        <f>1/((DL70+1)/(P70/1.6)+1/(Q70/1.37)) + DL70/((DL70+1)/(P70/1.6) + DL70/(Q70/1.37))</f>
        <v>0</v>
      </c>
      <c r="T70">
        <f>(DG70*DJ70)</f>
        <v>0</v>
      </c>
      <c r="U70">
        <f>(DZ70+(T70+2*0.95*5.67E-8*(((DZ70+$B$9)+273)^4-(DZ70+273)^4)-44100*I70)/(1.84*29.3*Q70+8*0.95*5.67E-8*(DZ70+273)^3))</f>
        <v>0</v>
      </c>
      <c r="V70">
        <f>($C$9*EA70+$D$9*EB70+$E$9*U70)</f>
        <v>0</v>
      </c>
      <c r="W70">
        <f>0.61365*exp(17.502*V70/(240.97+V70))</f>
        <v>0</v>
      </c>
      <c r="X70">
        <f>(Y70/Z70*100)</f>
        <v>0</v>
      </c>
      <c r="Y70">
        <f>DS70*(DX70+DY70)/1000</f>
        <v>0</v>
      </c>
      <c r="Z70">
        <f>0.61365*exp(17.502*DZ70/(240.97+DZ70))</f>
        <v>0</v>
      </c>
      <c r="AA70">
        <f>(W70-DS70*(DX70+DY70)/1000)</f>
        <v>0</v>
      </c>
      <c r="AB70">
        <f>(-I70*44100)</f>
        <v>0</v>
      </c>
      <c r="AC70">
        <f>2*29.3*Q70*0.92*(DZ70-V70)</f>
        <v>0</v>
      </c>
      <c r="AD70">
        <f>2*0.95*5.67E-8*(((DZ70+$B$9)+273)^4-(V70+273)^4)</f>
        <v>0</v>
      </c>
      <c r="AE70">
        <f>T70+AD70+AB70+AC70</f>
        <v>0</v>
      </c>
      <c r="AF70">
        <f>DW70*AT70*(DR70-DQ70*(1000-AT70*DT70)/(1000-AT70*DS70))/(100*DK70)</f>
        <v>0</v>
      </c>
      <c r="AG70">
        <f>1000*DW70*AT70*(DS70-DT70)/(100*DK70*(1000-AT70*DS70))</f>
        <v>0</v>
      </c>
      <c r="AH70">
        <f>(AI70 - AJ70 - DX70*1E3/(8.314*(DZ70+273.15)) * AL70/DW70 * AK70) * DW70/(100*DK70) * (1000 - DT70)/1000</f>
        <v>0</v>
      </c>
      <c r="AI70">
        <v>448.7862347445098</v>
      </c>
      <c r="AJ70">
        <v>448.6452424242423</v>
      </c>
      <c r="AK70">
        <v>-0.1006794177981706</v>
      </c>
      <c r="AL70">
        <v>66.17385356651769</v>
      </c>
      <c r="AM70">
        <f>(AO70 - AN70 + DX70*1E3/(8.314*(DZ70+273.15)) * AQ70/DW70 * AP70) * DW70/(100*DK70) * 1000/(1000 - AO70)</f>
        <v>0</v>
      </c>
      <c r="AN70">
        <v>7.320044199784733</v>
      </c>
      <c r="AO70">
        <v>9.727973030303028</v>
      </c>
      <c r="AP70">
        <v>4.750318890593702E-05</v>
      </c>
      <c r="AQ70">
        <v>108.8907477196175</v>
      </c>
      <c r="AR70">
        <v>0</v>
      </c>
      <c r="AS70">
        <v>0</v>
      </c>
      <c r="AT70">
        <f>IF(AR70*$H$15&gt;=AV70,1.0,(AV70/(AV70-AR70*$H$15)))</f>
        <v>0</v>
      </c>
      <c r="AU70">
        <f>(AT70-1)*100</f>
        <v>0</v>
      </c>
      <c r="AV70">
        <f>MAX(0,($B$15+$C$15*EE70)/(1+$D$15*EE70)*DX70/(DZ70+273)*$E$15)</f>
        <v>0</v>
      </c>
      <c r="AW70" t="s">
        <v>437</v>
      </c>
      <c r="AX70">
        <v>0</v>
      </c>
      <c r="AY70">
        <v>0.7</v>
      </c>
      <c r="AZ70">
        <v>0.7</v>
      </c>
      <c r="BA70">
        <f>1-AY70/AZ70</f>
        <v>0</v>
      </c>
      <c r="BB70">
        <v>-1</v>
      </c>
      <c r="BC70" t="s">
        <v>585</v>
      </c>
      <c r="BD70">
        <v>8136.77</v>
      </c>
      <c r="BE70">
        <v>211.4331923076923</v>
      </c>
      <c r="BF70">
        <v>220.13</v>
      </c>
      <c r="BG70">
        <f>1-BE70/BF70</f>
        <v>0</v>
      </c>
      <c r="BH70">
        <v>0.5</v>
      </c>
      <c r="BI70">
        <f>DH70</f>
        <v>0</v>
      </c>
      <c r="BJ70">
        <f>K70</f>
        <v>0</v>
      </c>
      <c r="BK70">
        <f>BG70*BH70*BI70</f>
        <v>0</v>
      </c>
      <c r="BL70">
        <f>(BJ70-BB70)/BI70</f>
        <v>0</v>
      </c>
      <c r="BM70">
        <f>(AZ70-BF70)/BF70</f>
        <v>0</v>
      </c>
      <c r="BN70">
        <f>AY70/(BA70+AY70/BF70)</f>
        <v>0</v>
      </c>
      <c r="BO70" t="s">
        <v>437</v>
      </c>
      <c r="BP70">
        <v>0</v>
      </c>
      <c r="BQ70">
        <f>IF(BP70&lt;&gt;0, BP70, BN70)</f>
        <v>0</v>
      </c>
      <c r="BR70">
        <f>1-BQ70/BF70</f>
        <v>0</v>
      </c>
      <c r="BS70">
        <f>(BF70-BE70)/(BF70-BQ70)</f>
        <v>0</v>
      </c>
      <c r="BT70">
        <f>(AZ70-BF70)/(AZ70-BQ70)</f>
        <v>0</v>
      </c>
      <c r="BU70">
        <f>(BF70-BE70)/(BF70-AY70)</f>
        <v>0</v>
      </c>
      <c r="BV70">
        <f>(AZ70-BF70)/(AZ70-AY70)</f>
        <v>0</v>
      </c>
      <c r="BW70">
        <f>(BS70*BQ70/BE70)</f>
        <v>0</v>
      </c>
      <c r="BX70">
        <f>(1-BW70)</f>
        <v>0</v>
      </c>
      <c r="DG70">
        <f>$B$13*EF70+$C$13*EG70+$F$13*ER70*(1-EU70)</f>
        <v>0</v>
      </c>
      <c r="DH70">
        <f>DG70*DI70</f>
        <v>0</v>
      </c>
      <c r="DI70">
        <f>($B$13*$D$11+$C$13*$D$11+$F$13*((FE70+EW70)/MAX(FE70+EW70+FF70, 0.1)*$I$11+FF70/MAX(FE70+EW70+FF70, 0.1)*$J$11))/($B$13+$C$13+$F$13)</f>
        <v>0</v>
      </c>
      <c r="DJ70">
        <f>($B$13*$K$11+$C$13*$K$11+$F$13*((FE70+EW70)/MAX(FE70+EW70+FF70, 0.1)*$P$11+FF70/MAX(FE70+EW70+FF70, 0.1)*$Q$11))/($B$13+$C$13+$F$13)</f>
        <v>0</v>
      </c>
      <c r="DK70">
        <v>2</v>
      </c>
      <c r="DL70">
        <v>0.5</v>
      </c>
      <c r="DM70" t="s">
        <v>439</v>
      </c>
      <c r="DN70">
        <v>2</v>
      </c>
      <c r="DO70" t="b">
        <v>1</v>
      </c>
      <c r="DP70">
        <v>1701218592.75</v>
      </c>
      <c r="DQ70">
        <v>444.7322</v>
      </c>
      <c r="DR70">
        <v>444.3549</v>
      </c>
      <c r="DS70">
        <v>9.726779000000001</v>
      </c>
      <c r="DT70">
        <v>7.319817</v>
      </c>
      <c r="DU70">
        <v>443.4111</v>
      </c>
      <c r="DV70">
        <v>9.728645</v>
      </c>
      <c r="DW70">
        <v>499.9928</v>
      </c>
      <c r="DX70">
        <v>90.8642</v>
      </c>
      <c r="DY70">
        <v>0.09989712000000001</v>
      </c>
      <c r="DZ70">
        <v>48.53574</v>
      </c>
      <c r="EA70">
        <v>47.81415</v>
      </c>
      <c r="EB70">
        <v>999.9</v>
      </c>
      <c r="EC70">
        <v>0</v>
      </c>
      <c r="ED70">
        <v>0</v>
      </c>
      <c r="EE70">
        <v>10005.828</v>
      </c>
      <c r="EF70">
        <v>0</v>
      </c>
      <c r="EG70">
        <v>10.7464</v>
      </c>
      <c r="EH70">
        <v>0.3772401999999999</v>
      </c>
      <c r="EI70">
        <v>449.1005</v>
      </c>
      <c r="EJ70">
        <v>447.6317</v>
      </c>
      <c r="EK70">
        <v>2.406961</v>
      </c>
      <c r="EL70">
        <v>444.3549</v>
      </c>
      <c r="EM70">
        <v>7.319817</v>
      </c>
      <c r="EN70">
        <v>0.8838158999999999</v>
      </c>
      <c r="EO70">
        <v>0.6651094</v>
      </c>
      <c r="EP70">
        <v>5.129881</v>
      </c>
      <c r="EQ70">
        <v>1.113828</v>
      </c>
      <c r="ER70">
        <v>1499.987</v>
      </c>
      <c r="ES70">
        <v>0.9729889999999999</v>
      </c>
      <c r="ET70">
        <v>0.0270109</v>
      </c>
      <c r="EU70">
        <v>0</v>
      </c>
      <c r="EV70">
        <v>211.4005</v>
      </c>
      <c r="EW70">
        <v>4.9996</v>
      </c>
      <c r="EX70">
        <v>3321.548</v>
      </c>
      <c r="EY70">
        <v>14076.23</v>
      </c>
      <c r="EZ70">
        <v>43.3621</v>
      </c>
      <c r="FA70">
        <v>43.8435</v>
      </c>
      <c r="FB70">
        <v>43.7311</v>
      </c>
      <c r="FC70">
        <v>43.7247</v>
      </c>
      <c r="FD70">
        <v>46.5058</v>
      </c>
      <c r="FE70">
        <v>1454.607</v>
      </c>
      <c r="FF70">
        <v>40.38</v>
      </c>
      <c r="FG70">
        <v>0</v>
      </c>
      <c r="FH70">
        <v>761.7999999523163</v>
      </c>
      <c r="FI70">
        <v>0</v>
      </c>
      <c r="FJ70">
        <v>211.4331923076923</v>
      </c>
      <c r="FK70">
        <v>-0.7641367519940495</v>
      </c>
      <c r="FL70">
        <v>-2.919658143011558</v>
      </c>
      <c r="FM70">
        <v>3321.816923076923</v>
      </c>
      <c r="FN70">
        <v>15</v>
      </c>
      <c r="FO70">
        <v>0</v>
      </c>
      <c r="FP70" t="s">
        <v>440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-3.082453560975609</v>
      </c>
      <c r="GC70">
        <v>-7.289015832752613</v>
      </c>
      <c r="GD70">
        <v>5.142101656918938</v>
      </c>
      <c r="GE70">
        <v>0</v>
      </c>
      <c r="GF70">
        <v>211.4603529411764</v>
      </c>
      <c r="GG70">
        <v>-0.0252406452817623</v>
      </c>
      <c r="GH70">
        <v>0.1959624637455647</v>
      </c>
      <c r="GI70">
        <v>1</v>
      </c>
      <c r="GJ70">
        <v>2.410638536585366</v>
      </c>
      <c r="GK70">
        <v>-0.07287177700347802</v>
      </c>
      <c r="GL70">
        <v>0.009641072342182571</v>
      </c>
      <c r="GM70">
        <v>1</v>
      </c>
      <c r="GN70">
        <v>2</v>
      </c>
      <c r="GO70">
        <v>3</v>
      </c>
      <c r="GP70" t="s">
        <v>447</v>
      </c>
      <c r="GQ70">
        <v>3.09916</v>
      </c>
      <c r="GR70">
        <v>2.7582</v>
      </c>
      <c r="GS70">
        <v>0.09131640000000001</v>
      </c>
      <c r="GT70">
        <v>0.09073489999999999</v>
      </c>
      <c r="GU70">
        <v>0.0557082</v>
      </c>
      <c r="GV70">
        <v>0.0449918</v>
      </c>
      <c r="GW70">
        <v>23556.1</v>
      </c>
      <c r="GX70">
        <v>21953.9</v>
      </c>
      <c r="GY70">
        <v>26492.6</v>
      </c>
      <c r="GZ70">
        <v>24381.4</v>
      </c>
      <c r="HA70">
        <v>40112.2</v>
      </c>
      <c r="HB70">
        <v>34470.2</v>
      </c>
      <c r="HC70">
        <v>46340.3</v>
      </c>
      <c r="HD70">
        <v>38619.6</v>
      </c>
      <c r="HE70">
        <v>1.86327</v>
      </c>
      <c r="HF70">
        <v>1.82762</v>
      </c>
      <c r="HG70">
        <v>0.376955</v>
      </c>
      <c r="HH70">
        <v>0</v>
      </c>
      <c r="HI70">
        <v>41.8199</v>
      </c>
      <c r="HJ70">
        <v>999.9</v>
      </c>
      <c r="HK70">
        <v>16.1</v>
      </c>
      <c r="HL70">
        <v>33.5</v>
      </c>
      <c r="HM70">
        <v>9.206329999999999</v>
      </c>
      <c r="HN70">
        <v>60.6047</v>
      </c>
      <c r="HO70">
        <v>22.2516</v>
      </c>
      <c r="HP70">
        <v>1</v>
      </c>
      <c r="HQ70">
        <v>0.316913</v>
      </c>
      <c r="HR70">
        <v>-6.66667</v>
      </c>
      <c r="HS70">
        <v>20.1664</v>
      </c>
      <c r="HT70">
        <v>5.22268</v>
      </c>
      <c r="HU70">
        <v>11.9839</v>
      </c>
      <c r="HV70">
        <v>4.9657</v>
      </c>
      <c r="HW70">
        <v>3.27585</v>
      </c>
      <c r="HX70">
        <v>9999</v>
      </c>
      <c r="HY70">
        <v>9999</v>
      </c>
      <c r="HZ70">
        <v>9999</v>
      </c>
      <c r="IA70">
        <v>511.3</v>
      </c>
      <c r="IB70">
        <v>1.86399</v>
      </c>
      <c r="IC70">
        <v>1.86011</v>
      </c>
      <c r="ID70">
        <v>1.85838</v>
      </c>
      <c r="IE70">
        <v>1.85974</v>
      </c>
      <c r="IF70">
        <v>1.85988</v>
      </c>
      <c r="IG70">
        <v>1.85837</v>
      </c>
      <c r="IH70">
        <v>1.85745</v>
      </c>
      <c r="II70">
        <v>1.85239</v>
      </c>
      <c r="IJ70">
        <v>0</v>
      </c>
      <c r="IK70">
        <v>0</v>
      </c>
      <c r="IL70">
        <v>0</v>
      </c>
      <c r="IM70">
        <v>0</v>
      </c>
      <c r="IN70" t="s">
        <v>442</v>
      </c>
      <c r="IO70" t="s">
        <v>443</v>
      </c>
      <c r="IP70" t="s">
        <v>444</v>
      </c>
      <c r="IQ70" t="s">
        <v>444</v>
      </c>
      <c r="IR70" t="s">
        <v>444</v>
      </c>
      <c r="IS70" t="s">
        <v>444</v>
      </c>
      <c r="IT70">
        <v>0</v>
      </c>
      <c r="IU70">
        <v>100</v>
      </c>
      <c r="IV70">
        <v>100</v>
      </c>
      <c r="IW70">
        <v>1.319</v>
      </c>
      <c r="IX70">
        <v>-0.0019</v>
      </c>
      <c r="IY70">
        <v>0.3971615310492796</v>
      </c>
      <c r="IZ70">
        <v>0.002194383670526158</v>
      </c>
      <c r="JA70">
        <v>-2.614430836048478E-07</v>
      </c>
      <c r="JB70">
        <v>2.831566818974657E-11</v>
      </c>
      <c r="JC70">
        <v>-0.02387284111826243</v>
      </c>
      <c r="JD70">
        <v>-0.004919592197158782</v>
      </c>
      <c r="JE70">
        <v>0.0008186423644796414</v>
      </c>
      <c r="JF70">
        <v>-8.268116151049551E-06</v>
      </c>
      <c r="JG70">
        <v>6</v>
      </c>
      <c r="JH70">
        <v>2002</v>
      </c>
      <c r="JI70">
        <v>0</v>
      </c>
      <c r="JJ70">
        <v>28</v>
      </c>
      <c r="JK70">
        <v>28353643.3</v>
      </c>
      <c r="JL70">
        <v>28353643.3</v>
      </c>
      <c r="JM70">
        <v>0.152588</v>
      </c>
      <c r="JN70">
        <v>4.99634</v>
      </c>
      <c r="JO70">
        <v>1.49658</v>
      </c>
      <c r="JP70">
        <v>2.34863</v>
      </c>
      <c r="JQ70">
        <v>1.54907</v>
      </c>
      <c r="JR70">
        <v>2.46704</v>
      </c>
      <c r="JS70">
        <v>37.3378</v>
      </c>
      <c r="JT70">
        <v>24.0875</v>
      </c>
      <c r="JU70">
        <v>2</v>
      </c>
      <c r="JV70">
        <v>493.51</v>
      </c>
      <c r="JW70">
        <v>484.687</v>
      </c>
      <c r="JX70">
        <v>53.4673</v>
      </c>
      <c r="JY70">
        <v>31.3244</v>
      </c>
      <c r="JZ70">
        <v>30.0007</v>
      </c>
      <c r="KA70">
        <v>31.0756</v>
      </c>
      <c r="KB70">
        <v>30.9484</v>
      </c>
      <c r="KC70">
        <v>-1</v>
      </c>
      <c r="KD70">
        <v>-30</v>
      </c>
      <c r="KE70">
        <v>-30</v>
      </c>
      <c r="KF70">
        <v>278.973</v>
      </c>
      <c r="KG70">
        <v>420</v>
      </c>
      <c r="KH70">
        <v>22.8706</v>
      </c>
      <c r="KI70">
        <v>101.257</v>
      </c>
      <c r="KJ70">
        <v>93.0934</v>
      </c>
    </row>
    <row r="71" spans="1:296">
      <c r="A71">
        <v>53</v>
      </c>
      <c r="B71">
        <v>1701218651.5</v>
      </c>
      <c r="C71">
        <v>12530</v>
      </c>
      <c r="D71" t="s">
        <v>586</v>
      </c>
      <c r="E71" t="s">
        <v>587</v>
      </c>
      <c r="F71">
        <v>5</v>
      </c>
      <c r="G71" t="s">
        <v>544</v>
      </c>
      <c r="H71">
        <v>1701218648.5</v>
      </c>
      <c r="I71">
        <f>(J71)/1000</f>
        <v>0</v>
      </c>
      <c r="J71">
        <f>IF(DO71, AM71, AG71)</f>
        <v>0</v>
      </c>
      <c r="K71">
        <f>IF(DO71, AH71, AF71)</f>
        <v>0</v>
      </c>
      <c r="L71">
        <f>DQ71 - IF(AT71&gt;1, K71*DK71*100.0/(AV71*EE71), 0)</f>
        <v>0</v>
      </c>
      <c r="M71">
        <f>((S71-I71/2)*L71-K71)/(S71+I71/2)</f>
        <v>0</v>
      </c>
      <c r="N71">
        <f>M71*(DX71+DY71)/1000.0</f>
        <v>0</v>
      </c>
      <c r="O71">
        <f>(DQ71 - IF(AT71&gt;1, K71*DK71*100.0/(AV71*EE71), 0))*(DX71+DY71)/1000.0</f>
        <v>0</v>
      </c>
      <c r="P71">
        <f>2.0/((1/R71-1/Q71)+SIGN(R71)*SQRT((1/R71-1/Q71)*(1/R71-1/Q71) + 4*DL71/((DL71+1)*(DL71+1))*(2*1/R71*1/Q71-1/Q71*1/Q71)))</f>
        <v>0</v>
      </c>
      <c r="Q71">
        <f>IF(LEFT(DM71,1)&lt;&gt;"0",IF(LEFT(DM71,1)="1",3.0,DN71),$D$5+$E$5*(EE71*DX71/($K$5*1000))+$F$5*(EE71*DX71/($K$5*1000))*MAX(MIN(DK71,$J$5),$I$5)*MAX(MIN(DK71,$J$5),$I$5)+$G$5*MAX(MIN(DK71,$J$5),$I$5)*(EE71*DX71/($K$5*1000))+$H$5*(EE71*DX71/($K$5*1000))*(EE71*DX71/($K$5*1000)))</f>
        <v>0</v>
      </c>
      <c r="R71">
        <f>I71*(1000-(1000*0.61365*exp(17.502*V71/(240.97+V71))/(DX71+DY71)+DS71)/2)/(1000*0.61365*exp(17.502*V71/(240.97+V71))/(DX71+DY71)-DS71)</f>
        <v>0</v>
      </c>
      <c r="S71">
        <f>1/((DL71+1)/(P71/1.6)+1/(Q71/1.37)) + DL71/((DL71+1)/(P71/1.6) + DL71/(Q71/1.37))</f>
        <v>0</v>
      </c>
      <c r="T71">
        <f>(DG71*DJ71)</f>
        <v>0</v>
      </c>
      <c r="U71">
        <f>(DZ71+(T71+2*0.95*5.67E-8*(((DZ71+$B$9)+273)^4-(DZ71+273)^4)-44100*I71)/(1.84*29.3*Q71+8*0.95*5.67E-8*(DZ71+273)^3))</f>
        <v>0</v>
      </c>
      <c r="V71">
        <f>($C$9*EA71+$D$9*EB71+$E$9*U71)</f>
        <v>0</v>
      </c>
      <c r="W71">
        <f>0.61365*exp(17.502*V71/(240.97+V71))</f>
        <v>0</v>
      </c>
      <c r="X71">
        <f>(Y71/Z71*100)</f>
        <v>0</v>
      </c>
      <c r="Y71">
        <f>DS71*(DX71+DY71)/1000</f>
        <v>0</v>
      </c>
      <c r="Z71">
        <f>0.61365*exp(17.502*DZ71/(240.97+DZ71))</f>
        <v>0</v>
      </c>
      <c r="AA71">
        <f>(W71-DS71*(DX71+DY71)/1000)</f>
        <v>0</v>
      </c>
      <c r="AB71">
        <f>(-I71*44100)</f>
        <v>0</v>
      </c>
      <c r="AC71">
        <f>2*29.3*Q71*0.92*(DZ71-V71)</f>
        <v>0</v>
      </c>
      <c r="AD71">
        <f>2*0.95*5.67E-8*(((DZ71+$B$9)+273)^4-(V71+273)^4)</f>
        <v>0</v>
      </c>
      <c r="AE71">
        <f>T71+AD71+AB71+AC71</f>
        <v>0</v>
      </c>
      <c r="AF71">
        <f>DW71*AT71*(DR71-DQ71*(1000-AT71*DT71)/(1000-AT71*DS71))/(100*DK71)</f>
        <v>0</v>
      </c>
      <c r="AG71">
        <f>1000*DW71*AT71*(DS71-DT71)/(100*DK71*(1000-AT71*DS71))</f>
        <v>0</v>
      </c>
      <c r="AH71">
        <f>(AI71 - AJ71 - DX71*1E3/(8.314*(DZ71+273.15)) * AL71/DW71 * AK71) * DW71/(100*DK71) * (1000 - DT71)/1000</f>
        <v>0</v>
      </c>
      <c r="AI71">
        <v>428.7009831667808</v>
      </c>
      <c r="AJ71">
        <v>429.3880060606061</v>
      </c>
      <c r="AK71">
        <v>-0.180480697891052</v>
      </c>
      <c r="AL71">
        <v>66.17385356651769</v>
      </c>
      <c r="AM71">
        <f>(AO71 - AN71 + DX71*1E3/(8.314*(DZ71+273.15)) * AQ71/DW71 * AP71) * DW71/(100*DK71) * 1000/(1000 - AO71)</f>
        <v>0</v>
      </c>
      <c r="AN71">
        <v>7.305297791759001</v>
      </c>
      <c r="AO71">
        <v>9.787936787878785</v>
      </c>
      <c r="AP71">
        <v>-5.106588812257464E-05</v>
      </c>
      <c r="AQ71">
        <v>108.8907477196175</v>
      </c>
      <c r="AR71">
        <v>0</v>
      </c>
      <c r="AS71">
        <v>0</v>
      </c>
      <c r="AT71">
        <f>IF(AR71*$H$15&gt;=AV71,1.0,(AV71/(AV71-AR71*$H$15)))</f>
        <v>0</v>
      </c>
      <c r="AU71">
        <f>(AT71-1)*100</f>
        <v>0</v>
      </c>
      <c r="AV71">
        <f>MAX(0,($B$15+$C$15*EE71)/(1+$D$15*EE71)*DX71/(DZ71+273)*$E$15)</f>
        <v>0</v>
      </c>
      <c r="AW71" t="s">
        <v>437</v>
      </c>
      <c r="AX71" t="s">
        <v>437</v>
      </c>
      <c r="AY71">
        <v>0</v>
      </c>
      <c r="AZ71">
        <v>0</v>
      </c>
      <c r="BA71">
        <f>1-AY71/AZ71</f>
        <v>0</v>
      </c>
      <c r="BB71">
        <v>0</v>
      </c>
      <c r="BC71" t="s">
        <v>437</v>
      </c>
      <c r="BD71" t="s">
        <v>437</v>
      </c>
      <c r="BE71">
        <v>0</v>
      </c>
      <c r="BF71">
        <v>0</v>
      </c>
      <c r="BG71">
        <f>1-BE71/BF71</f>
        <v>0</v>
      </c>
      <c r="BH71">
        <v>0.5</v>
      </c>
      <c r="BI71">
        <f>DH71</f>
        <v>0</v>
      </c>
      <c r="BJ71">
        <f>K71</f>
        <v>0</v>
      </c>
      <c r="BK71">
        <f>BG71*BH71*BI71</f>
        <v>0</v>
      </c>
      <c r="BL71">
        <f>(BJ71-BB71)/BI71</f>
        <v>0</v>
      </c>
      <c r="BM71">
        <f>(AZ71-BF71)/BF71</f>
        <v>0</v>
      </c>
      <c r="BN71">
        <f>AY71/(BA71+AY71/BF71)</f>
        <v>0</v>
      </c>
      <c r="BO71" t="s">
        <v>437</v>
      </c>
      <c r="BP71">
        <v>0</v>
      </c>
      <c r="BQ71">
        <f>IF(BP71&lt;&gt;0, BP71, BN71)</f>
        <v>0</v>
      </c>
      <c r="BR71">
        <f>1-BQ71/BF71</f>
        <v>0</v>
      </c>
      <c r="BS71">
        <f>(BF71-BE71)/(BF71-BQ71)</f>
        <v>0</v>
      </c>
      <c r="BT71">
        <f>(AZ71-BF71)/(AZ71-BQ71)</f>
        <v>0</v>
      </c>
      <c r="BU71">
        <f>(BF71-BE71)/(BF71-AY71)</f>
        <v>0</v>
      </c>
      <c r="BV71">
        <f>(AZ71-BF71)/(AZ71-AY71)</f>
        <v>0</v>
      </c>
      <c r="BW71">
        <f>(BS71*BQ71/BE71)</f>
        <v>0</v>
      </c>
      <c r="BX71">
        <f>(1-BW71)</f>
        <v>0</v>
      </c>
      <c r="DG71">
        <f>$B$13*EF71+$C$13*EG71+$F$13*ER71*(1-EU71)</f>
        <v>0</v>
      </c>
      <c r="DH71">
        <f>DG71*DI71</f>
        <v>0</v>
      </c>
      <c r="DI71">
        <f>($B$13*$D$11+$C$13*$D$11+$F$13*((FE71+EW71)/MAX(FE71+EW71+FF71, 0.1)*$I$11+FF71/MAX(FE71+EW71+FF71, 0.1)*$J$11))/($B$13+$C$13+$F$13)</f>
        <v>0</v>
      </c>
      <c r="DJ71">
        <f>($B$13*$K$11+$C$13*$K$11+$F$13*((FE71+EW71)/MAX(FE71+EW71+FF71, 0.1)*$P$11+FF71/MAX(FE71+EW71+FF71, 0.1)*$Q$11))/($B$13+$C$13+$F$13)</f>
        <v>0</v>
      </c>
      <c r="DK71">
        <v>2</v>
      </c>
      <c r="DL71">
        <v>0.5</v>
      </c>
      <c r="DM71" t="s">
        <v>439</v>
      </c>
      <c r="DN71">
        <v>2</v>
      </c>
      <c r="DO71" t="b">
        <v>1</v>
      </c>
      <c r="DP71">
        <v>1701218648.5</v>
      </c>
      <c r="DQ71">
        <v>425.5948181818183</v>
      </c>
      <c r="DR71">
        <v>425.707</v>
      </c>
      <c r="DS71">
        <v>9.790848181818182</v>
      </c>
      <c r="DT71">
        <v>7.306654545454546</v>
      </c>
      <c r="DU71">
        <v>424.3115454545454</v>
      </c>
      <c r="DV71">
        <v>9.792159999999999</v>
      </c>
      <c r="DW71">
        <v>500.0109090909091</v>
      </c>
      <c r="DX71">
        <v>90.86592727272728</v>
      </c>
      <c r="DY71">
        <v>0.1000930545454546</v>
      </c>
      <c r="DZ71">
        <v>48.74487272727272</v>
      </c>
      <c r="EA71">
        <v>47.74506363636363</v>
      </c>
      <c r="EB71">
        <v>999.9</v>
      </c>
      <c r="EC71">
        <v>0</v>
      </c>
      <c r="ED71">
        <v>0</v>
      </c>
      <c r="EE71">
        <v>9980</v>
      </c>
      <c r="EF71">
        <v>0</v>
      </c>
      <c r="EG71">
        <v>10.79729090909091</v>
      </c>
      <c r="EH71">
        <v>-0.1119773636363636</v>
      </c>
      <c r="EI71">
        <v>429.8028181818182</v>
      </c>
      <c r="EJ71">
        <v>428.840090909091</v>
      </c>
      <c r="EK71">
        <v>2.484195454545454</v>
      </c>
      <c r="EL71">
        <v>425.707</v>
      </c>
      <c r="EM71">
        <v>7.306654545454546</v>
      </c>
      <c r="EN71">
        <v>0.8896544545454546</v>
      </c>
      <c r="EO71">
        <v>0.6639256363636363</v>
      </c>
      <c r="EP71">
        <v>5.224469999999999</v>
      </c>
      <c r="EQ71">
        <v>1.08908</v>
      </c>
      <c r="ER71">
        <v>1500.043636363636</v>
      </c>
      <c r="ES71">
        <v>0.9729951818181818</v>
      </c>
      <c r="ET71">
        <v>0.02700494545454546</v>
      </c>
      <c r="EU71">
        <v>0</v>
      </c>
      <c r="EV71">
        <v>210.9787272727273</v>
      </c>
      <c r="EW71">
        <v>4.9996</v>
      </c>
      <c r="EX71">
        <v>3317.670909090909</v>
      </c>
      <c r="EY71">
        <v>14076.8</v>
      </c>
      <c r="EZ71">
        <v>43.57945454545455</v>
      </c>
      <c r="FA71">
        <v>43.97709090909091</v>
      </c>
      <c r="FB71">
        <v>44.18154545454546</v>
      </c>
      <c r="FC71">
        <v>43.90881818181818</v>
      </c>
      <c r="FD71">
        <v>46.68172727272727</v>
      </c>
      <c r="FE71">
        <v>1454.669090909091</v>
      </c>
      <c r="FF71">
        <v>40.37454545454545</v>
      </c>
      <c r="FG71">
        <v>0</v>
      </c>
      <c r="FH71">
        <v>55.60000014305115</v>
      </c>
      <c r="FI71">
        <v>0</v>
      </c>
      <c r="FJ71">
        <v>210.97592</v>
      </c>
      <c r="FK71">
        <v>-0.03192307708190721</v>
      </c>
      <c r="FL71">
        <v>-5.380769234923965</v>
      </c>
      <c r="FM71">
        <v>3318.0732</v>
      </c>
      <c r="FN71">
        <v>15</v>
      </c>
      <c r="FO71">
        <v>0</v>
      </c>
      <c r="FP71" t="s">
        <v>440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-1.385049982926829</v>
      </c>
      <c r="GC71">
        <v>11.16948575958188</v>
      </c>
      <c r="GD71">
        <v>1.663406404169744</v>
      </c>
      <c r="GE71">
        <v>0</v>
      </c>
      <c r="GF71">
        <v>210.9951470588235</v>
      </c>
      <c r="GG71">
        <v>-0.2024598927445938</v>
      </c>
      <c r="GH71">
        <v>0.1711530330629399</v>
      </c>
      <c r="GI71">
        <v>1</v>
      </c>
      <c r="GJ71">
        <v>2.467543414634146</v>
      </c>
      <c r="GK71">
        <v>0.09888104529616744</v>
      </c>
      <c r="GL71">
        <v>0.01157574495516823</v>
      </c>
      <c r="GM71">
        <v>1</v>
      </c>
      <c r="GN71">
        <v>2</v>
      </c>
      <c r="GO71">
        <v>3</v>
      </c>
      <c r="GP71" t="s">
        <v>447</v>
      </c>
      <c r="GQ71">
        <v>3.09908</v>
      </c>
      <c r="GR71">
        <v>2.75788</v>
      </c>
      <c r="GS71">
        <v>0.08837739999999999</v>
      </c>
      <c r="GT71">
        <v>0.08882089999999999</v>
      </c>
      <c r="GU71">
        <v>0.0559633</v>
      </c>
      <c r="GV71">
        <v>0.0449151</v>
      </c>
      <c r="GW71">
        <v>23629.2</v>
      </c>
      <c r="GX71">
        <v>21997.4</v>
      </c>
      <c r="GY71">
        <v>26489.4</v>
      </c>
      <c r="GZ71">
        <v>24378.8</v>
      </c>
      <c r="HA71">
        <v>40096.2</v>
      </c>
      <c r="HB71">
        <v>34469.2</v>
      </c>
      <c r="HC71">
        <v>46334.8</v>
      </c>
      <c r="HD71">
        <v>38615.6</v>
      </c>
      <c r="HE71">
        <v>1.8625</v>
      </c>
      <c r="HF71">
        <v>1.82635</v>
      </c>
      <c r="HG71">
        <v>0.36253</v>
      </c>
      <c r="HH71">
        <v>0</v>
      </c>
      <c r="HI71">
        <v>42.0097</v>
      </c>
      <c r="HJ71">
        <v>999.9</v>
      </c>
      <c r="HK71">
        <v>16.1</v>
      </c>
      <c r="HL71">
        <v>33.5</v>
      </c>
      <c r="HM71">
        <v>9.207140000000001</v>
      </c>
      <c r="HN71">
        <v>60.3747</v>
      </c>
      <c r="HO71">
        <v>22.3438</v>
      </c>
      <c r="HP71">
        <v>1</v>
      </c>
      <c r="HQ71">
        <v>0.322833</v>
      </c>
      <c r="HR71">
        <v>-6.66667</v>
      </c>
      <c r="HS71">
        <v>20.1666</v>
      </c>
      <c r="HT71">
        <v>5.22283</v>
      </c>
      <c r="HU71">
        <v>11.9857</v>
      </c>
      <c r="HV71">
        <v>4.96575</v>
      </c>
      <c r="HW71">
        <v>3.27593</v>
      </c>
      <c r="HX71">
        <v>9999</v>
      </c>
      <c r="HY71">
        <v>9999</v>
      </c>
      <c r="HZ71">
        <v>9999</v>
      </c>
      <c r="IA71">
        <v>511.3</v>
      </c>
      <c r="IB71">
        <v>1.86397</v>
      </c>
      <c r="IC71">
        <v>1.86008</v>
      </c>
      <c r="ID71">
        <v>1.85837</v>
      </c>
      <c r="IE71">
        <v>1.85974</v>
      </c>
      <c r="IF71">
        <v>1.85989</v>
      </c>
      <c r="IG71">
        <v>1.85837</v>
      </c>
      <c r="IH71">
        <v>1.85745</v>
      </c>
      <c r="II71">
        <v>1.85241</v>
      </c>
      <c r="IJ71">
        <v>0</v>
      </c>
      <c r="IK71">
        <v>0</v>
      </c>
      <c r="IL71">
        <v>0</v>
      </c>
      <c r="IM71">
        <v>0</v>
      </c>
      <c r="IN71" t="s">
        <v>442</v>
      </c>
      <c r="IO71" t="s">
        <v>443</v>
      </c>
      <c r="IP71" t="s">
        <v>444</v>
      </c>
      <c r="IQ71" t="s">
        <v>444</v>
      </c>
      <c r="IR71" t="s">
        <v>444</v>
      </c>
      <c r="IS71" t="s">
        <v>444</v>
      </c>
      <c r="IT71">
        <v>0</v>
      </c>
      <c r="IU71">
        <v>100</v>
      </c>
      <c r="IV71">
        <v>100</v>
      </c>
      <c r="IW71">
        <v>1.282</v>
      </c>
      <c r="IX71">
        <v>-0.0013</v>
      </c>
      <c r="IY71">
        <v>0.3971615310492796</v>
      </c>
      <c r="IZ71">
        <v>0.002194383670526158</v>
      </c>
      <c r="JA71">
        <v>-2.614430836048478E-07</v>
      </c>
      <c r="JB71">
        <v>2.831566818974657E-11</v>
      </c>
      <c r="JC71">
        <v>-0.02387284111826243</v>
      </c>
      <c r="JD71">
        <v>-0.004919592197158782</v>
      </c>
      <c r="JE71">
        <v>0.0008186423644796414</v>
      </c>
      <c r="JF71">
        <v>-8.268116151049551E-06</v>
      </c>
      <c r="JG71">
        <v>6</v>
      </c>
      <c r="JH71">
        <v>2002</v>
      </c>
      <c r="JI71">
        <v>0</v>
      </c>
      <c r="JJ71">
        <v>28</v>
      </c>
      <c r="JK71">
        <v>28353644.2</v>
      </c>
      <c r="JL71">
        <v>28353644.2</v>
      </c>
      <c r="JM71">
        <v>0.152588</v>
      </c>
      <c r="JN71">
        <v>4.99634</v>
      </c>
      <c r="JO71">
        <v>1.49658</v>
      </c>
      <c r="JP71">
        <v>2.34863</v>
      </c>
      <c r="JQ71">
        <v>1.54907</v>
      </c>
      <c r="JR71">
        <v>2.43896</v>
      </c>
      <c r="JS71">
        <v>37.3618</v>
      </c>
      <c r="JT71">
        <v>24.0875</v>
      </c>
      <c r="JU71">
        <v>2</v>
      </c>
      <c r="JV71">
        <v>493.609</v>
      </c>
      <c r="JW71">
        <v>484.44</v>
      </c>
      <c r="JX71">
        <v>53.6509</v>
      </c>
      <c r="JY71">
        <v>31.4033</v>
      </c>
      <c r="JZ71">
        <v>30.0006</v>
      </c>
      <c r="KA71">
        <v>31.1514</v>
      </c>
      <c r="KB71">
        <v>31.0234</v>
      </c>
      <c r="KC71">
        <v>-1</v>
      </c>
      <c r="KD71">
        <v>-30</v>
      </c>
      <c r="KE71">
        <v>-30</v>
      </c>
      <c r="KF71">
        <v>54.3303</v>
      </c>
      <c r="KG71">
        <v>420</v>
      </c>
      <c r="KH71">
        <v>22.8706</v>
      </c>
      <c r="KI71">
        <v>101.245</v>
      </c>
      <c r="KJ71">
        <v>93.08369999999999</v>
      </c>
    </row>
    <row r="72" spans="1:296">
      <c r="A72">
        <v>54</v>
      </c>
      <c r="B72">
        <v>1701218692.5</v>
      </c>
      <c r="C72">
        <v>12571</v>
      </c>
      <c r="D72" t="s">
        <v>588</v>
      </c>
      <c r="E72" t="s">
        <v>589</v>
      </c>
      <c r="F72">
        <v>5</v>
      </c>
      <c r="G72" t="s">
        <v>544</v>
      </c>
      <c r="H72">
        <v>1701218689.5</v>
      </c>
      <c r="I72">
        <f>(J72)/1000</f>
        <v>0</v>
      </c>
      <c r="J72">
        <f>IF(DO72, AM72, AG72)</f>
        <v>0</v>
      </c>
      <c r="K72">
        <f>IF(DO72, AH72, AF72)</f>
        <v>0</v>
      </c>
      <c r="L72">
        <f>DQ72 - IF(AT72&gt;1, K72*DK72*100.0/(AV72*EE72), 0)</f>
        <v>0</v>
      </c>
      <c r="M72">
        <f>((S72-I72/2)*L72-K72)/(S72+I72/2)</f>
        <v>0</v>
      </c>
      <c r="N72">
        <f>M72*(DX72+DY72)/1000.0</f>
        <v>0</v>
      </c>
      <c r="O72">
        <f>(DQ72 - IF(AT72&gt;1, K72*DK72*100.0/(AV72*EE72), 0))*(DX72+DY72)/1000.0</f>
        <v>0</v>
      </c>
      <c r="P72">
        <f>2.0/((1/R72-1/Q72)+SIGN(R72)*SQRT((1/R72-1/Q72)*(1/R72-1/Q72) + 4*DL72/((DL72+1)*(DL72+1))*(2*1/R72*1/Q72-1/Q72*1/Q72)))</f>
        <v>0</v>
      </c>
      <c r="Q72">
        <f>IF(LEFT(DM72,1)&lt;&gt;"0",IF(LEFT(DM72,1)="1",3.0,DN72),$D$5+$E$5*(EE72*DX72/($K$5*1000))+$F$5*(EE72*DX72/($K$5*1000))*MAX(MIN(DK72,$J$5),$I$5)*MAX(MIN(DK72,$J$5),$I$5)+$G$5*MAX(MIN(DK72,$J$5),$I$5)*(EE72*DX72/($K$5*1000))+$H$5*(EE72*DX72/($K$5*1000))*(EE72*DX72/($K$5*1000)))</f>
        <v>0</v>
      </c>
      <c r="R72">
        <f>I72*(1000-(1000*0.61365*exp(17.502*V72/(240.97+V72))/(DX72+DY72)+DS72)/2)/(1000*0.61365*exp(17.502*V72/(240.97+V72))/(DX72+DY72)-DS72)</f>
        <v>0</v>
      </c>
      <c r="S72">
        <f>1/((DL72+1)/(P72/1.6)+1/(Q72/1.37)) + DL72/((DL72+1)/(P72/1.6) + DL72/(Q72/1.37))</f>
        <v>0</v>
      </c>
      <c r="T72">
        <f>(DG72*DJ72)</f>
        <v>0</v>
      </c>
      <c r="U72">
        <f>(DZ72+(T72+2*0.95*5.67E-8*(((DZ72+$B$9)+273)^4-(DZ72+273)^4)-44100*I72)/(1.84*29.3*Q72+8*0.95*5.67E-8*(DZ72+273)^3))</f>
        <v>0</v>
      </c>
      <c r="V72">
        <f>($C$9*EA72+$D$9*EB72+$E$9*U72)</f>
        <v>0</v>
      </c>
      <c r="W72">
        <f>0.61365*exp(17.502*V72/(240.97+V72))</f>
        <v>0</v>
      </c>
      <c r="X72">
        <f>(Y72/Z72*100)</f>
        <v>0</v>
      </c>
      <c r="Y72">
        <f>DS72*(DX72+DY72)/1000</f>
        <v>0</v>
      </c>
      <c r="Z72">
        <f>0.61365*exp(17.502*DZ72/(240.97+DZ72))</f>
        <v>0</v>
      </c>
      <c r="AA72">
        <f>(W72-DS72*(DX72+DY72)/1000)</f>
        <v>0</v>
      </c>
      <c r="AB72">
        <f>(-I72*44100)</f>
        <v>0</v>
      </c>
      <c r="AC72">
        <f>2*29.3*Q72*0.92*(DZ72-V72)</f>
        <v>0</v>
      </c>
      <c r="AD72">
        <f>2*0.95*5.67E-8*(((DZ72+$B$9)+273)^4-(V72+273)^4)</f>
        <v>0</v>
      </c>
      <c r="AE72">
        <f>T72+AD72+AB72+AC72</f>
        <v>0</v>
      </c>
      <c r="AF72">
        <f>DW72*AT72*(DR72-DQ72*(1000-AT72*DT72)/(1000-AT72*DS72))/(100*DK72)</f>
        <v>0</v>
      </c>
      <c r="AG72">
        <f>1000*DW72*AT72*(DS72-DT72)/(100*DK72*(1000-AT72*DS72))</f>
        <v>0</v>
      </c>
      <c r="AH72">
        <f>(AI72 - AJ72 - DX72*1E3/(8.314*(DZ72+273.15)) * AL72/DW72 * AK72) * DW72/(100*DK72) * (1000 - DT72)/1000</f>
        <v>0</v>
      </c>
      <c r="AI72">
        <v>456.716545856324</v>
      </c>
      <c r="AJ72">
        <v>454.0055757575756</v>
      </c>
      <c r="AK72">
        <v>0.550244383652649</v>
      </c>
      <c r="AL72">
        <v>66.17385356651769</v>
      </c>
      <c r="AM72">
        <f>(AO72 - AN72 + DX72*1E3/(8.314*(DZ72+273.15)) * AQ72/DW72 * AP72) * DW72/(100*DK72) * 1000/(1000 - AO72)</f>
        <v>0</v>
      </c>
      <c r="AN72">
        <v>7.386418769076949</v>
      </c>
      <c r="AO72">
        <v>9.890680727272729</v>
      </c>
      <c r="AP72">
        <v>0.0001492256963494616</v>
      </c>
      <c r="AQ72">
        <v>108.8907477196175</v>
      </c>
      <c r="AR72">
        <v>0</v>
      </c>
      <c r="AS72">
        <v>0</v>
      </c>
      <c r="AT72">
        <f>IF(AR72*$H$15&gt;=AV72,1.0,(AV72/(AV72-AR72*$H$15)))</f>
        <v>0</v>
      </c>
      <c r="AU72">
        <f>(AT72-1)*100</f>
        <v>0</v>
      </c>
      <c r="AV72">
        <f>MAX(0,($B$15+$C$15*EE72)/(1+$D$15*EE72)*DX72/(DZ72+273)*$E$15)</f>
        <v>0</v>
      </c>
      <c r="AW72" t="s">
        <v>437</v>
      </c>
      <c r="AX72">
        <v>0</v>
      </c>
      <c r="AY72">
        <v>0.7</v>
      </c>
      <c r="AZ72">
        <v>0.7</v>
      </c>
      <c r="BA72">
        <f>1-AY72/AZ72</f>
        <v>0</v>
      </c>
      <c r="BB72">
        <v>-1</v>
      </c>
      <c r="BC72" t="s">
        <v>590</v>
      </c>
      <c r="BD72">
        <v>8137.16</v>
      </c>
      <c r="BE72">
        <v>210.67244</v>
      </c>
      <c r="BF72">
        <v>219.1</v>
      </c>
      <c r="BG72">
        <f>1-BE72/BF72</f>
        <v>0</v>
      </c>
      <c r="BH72">
        <v>0.5</v>
      </c>
      <c r="BI72">
        <f>DH72</f>
        <v>0</v>
      </c>
      <c r="BJ72">
        <f>K72</f>
        <v>0</v>
      </c>
      <c r="BK72">
        <f>BG72*BH72*BI72</f>
        <v>0</v>
      </c>
      <c r="BL72">
        <f>(BJ72-BB72)/BI72</f>
        <v>0</v>
      </c>
      <c r="BM72">
        <f>(AZ72-BF72)/BF72</f>
        <v>0</v>
      </c>
      <c r="BN72">
        <f>AY72/(BA72+AY72/BF72)</f>
        <v>0</v>
      </c>
      <c r="BO72" t="s">
        <v>437</v>
      </c>
      <c r="BP72">
        <v>0</v>
      </c>
      <c r="BQ72">
        <f>IF(BP72&lt;&gt;0, BP72, BN72)</f>
        <v>0</v>
      </c>
      <c r="BR72">
        <f>1-BQ72/BF72</f>
        <v>0</v>
      </c>
      <c r="BS72">
        <f>(BF72-BE72)/(BF72-BQ72)</f>
        <v>0</v>
      </c>
      <c r="BT72">
        <f>(AZ72-BF72)/(AZ72-BQ72)</f>
        <v>0</v>
      </c>
      <c r="BU72">
        <f>(BF72-BE72)/(BF72-AY72)</f>
        <v>0</v>
      </c>
      <c r="BV72">
        <f>(AZ72-BF72)/(AZ72-AY72)</f>
        <v>0</v>
      </c>
      <c r="BW72">
        <f>(BS72*BQ72/BE72)</f>
        <v>0</v>
      </c>
      <c r="BX72">
        <f>(1-BW72)</f>
        <v>0</v>
      </c>
      <c r="DG72">
        <f>$B$13*EF72+$C$13*EG72+$F$13*ER72*(1-EU72)</f>
        <v>0</v>
      </c>
      <c r="DH72">
        <f>DG72*DI72</f>
        <v>0</v>
      </c>
      <c r="DI72">
        <f>($B$13*$D$11+$C$13*$D$11+$F$13*((FE72+EW72)/MAX(FE72+EW72+FF72, 0.1)*$I$11+FF72/MAX(FE72+EW72+FF72, 0.1)*$J$11))/($B$13+$C$13+$F$13)</f>
        <v>0</v>
      </c>
      <c r="DJ72">
        <f>($B$13*$K$11+$C$13*$K$11+$F$13*((FE72+EW72)/MAX(FE72+EW72+FF72, 0.1)*$P$11+FF72/MAX(FE72+EW72+FF72, 0.1)*$Q$11))/($B$13+$C$13+$F$13)</f>
        <v>0</v>
      </c>
      <c r="DK72">
        <v>2</v>
      </c>
      <c r="DL72">
        <v>0.5</v>
      </c>
      <c r="DM72" t="s">
        <v>439</v>
      </c>
      <c r="DN72">
        <v>2</v>
      </c>
      <c r="DO72" t="b">
        <v>1</v>
      </c>
      <c r="DP72">
        <v>1701218689.5</v>
      </c>
      <c r="DQ72">
        <v>448.3154545454545</v>
      </c>
      <c r="DR72">
        <v>452.5812727272727</v>
      </c>
      <c r="DS72">
        <v>9.889360909090909</v>
      </c>
      <c r="DT72">
        <v>7.38394909090909</v>
      </c>
      <c r="DU72">
        <v>446.9871818181819</v>
      </c>
      <c r="DV72">
        <v>9.889817272727271</v>
      </c>
      <c r="DW72">
        <v>500.0039090909091</v>
      </c>
      <c r="DX72">
        <v>90.8736090909091</v>
      </c>
      <c r="DY72">
        <v>0.1000003363636364</v>
      </c>
      <c r="DZ72">
        <v>48.85140000000001</v>
      </c>
      <c r="EA72">
        <v>47.8384090909091</v>
      </c>
      <c r="EB72">
        <v>999.9</v>
      </c>
      <c r="EC72">
        <v>0</v>
      </c>
      <c r="ED72">
        <v>0</v>
      </c>
      <c r="EE72">
        <v>10004.31818181818</v>
      </c>
      <c r="EF72">
        <v>0</v>
      </c>
      <c r="EG72">
        <v>10.79411818181818</v>
      </c>
      <c r="EH72">
        <v>-4.265890727272727</v>
      </c>
      <c r="EI72">
        <v>452.7933636363636</v>
      </c>
      <c r="EJ72">
        <v>455.947909090909</v>
      </c>
      <c r="EK72">
        <v>2.505412727272728</v>
      </c>
      <c r="EL72">
        <v>452.5812727272727</v>
      </c>
      <c r="EM72">
        <v>7.38394909090909</v>
      </c>
      <c r="EN72">
        <v>0.8986820909090908</v>
      </c>
      <c r="EO72">
        <v>0.6710060909090909</v>
      </c>
      <c r="EP72">
        <v>5.369655454545454</v>
      </c>
      <c r="EQ72">
        <v>1.236542727272727</v>
      </c>
      <c r="ER72">
        <v>1500.008181818182</v>
      </c>
      <c r="ES72">
        <v>0.9729951818181818</v>
      </c>
      <c r="ET72">
        <v>0.02700488181818182</v>
      </c>
      <c r="EU72">
        <v>0</v>
      </c>
      <c r="EV72">
        <v>210.6054545454545</v>
      </c>
      <c r="EW72">
        <v>4.9996</v>
      </c>
      <c r="EX72">
        <v>3313.820909090909</v>
      </c>
      <c r="EY72">
        <v>14076.49090909091</v>
      </c>
      <c r="EZ72">
        <v>43.67036363636364</v>
      </c>
      <c r="FA72">
        <v>44.09063636363636</v>
      </c>
      <c r="FB72">
        <v>43.96554545454546</v>
      </c>
      <c r="FC72">
        <v>43.96</v>
      </c>
      <c r="FD72">
        <v>46.79509090909091</v>
      </c>
      <c r="FE72">
        <v>1454.633636363636</v>
      </c>
      <c r="FF72">
        <v>40.37454545454545</v>
      </c>
      <c r="FG72">
        <v>0</v>
      </c>
      <c r="FH72">
        <v>96.40000009536743</v>
      </c>
      <c r="FI72">
        <v>0</v>
      </c>
      <c r="FJ72">
        <v>210.67244</v>
      </c>
      <c r="FK72">
        <v>-0.7733076849039195</v>
      </c>
      <c r="FL72">
        <v>-4.887692282146824</v>
      </c>
      <c r="FM72">
        <v>3314.152</v>
      </c>
      <c r="FN72">
        <v>15</v>
      </c>
      <c r="FO72">
        <v>0</v>
      </c>
      <c r="FP72" t="s">
        <v>440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0.07739943902439027</v>
      </c>
      <c r="GC72">
        <v>-26.31395552613239</v>
      </c>
      <c r="GD72">
        <v>4.919786221897446</v>
      </c>
      <c r="GE72">
        <v>0</v>
      </c>
      <c r="GF72">
        <v>210.6948823529412</v>
      </c>
      <c r="GG72">
        <v>-0.4696103877903292</v>
      </c>
      <c r="GH72">
        <v>0.210946712633629</v>
      </c>
      <c r="GI72">
        <v>1</v>
      </c>
      <c r="GJ72">
        <v>2.545419756097561</v>
      </c>
      <c r="GK72">
        <v>-0.2428087108013916</v>
      </c>
      <c r="GL72">
        <v>0.02677640848134833</v>
      </c>
      <c r="GM72">
        <v>0</v>
      </c>
      <c r="GN72">
        <v>1</v>
      </c>
      <c r="GO72">
        <v>3</v>
      </c>
      <c r="GP72" t="s">
        <v>510</v>
      </c>
      <c r="GQ72">
        <v>3.09923</v>
      </c>
      <c r="GR72">
        <v>2.75814</v>
      </c>
      <c r="GS72">
        <v>0.0921503</v>
      </c>
      <c r="GT72">
        <v>0.0923142</v>
      </c>
      <c r="GU72">
        <v>0.0564156</v>
      </c>
      <c r="GV72">
        <v>0.0452997</v>
      </c>
      <c r="GW72">
        <v>23529.4</v>
      </c>
      <c r="GX72">
        <v>21911.4</v>
      </c>
      <c r="GY72">
        <v>26487.2</v>
      </c>
      <c r="GZ72">
        <v>24377.1</v>
      </c>
      <c r="HA72">
        <v>40074.5</v>
      </c>
      <c r="HB72">
        <v>34453.2</v>
      </c>
      <c r="HC72">
        <v>46331.4</v>
      </c>
      <c r="HD72">
        <v>38612.9</v>
      </c>
      <c r="HE72">
        <v>1.86217</v>
      </c>
      <c r="HF72">
        <v>1.82518</v>
      </c>
      <c r="HG72">
        <v>0.361055</v>
      </c>
      <c r="HH72">
        <v>0</v>
      </c>
      <c r="HI72">
        <v>42.1172</v>
      </c>
      <c r="HJ72">
        <v>999.9</v>
      </c>
      <c r="HK72">
        <v>16.1</v>
      </c>
      <c r="HL72">
        <v>33.6</v>
      </c>
      <c r="HM72">
        <v>9.25619</v>
      </c>
      <c r="HN72">
        <v>60.6547</v>
      </c>
      <c r="HO72">
        <v>22.2716</v>
      </c>
      <c r="HP72">
        <v>1</v>
      </c>
      <c r="HQ72">
        <v>0.327269</v>
      </c>
      <c r="HR72">
        <v>-6.66667</v>
      </c>
      <c r="HS72">
        <v>20.1667</v>
      </c>
      <c r="HT72">
        <v>5.21759</v>
      </c>
      <c r="HU72">
        <v>11.9857</v>
      </c>
      <c r="HV72">
        <v>4.9657</v>
      </c>
      <c r="HW72">
        <v>3.27585</v>
      </c>
      <c r="HX72">
        <v>9999</v>
      </c>
      <c r="HY72">
        <v>9999</v>
      </c>
      <c r="HZ72">
        <v>9999</v>
      </c>
      <c r="IA72">
        <v>511.3</v>
      </c>
      <c r="IB72">
        <v>1.86394</v>
      </c>
      <c r="IC72">
        <v>1.86009</v>
      </c>
      <c r="ID72">
        <v>1.85837</v>
      </c>
      <c r="IE72">
        <v>1.85975</v>
      </c>
      <c r="IF72">
        <v>1.85987</v>
      </c>
      <c r="IG72">
        <v>1.85838</v>
      </c>
      <c r="IH72">
        <v>1.85745</v>
      </c>
      <c r="II72">
        <v>1.85239</v>
      </c>
      <c r="IJ72">
        <v>0</v>
      </c>
      <c r="IK72">
        <v>0</v>
      </c>
      <c r="IL72">
        <v>0</v>
      </c>
      <c r="IM72">
        <v>0</v>
      </c>
      <c r="IN72" t="s">
        <v>442</v>
      </c>
      <c r="IO72" t="s">
        <v>443</v>
      </c>
      <c r="IP72" t="s">
        <v>444</v>
      </c>
      <c r="IQ72" t="s">
        <v>444</v>
      </c>
      <c r="IR72" t="s">
        <v>444</v>
      </c>
      <c r="IS72" t="s">
        <v>444</v>
      </c>
      <c r="IT72">
        <v>0</v>
      </c>
      <c r="IU72">
        <v>100</v>
      </c>
      <c r="IV72">
        <v>100</v>
      </c>
      <c r="IW72">
        <v>1.331</v>
      </c>
      <c r="IX72">
        <v>-0.0004</v>
      </c>
      <c r="IY72">
        <v>0.3971615310492796</v>
      </c>
      <c r="IZ72">
        <v>0.002194383670526158</v>
      </c>
      <c r="JA72">
        <v>-2.614430836048478E-07</v>
      </c>
      <c r="JB72">
        <v>2.831566818974657E-11</v>
      </c>
      <c r="JC72">
        <v>-0.02387284111826243</v>
      </c>
      <c r="JD72">
        <v>-0.004919592197158782</v>
      </c>
      <c r="JE72">
        <v>0.0008186423644796414</v>
      </c>
      <c r="JF72">
        <v>-8.268116151049551E-06</v>
      </c>
      <c r="JG72">
        <v>6</v>
      </c>
      <c r="JH72">
        <v>2002</v>
      </c>
      <c r="JI72">
        <v>0</v>
      </c>
      <c r="JJ72">
        <v>28</v>
      </c>
      <c r="JK72">
        <v>28353644.9</v>
      </c>
      <c r="JL72">
        <v>28353644.9</v>
      </c>
      <c r="JM72">
        <v>0.153809</v>
      </c>
      <c r="JN72">
        <v>4.99634</v>
      </c>
      <c r="JO72">
        <v>1.49658</v>
      </c>
      <c r="JP72">
        <v>2.34863</v>
      </c>
      <c r="JQ72">
        <v>1.54907</v>
      </c>
      <c r="JR72">
        <v>2.45361</v>
      </c>
      <c r="JS72">
        <v>37.3858</v>
      </c>
      <c r="JT72">
        <v>24.0875</v>
      </c>
      <c r="JU72">
        <v>2</v>
      </c>
      <c r="JV72">
        <v>493.816</v>
      </c>
      <c r="JW72">
        <v>484.09</v>
      </c>
      <c r="JX72">
        <v>53.7815</v>
      </c>
      <c r="JY72">
        <v>31.4604</v>
      </c>
      <c r="JZ72">
        <v>30.0006</v>
      </c>
      <c r="KA72">
        <v>31.2056</v>
      </c>
      <c r="KB72">
        <v>31.0771</v>
      </c>
      <c r="KC72">
        <v>-1</v>
      </c>
      <c r="KD72">
        <v>-30</v>
      </c>
      <c r="KE72">
        <v>-30</v>
      </c>
      <c r="KF72">
        <v>55.4606</v>
      </c>
      <c r="KG72">
        <v>420</v>
      </c>
      <c r="KH72">
        <v>22.8706</v>
      </c>
      <c r="KI72">
        <v>101.237</v>
      </c>
      <c r="KJ72">
        <v>93.0772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2023-11-29T00:44:28Z</dcterms:created>
  <dcterms:modified xsi:type="dcterms:W3CDTF">2023-11-29T00:44:28Z</dcterms:modified>
</cp:coreProperties>
</file>