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<sst xmlns="http://schemas.openxmlformats.org/spreadsheetml/2006/main" count="1753" uniqueCount="551">
  <si>
    <t>File opened</t>
  </si>
  <si>
    <t>2023-11-29 16:27:17</t>
  </si>
  <si>
    <t>Console s/n</t>
  </si>
  <si>
    <t>68C-702926</t>
  </si>
  <si>
    <t>Console ver</t>
  </si>
  <si>
    <t>Bluestem v.2.1.08</t>
  </si>
  <si>
    <t>Scripts ver</t>
  </si>
  <si>
    <t>2022.05  2.1.08, Aug 2022</t>
  </si>
  <si>
    <t>Head s/n</t>
  </si>
  <si>
    <t>68H-412916</t>
  </si>
  <si>
    <t>Head ver</t>
  </si>
  <si>
    <t>1.4.22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</si>
  <si>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</si>
  <si>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</si>
  <si>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CO2 rangematch</t>
  </si>
  <si>
    <t>Wed Nov  8 10:46</t>
  </si>
  <si>
    <t>H2O rangematch</t>
  </si>
  <si>
    <t>Wed Nov  8 10:52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</si>
  <si>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</si>
  <si>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</si>
  <si>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</si>
  <si>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</si>
  <si>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</si>
  <si>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</si>
  <si>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</si>
  <si>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</si>
  <si>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</si>
  <si>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16:27:17</t>
  </si>
  <si>
    <t>Stability Definition:	ΔCO2 (Meas2): Slp&lt;0.5 Per=20	ΔH2O (Meas2): Slp&lt;0.1 Per=20	F (FlrLS): Slp&lt;1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</si>
  <si>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</si>
  <si>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</si>
  <si>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</si>
  <si>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</si>
  <si>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</si>
  <si>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</si>
  <si>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</si>
  <si>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</si>
  <si>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2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</si>
  <si>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</si>
  <si>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</si>
  <si>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</si>
  <si>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</si>
  <si>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</si>
  <si>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</si>
  <si>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</si>
  <si>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</si>
  <si>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</si>
  <si>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</si>
  <si>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</si>
  <si>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</si>
  <si>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</si>
  <si>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</si>
  <si>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</si>
  <si>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</si>
  <si>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</si>
  <si>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</si>
  <si>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</si>
  <si>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</si>
  <si>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</si>
  <si>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</si>
  <si>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</si>
  <si>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</si>
  <si>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</si>
  <si>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</si>
  <si>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</si>
  <si>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</si>
  <si>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</si>
  <si>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</si>
  <si>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</si>
  <si>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</si>
  <si>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</si>
  <si>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</si>
  <si>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</si>
  <si>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</si>
  <si>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</si>
  <si>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</si>
  <si>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</si>
  <si>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</si>
  <si>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</si>
  <si>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</si>
  <si>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</si>
  <si>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</si>
  <si>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</si>
  <si>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</si>
  <si>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</si>
  <si>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1.63569 190.917 347.118 601.88 839.433 1050.42 1229.91 1368.38</t>
  </si>
  <si>
    <t>Fs_true</t>
  </si>
  <si>
    <t>1.53571 226.979 384.474 606.592 800.557 1004.6 1201.24 1400.83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</si>
  <si>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</si>
  <si>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</si>
  <si>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</si>
  <si>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</si>
  <si>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</si>
  <si>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</si>
  <si>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</si>
  <si>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</si>
  <si>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</si>
  <si>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</si>
  <si>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</si>
  <si>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</si>
  <si>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</si>
  <si>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</si>
  <si>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</si>
  <si>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</si>
  <si>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</si>
  <si>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</si>
  <si>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</si>
  <si>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</si>
  <si>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</si>
  <si>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</si>
  <si>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</si>
  <si>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</si>
  <si>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</si>
  <si>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</si>
  <si>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</si>
  <si>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</si>
  <si>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</si>
  <si>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</si>
  <si>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</si>
  <si>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</si>
  <si>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</si>
  <si>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</si>
  <si>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</si>
  <si>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</si>
  <si>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</si>
  <si>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</si>
  <si>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</si>
  <si>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</si>
  <si>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</si>
  <si>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</si>
  <si>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</si>
  <si>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</si>
  <si>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</si>
  <si>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</si>
  <si>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</si>
  <si>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</si>
  <si>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</si>
  <si>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</si>
  <si>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</si>
  <si>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</si>
  <si>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</si>
  <si>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</si>
  <si>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</si>
  <si>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</si>
  <si>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</si>
  <si>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</si>
  <si>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</si>
  <si>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</si>
  <si>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</si>
  <si>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</si>
  <si>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</si>
  <si>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</si>
  <si>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</si>
  <si>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</si>
  <si>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</si>
  <si>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</si>
  <si>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</si>
  <si>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</si>
  <si>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</si>
  <si>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</si>
  <si>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</si>
  <si>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</si>
  <si>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</si>
  <si>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</si>
  <si>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</si>
  <si>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</si>
  <si>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</si>
  <si>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</si>
  <si>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</si>
  <si>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</si>
  <si>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</si>
  <si>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</si>
  <si>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</si>
  <si>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</si>
  <si>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</si>
  <si>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</si>
  <si>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</si>
  <si>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</si>
  <si>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</si>
  <si>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</si>
  <si>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</si>
  <si>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</si>
  <si>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</si>
  <si>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</si>
  <si>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</si>
  <si>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</si>
  <si>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</si>
  <si>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</si>
  <si>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</si>
  <si>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</si>
  <si>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</si>
  <si>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</si>
  <si>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</si>
  <si>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</si>
  <si>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</si>
  <si>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</si>
  <si>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</si>
  <si>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</si>
  <si>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</si>
  <si>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</si>
  <si>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</si>
  <si>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</si>
  <si>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</si>
  <si>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</si>
  <si>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</si>
  <si>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</si>
  <si>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</si>
  <si>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</si>
  <si>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</si>
  <si>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</si>
  <si>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</si>
  <si>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</si>
  <si>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</si>
  <si>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</si>
  <si>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</si>
  <si>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</si>
  <si>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</si>
  <si>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</si>
  <si>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</si>
  <si>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</si>
  <si>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</si>
  <si>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</si>
  <si>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</si>
  <si>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</si>
  <si>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</si>
  <si>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</si>
  <si>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</si>
  <si>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</si>
  <si>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</si>
  <si>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</si>
  <si>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</si>
  <si>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</si>
  <si>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</si>
  <si>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</si>
  <si>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</si>
  <si>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</si>
  <si>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</si>
  <si>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</si>
  <si>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</si>
  <si>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</si>
  <si>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</si>
  <si>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</si>
  <si>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</si>
  <si>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</si>
  <si>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</si>
  <si>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</si>
  <si>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</si>
  <si>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</si>
  <si>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</si>
  <si>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</si>
  <si>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</si>
  <si>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</si>
  <si>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</si>
  <si>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</si>
  <si>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</si>
  <si>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</si>
  <si>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</si>
  <si>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</si>
  <si>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</si>
  <si>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</si>
  <si>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</si>
  <si>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</si>
  <si>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</si>
  <si>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</si>
  <si>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</si>
  <si>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</si>
  <si>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</si>
  <si>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</si>
  <si>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</si>
  <si>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</si>
  <si>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</si>
  <si>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</si>
  <si>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</si>
  <si>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</si>
  <si>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</si>
  <si>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</si>
  <si>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</si>
  <si>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</si>
  <si>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</si>
  <si>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</si>
  <si>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</si>
  <si>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</si>
  <si>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</si>
  <si>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</si>
  <si>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</si>
  <si>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</si>
  <si>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</si>
  <si>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</si>
  <si>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</si>
  <si>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</si>
  <si>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</si>
  <si>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</si>
  <si>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</si>
  <si>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</si>
  <si>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</si>
  <si>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</si>
  <si>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</si>
  <si>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</si>
  <si>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</si>
  <si>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</si>
  <si>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</si>
  <si>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</si>
  <si>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</si>
  <si>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</si>
  <si>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</si>
  <si>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</si>
  <si>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</si>
  <si>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</si>
  <si>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</si>
  <si>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</si>
  <si>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</si>
  <si>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</si>
  <si>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</si>
  <si>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</si>
  <si>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</si>
  <si>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</si>
  <si>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</si>
  <si>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</si>
  <si>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</si>
  <si>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</si>
  <si>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</si>
  <si>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</si>
  <si>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</si>
  <si>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</si>
  <si>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</si>
  <si>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</si>
  <si>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</si>
  <si>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</si>
  <si>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</si>
  <si>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</si>
  <si>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</si>
  <si>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</si>
  <si>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</si>
  <si>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</si>
  <si>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</si>
  <si>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</si>
  <si>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</si>
  <si>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</si>
  <si>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</si>
  <si>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</si>
  <si>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</si>
  <si>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</si>
  <si>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</si>
  <si>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</si>
  <si>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</si>
  <si>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</si>
  <si>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</si>
  <si>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</si>
  <si>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</si>
  <si>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</si>
  <si>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</si>
  <si>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</si>
  <si>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</si>
  <si>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</si>
  <si>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</si>
  <si>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</si>
  <si>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</si>
  <si>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</si>
  <si>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</si>
  <si>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</si>
  <si>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</si>
  <si>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</si>
  <si>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</si>
  <si>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</si>
  <si>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</si>
  <si>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</si>
  <si>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</si>
  <si>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</si>
  <si>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</si>
  <si>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</si>
  <si>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</si>
  <si>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</si>
  <si>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</si>
  <si>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</si>
  <si>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</si>
  <si>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</si>
  <si>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</si>
  <si>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</si>
  <si>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</si>
  <si>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</si>
  <si>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</si>
  <si>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</si>
  <si>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</si>
  <si>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</si>
  <si>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</si>
  <si>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</si>
  <si>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</si>
  <si>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</si>
  <si>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</si>
  <si>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</si>
  <si>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</si>
  <si>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</si>
  <si>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</si>
  <si>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</si>
  <si>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</si>
  <si>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</si>
  <si>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</si>
  <si>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</si>
  <si>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</si>
  <si>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</si>
  <si>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</si>
  <si>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</si>
  <si>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</si>
  <si>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</si>
  <si>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</si>
  <si>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</si>
  <si>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</si>
  <si>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</si>
  <si>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</si>
  <si>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</si>
  <si>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</si>
  <si>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</si>
  <si>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</si>
  <si>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</si>
  <si>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</si>
  <si>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</si>
  <si>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</si>
  <si>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</si>
  <si>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</si>
  <si>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</si>
  <si>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</si>
  <si>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</si>
  <si>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</si>
  <si>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</si>
  <si>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</si>
  <si>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</si>
  <si>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</si>
  <si>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</si>
  <si>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</si>
  <si>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</si>
  <si>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</si>
  <si>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</si>
  <si>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</si>
  <si>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</si>
  <si>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20231129 16:42:53</t>
  </si>
  <si>
    <t>16:42:53</t>
  </si>
  <si>
    <t>ely-1-11</t>
  </si>
  <si>
    <t>-</t>
  </si>
  <si>
    <t>RECT-62-20231129-16_42_14</t>
  </si>
  <si>
    <t>0: Broadleaf</t>
  </si>
  <si>
    <t>--:--:--</t>
  </si>
  <si>
    <t>2/3</t>
  </si>
  <si>
    <t>00000000</t>
  </si>
  <si>
    <t>iiiiiiii</t>
  </si>
  <si>
    <t>off</t>
  </si>
  <si>
    <t>20231129 16:45:02</t>
  </si>
  <si>
    <t>16:45:02</t>
  </si>
  <si>
    <t>RECT-63-20231129-16_44_22</t>
  </si>
  <si>
    <t>3/3</t>
  </si>
  <si>
    <t>20231129 16:46:53</t>
  </si>
  <si>
    <t>16:46:53</t>
  </si>
  <si>
    <t>RECT-64-20231129-16_46_14</t>
  </si>
  <si>
    <t>20231129 16:50:59</t>
  </si>
  <si>
    <t>16:50:59</t>
  </si>
  <si>
    <t>RECT-65-20231129-16_50_19</t>
  </si>
  <si>
    <t>20231129 16:52:31</t>
  </si>
  <si>
    <t>16:52:31</t>
  </si>
  <si>
    <t>RECT-66-20231129-16_51_52</t>
  </si>
  <si>
    <t>20231129 16:53:32</t>
  </si>
  <si>
    <t>16:53:32</t>
  </si>
  <si>
    <t>20231129 16:58:04</t>
  </si>
  <si>
    <t>16:58:04</t>
  </si>
  <si>
    <t>RECT-67-20231129-16_57_24</t>
  </si>
  <si>
    <t>20231129 17:00:05</t>
  </si>
  <si>
    <t>17:00:05</t>
  </si>
  <si>
    <t>RECT-68-20231129-16_59_25</t>
  </si>
  <si>
    <t>20231129 17:02:26</t>
  </si>
  <si>
    <t>17:02:26</t>
  </si>
  <si>
    <t>RECT-69-20231129-17_01_46</t>
  </si>
  <si>
    <t>20231129 17:11:40</t>
  </si>
  <si>
    <t>17:11:40</t>
  </si>
  <si>
    <t>RECT-70-20231129-17_11_01</t>
  </si>
  <si>
    <t>20231129 17:12:45</t>
  </si>
  <si>
    <t>17:12:45</t>
  </si>
  <si>
    <t>RECT-71-20231129-17_12_06</t>
  </si>
  <si>
    <t>20231129 17:15:29</t>
  </si>
  <si>
    <t>17:15:29</t>
  </si>
  <si>
    <t>RECT-72-20231129-17_14_49</t>
  </si>
  <si>
    <t>20231129 17:26:52</t>
  </si>
  <si>
    <t>17:26:52</t>
  </si>
  <si>
    <t>RECT-73-20231129-17_26_13</t>
  </si>
  <si>
    <t>20231129 17:28:02</t>
  </si>
  <si>
    <t>17:28:02</t>
  </si>
  <si>
    <t>RECT-74-20231129-17_27_22</t>
  </si>
  <si>
    <t>20231129 17:29:21</t>
  </si>
  <si>
    <t>17:29:21</t>
  </si>
  <si>
    <t>RECT-75-20231129-17_28_42</t>
  </si>
  <si>
    <t>20231129 17:54:32</t>
  </si>
  <si>
    <t>17:54:32</t>
  </si>
  <si>
    <t>RECT-76-20231129-17_53_52</t>
  </si>
  <si>
    <t>20231129 17:56:10</t>
  </si>
  <si>
    <t>17:56:10</t>
  </si>
  <si>
    <t>RECT-77-20231129-17_55_31</t>
  </si>
  <si>
    <t>20231129 17:57:59</t>
  </si>
  <si>
    <t>17:57:59</t>
  </si>
  <si>
    <t>RECT-78-20231129-17_57_19</t>
  </si>
  <si>
    <t>20231129 18:24:21</t>
  </si>
  <si>
    <t>18:24:21</t>
  </si>
  <si>
    <t>scz-1-2</t>
  </si>
  <si>
    <t>RECT-79-20231129-18_23_41</t>
  </si>
  <si>
    <t>20231129 18:26:36</t>
  </si>
  <si>
    <t>18:26:36</t>
  </si>
  <si>
    <t>RECT-80-20231129-18_25_57</t>
  </si>
  <si>
    <t>20231129 18:28:27</t>
  </si>
  <si>
    <t>18:28:27</t>
  </si>
  <si>
    <t>RECT-81-20231129-18_27_47</t>
  </si>
  <si>
    <t>20231129 18:33:12</t>
  </si>
  <si>
    <t>18:33:12</t>
  </si>
  <si>
    <t>RECT-82-20231129-18_32_32</t>
  </si>
  <si>
    <t>20231129 18:34:52</t>
  </si>
  <si>
    <t>18:34:52</t>
  </si>
  <si>
    <t>RECT-83-20231129-18_34_12</t>
  </si>
  <si>
    <t>20231129 18:37:12</t>
  </si>
  <si>
    <t>18:37:12</t>
  </si>
  <si>
    <t>RECT-84-20231129-18_36_32</t>
  </si>
  <si>
    <t>20231129 18:42:04</t>
  </si>
  <si>
    <t>18:42:04</t>
  </si>
  <si>
    <t>RECT-85-20231129-18_41_24</t>
  </si>
  <si>
    <t>20231129 18:44:28</t>
  </si>
  <si>
    <t>18:44:28</t>
  </si>
  <si>
    <t>RECT-86-20231129-18_43_48</t>
  </si>
  <si>
    <t>20231129 18:46:00</t>
  </si>
  <si>
    <t>18:46:00</t>
  </si>
  <si>
    <t>RECT-87-20231129-18_45_20</t>
  </si>
  <si>
    <t>20231129 18:52:45</t>
  </si>
  <si>
    <t>18:52:45</t>
  </si>
  <si>
    <t>RECT-88-20231129-18_52_06</t>
  </si>
  <si>
    <t>20231129 18:53:56</t>
  </si>
  <si>
    <t>18:53:56</t>
  </si>
  <si>
    <t>RECT-89-20231129-18_53_17</t>
  </si>
  <si>
    <t>20231129 18:57:07</t>
  </si>
  <si>
    <t>18:57:07</t>
  </si>
  <si>
    <t>RECT-90-20231129-18_56_27</t>
  </si>
  <si>
    <t>20231129 19:07:09</t>
  </si>
  <si>
    <t>19:07:09</t>
  </si>
  <si>
    <t>RECT-91-20231129-19_06_30</t>
  </si>
  <si>
    <t>20231129 19:08:13</t>
  </si>
  <si>
    <t>19:08:13</t>
  </si>
  <si>
    <t>RECT-92-20231129-19_07_33</t>
  </si>
  <si>
    <t>20231129 19:09:39</t>
  </si>
  <si>
    <t>19:09:39</t>
  </si>
  <si>
    <t>RECT-93-20231129-19_09_00</t>
  </si>
  <si>
    <t>20231129 19:26:30</t>
  </si>
  <si>
    <t>19:26:30</t>
  </si>
  <si>
    <t>RECT-94-20231129-19_25_51</t>
  </si>
  <si>
    <t>20231129 19:28:45</t>
  </si>
  <si>
    <t>19:28:45</t>
  </si>
  <si>
    <t>RECT-95-20231129-19_28_05</t>
  </si>
  <si>
    <t>20231129 19:30:30</t>
  </si>
  <si>
    <t>19:30:30</t>
  </si>
  <si>
    <t>RECT-96-20231129-19_29_51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</si>
</sst>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J54"/>
  <sheetViews>
    <sheetView tabSelected="1" workbookViewId="0"/>
  </sheetViews>
  <sheetFormatPr defaultRowHeight="15"/>
  <sheetData>
    <row r="2" spans="1:296">
      <c r="A2" t="s">
        <v>29</v>
      </c>
      <c r="B2" t="s">
        <v>30</v>
      </c>
      <c r="C2" t="s">
        <v>32</v>
      </c>
    </row>
    <row r="3" spans="1:296">
      <c r="B3" t="s">
        <v>31</v>
      </c>
      <c r="C3" t="s">
        <v>33</v>
      </c>
    </row>
    <row r="4" spans="1:296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6">
      <c r="B5" t="s">
        <v>19</v>
      </c>
      <c r="C5" t="s">
        <v>37</v>
      </c>
      <c r="D5">
        <v>0.572</v>
      </c>
      <c r="E5">
        <v>0.3872742</v>
      </c>
      <c r="F5">
        <v>-0.01870584</v>
      </c>
      <c r="G5">
        <v>0</v>
      </c>
      <c r="H5">
        <v>-0.00737389</v>
      </c>
      <c r="I5">
        <v>1</v>
      </c>
      <c r="J5">
        <v>2</v>
      </c>
      <c r="K5">
        <v>96.90000000000001</v>
      </c>
    </row>
    <row r="6" spans="1:296">
      <c r="A6" t="s">
        <v>46</v>
      </c>
      <c r="B6" t="s">
        <v>47</v>
      </c>
    </row>
    <row r="7" spans="1:296">
      <c r="B7" t="s">
        <v>48</v>
      </c>
    </row>
    <row r="8" spans="1:296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6">
      <c r="B9">
        <v>0</v>
      </c>
      <c r="C9">
        <v>1</v>
      </c>
      <c r="D9">
        <v>0</v>
      </c>
      <c r="E9">
        <v>0</v>
      </c>
    </row>
    <row r="10" spans="1:296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6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6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6">
      <c r="B13">
        <v>0</v>
      </c>
      <c r="C13">
        <v>0</v>
      </c>
      <c r="D13">
        <v>0</v>
      </c>
      <c r="E13">
        <v>0</v>
      </c>
      <c r="F13">
        <v>1</v>
      </c>
    </row>
    <row r="14" spans="1:296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6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6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91</v>
      </c>
      <c r="AI16" t="s">
        <v>91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94</v>
      </c>
      <c r="BZ16" t="s">
        <v>94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95</v>
      </c>
      <c r="CU16" t="s">
        <v>95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96</v>
      </c>
      <c r="DH16" t="s">
        <v>96</v>
      </c>
      <c r="DI16" t="s">
        <v>96</v>
      </c>
      <c r="DJ16" t="s">
        <v>96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98</v>
      </c>
      <c r="DQ16" t="s">
        <v>98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100</v>
      </c>
      <c r="ES16" t="s">
        <v>100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103</v>
      </c>
      <c r="GC16" t="s">
        <v>103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104</v>
      </c>
      <c r="GR16" t="s">
        <v>104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105</v>
      </c>
      <c r="HJ16" t="s">
        <v>105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106</v>
      </c>
      <c r="IC16" t="s">
        <v>106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107</v>
      </c>
      <c r="IV16" t="s">
        <v>107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109</v>
      </c>
      <c r="JV16" t="s">
        <v>109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</row>
    <row r="17" spans="1:296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92</v>
      </c>
      <c r="AS17" t="s">
        <v>153</v>
      </c>
      <c r="AT17" t="s">
        <v>154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185</v>
      </c>
      <c r="CU17" t="s">
        <v>206</v>
      </c>
      <c r="CV17" t="s">
        <v>207</v>
      </c>
      <c r="CW17" t="s">
        <v>208</v>
      </c>
      <c r="CX17" t="s">
        <v>159</v>
      </c>
      <c r="CY17" t="s">
        <v>209</v>
      </c>
      <c r="CZ17" t="s">
        <v>210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117</v>
      </c>
      <c r="DQ17" t="s">
        <v>226</v>
      </c>
      <c r="DR17" t="s">
        <v>227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111</v>
      </c>
      <c r="FP17" t="s">
        <v>114</v>
      </c>
      <c r="FQ17" t="s">
        <v>276</v>
      </c>
      <c r="FR17" t="s">
        <v>277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</row>
    <row r="18" spans="1:296">
      <c r="B18" t="s">
        <v>400</v>
      </c>
      <c r="C18" t="s">
        <v>400</v>
      </c>
      <c r="F18" t="s">
        <v>400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404</v>
      </c>
      <c r="N18" t="s">
        <v>233</v>
      </c>
      <c r="O18" t="s">
        <v>233</v>
      </c>
      <c r="P18" t="s">
        <v>401</v>
      </c>
      <c r="Q18" t="s">
        <v>401</v>
      </c>
      <c r="R18" t="s">
        <v>401</v>
      </c>
      <c r="S18" t="s">
        <v>401</v>
      </c>
      <c r="T18" t="s">
        <v>405</v>
      </c>
      <c r="U18" t="s">
        <v>406</v>
      </c>
      <c r="V18" t="s">
        <v>406</v>
      </c>
      <c r="W18" t="s">
        <v>407</v>
      </c>
      <c r="X18" t="s">
        <v>408</v>
      </c>
      <c r="Y18" t="s">
        <v>407</v>
      </c>
      <c r="Z18" t="s">
        <v>407</v>
      </c>
      <c r="AA18" t="s">
        <v>407</v>
      </c>
      <c r="AB18" t="s">
        <v>405</v>
      </c>
      <c r="AC18" t="s">
        <v>405</v>
      </c>
      <c r="AD18" t="s">
        <v>405</v>
      </c>
      <c r="AE18" t="s">
        <v>405</v>
      </c>
      <c r="AF18" t="s">
        <v>403</v>
      </c>
      <c r="AG18" t="s">
        <v>402</v>
      </c>
      <c r="AH18" t="s">
        <v>403</v>
      </c>
      <c r="AI18" t="s">
        <v>404</v>
      </c>
      <c r="AJ18" t="s">
        <v>404</v>
      </c>
      <c r="AK18" t="s">
        <v>409</v>
      </c>
      <c r="AL18" t="s">
        <v>410</v>
      </c>
      <c r="AM18" t="s">
        <v>402</v>
      </c>
      <c r="AN18" t="s">
        <v>411</v>
      </c>
      <c r="AO18" t="s">
        <v>411</v>
      </c>
      <c r="AP18" t="s">
        <v>412</v>
      </c>
      <c r="AQ18" t="s">
        <v>410</v>
      </c>
      <c r="AR18" t="s">
        <v>413</v>
      </c>
      <c r="AS18" t="s">
        <v>408</v>
      </c>
      <c r="AU18" t="s">
        <v>408</v>
      </c>
      <c r="AV18" t="s">
        <v>413</v>
      </c>
      <c r="BB18" t="s">
        <v>403</v>
      </c>
      <c r="BI18" t="s">
        <v>403</v>
      </c>
      <c r="BJ18" t="s">
        <v>403</v>
      </c>
      <c r="BK18" t="s">
        <v>403</v>
      </c>
      <c r="BL18" t="s">
        <v>414</v>
      </c>
      <c r="BZ18" t="s">
        <v>415</v>
      </c>
      <c r="CB18" t="s">
        <v>415</v>
      </c>
      <c r="CC18" t="s">
        <v>403</v>
      </c>
      <c r="CF18" t="s">
        <v>415</v>
      </c>
      <c r="CG18" t="s">
        <v>408</v>
      </c>
      <c r="CJ18" t="s">
        <v>416</v>
      </c>
      <c r="CK18" t="s">
        <v>416</v>
      </c>
      <c r="CM18" t="s">
        <v>417</v>
      </c>
      <c r="CN18" t="s">
        <v>415</v>
      </c>
      <c r="CP18" t="s">
        <v>415</v>
      </c>
      <c r="CQ18" t="s">
        <v>403</v>
      </c>
      <c r="CU18" t="s">
        <v>415</v>
      </c>
      <c r="CW18" t="s">
        <v>418</v>
      </c>
      <c r="CZ18" t="s">
        <v>415</v>
      </c>
      <c r="DA18" t="s">
        <v>415</v>
      </c>
      <c r="DC18" t="s">
        <v>415</v>
      </c>
      <c r="DE18" t="s">
        <v>415</v>
      </c>
      <c r="DG18" t="s">
        <v>403</v>
      </c>
      <c r="DH18" t="s">
        <v>403</v>
      </c>
      <c r="DJ18" t="s">
        <v>419</v>
      </c>
      <c r="DK18" t="s">
        <v>420</v>
      </c>
      <c r="DN18" t="s">
        <v>401</v>
      </c>
      <c r="DP18" t="s">
        <v>400</v>
      </c>
      <c r="DQ18" t="s">
        <v>404</v>
      </c>
      <c r="DR18" t="s">
        <v>404</v>
      </c>
      <c r="DS18" t="s">
        <v>411</v>
      </c>
      <c r="DT18" t="s">
        <v>411</v>
      </c>
      <c r="DU18" t="s">
        <v>404</v>
      </c>
      <c r="DV18" t="s">
        <v>411</v>
      </c>
      <c r="DW18" t="s">
        <v>413</v>
      </c>
      <c r="DX18" t="s">
        <v>407</v>
      </c>
      <c r="DY18" t="s">
        <v>407</v>
      </c>
      <c r="DZ18" t="s">
        <v>406</v>
      </c>
      <c r="EA18" t="s">
        <v>406</v>
      </c>
      <c r="EB18" t="s">
        <v>406</v>
      </c>
      <c r="EC18" t="s">
        <v>406</v>
      </c>
      <c r="ED18" t="s">
        <v>406</v>
      </c>
      <c r="EE18" t="s">
        <v>421</v>
      </c>
      <c r="EF18" t="s">
        <v>403</v>
      </c>
      <c r="EG18" t="s">
        <v>403</v>
      </c>
      <c r="EH18" t="s">
        <v>404</v>
      </c>
      <c r="EI18" t="s">
        <v>404</v>
      </c>
      <c r="EJ18" t="s">
        <v>404</v>
      </c>
      <c r="EK18" t="s">
        <v>411</v>
      </c>
      <c r="EL18" t="s">
        <v>404</v>
      </c>
      <c r="EM18" t="s">
        <v>411</v>
      </c>
      <c r="EN18" t="s">
        <v>407</v>
      </c>
      <c r="EO18" t="s">
        <v>407</v>
      </c>
      <c r="EP18" t="s">
        <v>406</v>
      </c>
      <c r="EQ18" t="s">
        <v>406</v>
      </c>
      <c r="ER18" t="s">
        <v>403</v>
      </c>
      <c r="EW18" t="s">
        <v>403</v>
      </c>
      <c r="EZ18" t="s">
        <v>406</v>
      </c>
      <c r="FA18" t="s">
        <v>406</v>
      </c>
      <c r="FB18" t="s">
        <v>406</v>
      </c>
      <c r="FC18" t="s">
        <v>406</v>
      </c>
      <c r="FD18" t="s">
        <v>406</v>
      </c>
      <c r="FE18" t="s">
        <v>403</v>
      </c>
      <c r="FF18" t="s">
        <v>403</v>
      </c>
      <c r="FG18" t="s">
        <v>403</v>
      </c>
      <c r="FH18" t="s">
        <v>400</v>
      </c>
      <c r="FK18" t="s">
        <v>422</v>
      </c>
      <c r="FL18" t="s">
        <v>422</v>
      </c>
      <c r="FN18" t="s">
        <v>400</v>
      </c>
      <c r="FO18" t="s">
        <v>423</v>
      </c>
      <c r="FQ18" t="s">
        <v>400</v>
      </c>
      <c r="FR18" t="s">
        <v>400</v>
      </c>
      <c r="FT18" t="s">
        <v>424</v>
      </c>
      <c r="FU18" t="s">
        <v>425</v>
      </c>
      <c r="FV18" t="s">
        <v>424</v>
      </c>
      <c r="FW18" t="s">
        <v>425</v>
      </c>
      <c r="FX18" t="s">
        <v>424</v>
      </c>
      <c r="FY18" t="s">
        <v>425</v>
      </c>
      <c r="FZ18" t="s">
        <v>408</v>
      </c>
      <c r="GA18" t="s">
        <v>408</v>
      </c>
      <c r="GB18" t="s">
        <v>404</v>
      </c>
      <c r="GC18" t="s">
        <v>426</v>
      </c>
      <c r="GD18" t="s">
        <v>404</v>
      </c>
      <c r="GG18" t="s">
        <v>427</v>
      </c>
      <c r="GJ18" t="s">
        <v>411</v>
      </c>
      <c r="GK18" t="s">
        <v>428</v>
      </c>
      <c r="GL18" t="s">
        <v>411</v>
      </c>
      <c r="GQ18" t="s">
        <v>429</v>
      </c>
      <c r="GR18" t="s">
        <v>429</v>
      </c>
      <c r="HE18" t="s">
        <v>429</v>
      </c>
      <c r="HF18" t="s">
        <v>429</v>
      </c>
      <c r="HG18" t="s">
        <v>430</v>
      </c>
      <c r="HH18" t="s">
        <v>430</v>
      </c>
      <c r="HI18" t="s">
        <v>406</v>
      </c>
      <c r="HJ18" t="s">
        <v>406</v>
      </c>
      <c r="HK18" t="s">
        <v>408</v>
      </c>
      <c r="HL18" t="s">
        <v>406</v>
      </c>
      <c r="HM18" t="s">
        <v>411</v>
      </c>
      <c r="HN18" t="s">
        <v>408</v>
      </c>
      <c r="HO18" t="s">
        <v>408</v>
      </c>
      <c r="HQ18" t="s">
        <v>429</v>
      </c>
      <c r="HR18" t="s">
        <v>429</v>
      </c>
      <c r="HS18" t="s">
        <v>429</v>
      </c>
      <c r="HT18" t="s">
        <v>429</v>
      </c>
      <c r="HU18" t="s">
        <v>429</v>
      </c>
      <c r="HV18" t="s">
        <v>429</v>
      </c>
      <c r="HW18" t="s">
        <v>429</v>
      </c>
      <c r="HX18" t="s">
        <v>431</v>
      </c>
      <c r="HY18" t="s">
        <v>431</v>
      </c>
      <c r="HZ18" t="s">
        <v>431</v>
      </c>
      <c r="IA18" t="s">
        <v>432</v>
      </c>
      <c r="IB18" t="s">
        <v>429</v>
      </c>
      <c r="IC18" t="s">
        <v>429</v>
      </c>
      <c r="ID18" t="s">
        <v>429</v>
      </c>
      <c r="IE18" t="s">
        <v>429</v>
      </c>
      <c r="IF18" t="s">
        <v>429</v>
      </c>
      <c r="IG18" t="s">
        <v>429</v>
      </c>
      <c r="IH18" t="s">
        <v>429</v>
      </c>
      <c r="II18" t="s">
        <v>429</v>
      </c>
      <c r="IJ18" t="s">
        <v>429</v>
      </c>
      <c r="IK18" t="s">
        <v>429</v>
      </c>
      <c r="IL18" t="s">
        <v>429</v>
      </c>
      <c r="IM18" t="s">
        <v>429</v>
      </c>
      <c r="IT18" t="s">
        <v>429</v>
      </c>
      <c r="IU18" t="s">
        <v>408</v>
      </c>
      <c r="IV18" t="s">
        <v>408</v>
      </c>
      <c r="IW18" t="s">
        <v>424</v>
      </c>
      <c r="IX18" t="s">
        <v>425</v>
      </c>
      <c r="IY18" t="s">
        <v>425</v>
      </c>
      <c r="JC18" t="s">
        <v>425</v>
      </c>
      <c r="JG18" t="s">
        <v>404</v>
      </c>
      <c r="JH18" t="s">
        <v>404</v>
      </c>
      <c r="JI18" t="s">
        <v>411</v>
      </c>
      <c r="JJ18" t="s">
        <v>411</v>
      </c>
      <c r="JK18" t="s">
        <v>433</v>
      </c>
      <c r="JL18" t="s">
        <v>433</v>
      </c>
      <c r="JM18" t="s">
        <v>429</v>
      </c>
      <c r="JN18" t="s">
        <v>429</v>
      </c>
      <c r="JO18" t="s">
        <v>429</v>
      </c>
      <c r="JP18" t="s">
        <v>429</v>
      </c>
      <c r="JQ18" t="s">
        <v>429</v>
      </c>
      <c r="JR18" t="s">
        <v>429</v>
      </c>
      <c r="JS18" t="s">
        <v>406</v>
      </c>
      <c r="JT18" t="s">
        <v>429</v>
      </c>
      <c r="JV18" t="s">
        <v>413</v>
      </c>
      <c r="JW18" t="s">
        <v>413</v>
      </c>
      <c r="JX18" t="s">
        <v>406</v>
      </c>
      <c r="JY18" t="s">
        <v>406</v>
      </c>
      <c r="JZ18" t="s">
        <v>406</v>
      </c>
      <c r="KA18" t="s">
        <v>406</v>
      </c>
      <c r="KB18" t="s">
        <v>406</v>
      </c>
      <c r="KC18" t="s">
        <v>408</v>
      </c>
      <c r="KD18" t="s">
        <v>408</v>
      </c>
      <c r="KE18" t="s">
        <v>408</v>
      </c>
      <c r="KF18" t="s">
        <v>406</v>
      </c>
      <c r="KG18" t="s">
        <v>404</v>
      </c>
      <c r="KH18" t="s">
        <v>411</v>
      </c>
      <c r="KI18" t="s">
        <v>408</v>
      </c>
      <c r="KJ18" t="s">
        <v>408</v>
      </c>
    </row>
    <row r="19" spans="1:296">
      <c r="A19">
        <v>1</v>
      </c>
      <c r="B19">
        <v>1701297773.6</v>
      </c>
      <c r="C19">
        <v>0</v>
      </c>
      <c r="D19" t="s">
        <v>434</v>
      </c>
      <c r="E19" t="s">
        <v>435</v>
      </c>
      <c r="F19">
        <v>5</v>
      </c>
      <c r="G19" t="s">
        <v>436</v>
      </c>
      <c r="H19">
        <v>1701297765.849999</v>
      </c>
      <c r="I19">
        <f>(J19)/1000</f>
        <v>0</v>
      </c>
      <c r="J19">
        <f>IF(DO19, AM19, AG19)</f>
        <v>0</v>
      </c>
      <c r="K19">
        <f>IF(DO19, AH19, AF19)</f>
        <v>0</v>
      </c>
      <c r="L19">
        <f>DQ19 - IF(AT19&gt;1, K19*DK19*100.0/(AV19*EE19), 0)</f>
        <v>0</v>
      </c>
      <c r="M19">
        <f>((S19-I19/2)*L19-K19)/(S19+I19/2)</f>
        <v>0</v>
      </c>
      <c r="N19">
        <f>M19*(DX19+DY19)/1000.0</f>
        <v>0</v>
      </c>
      <c r="O19">
        <f>(DQ19 - IF(AT19&gt;1, K19*DK19*100.0/(AV19*EE19), 0))*(DX19+DY19)/1000.0</f>
        <v>0</v>
      </c>
      <c r="P19">
        <f>2.0/((1/R19-1/Q19)+SIGN(R19)*SQRT((1/R19-1/Q19)*(1/R19-1/Q19) + 4*DL19/((DL19+1)*(DL19+1))*(2*1/R19*1/Q19-1/Q19*1/Q19)))</f>
        <v>0</v>
      </c>
      <c r="Q19">
        <f>IF(LEFT(DM19,1)&lt;&gt;"0",IF(LEFT(DM19,1)="1",3.0,DN19),$D$5+$E$5*(EE19*DX19/($K$5*1000))+$F$5*(EE19*DX19/($K$5*1000))*MAX(MIN(DK19,$J$5),$I$5)*MAX(MIN(DK19,$J$5),$I$5)+$G$5*MAX(MIN(DK19,$J$5),$I$5)*(EE19*DX19/($K$5*1000))+$H$5*(EE19*DX19/($K$5*1000))*(EE19*DX19/($K$5*1000)))</f>
        <v>0</v>
      </c>
      <c r="R19">
        <f>I19*(1000-(1000*0.61365*exp(17.502*V19/(240.97+V19))/(DX19+DY19)+DS19)/2)/(1000*0.61365*exp(17.502*V19/(240.97+V19))/(DX19+DY19)-DS19)</f>
        <v>0</v>
      </c>
      <c r="S19">
        <f>1/((DL19+1)/(P19/1.6)+1/(Q19/1.37)) + DL19/((DL19+1)/(P19/1.6) + DL19/(Q19/1.37))</f>
        <v>0</v>
      </c>
      <c r="T19">
        <f>(DG19*DJ19)</f>
        <v>0</v>
      </c>
      <c r="U19">
        <f>(DZ19+(T19+2*0.95*5.67E-8*(((DZ19+$B$9)+273)^4-(DZ19+273)^4)-44100*I19)/(1.84*29.3*Q19+8*0.95*5.67E-8*(DZ19+273)^3))</f>
        <v>0</v>
      </c>
      <c r="V19">
        <f>($C$9*EA19+$D$9*EB19+$E$9*U19)</f>
        <v>0</v>
      </c>
      <c r="W19">
        <f>0.61365*exp(17.502*V19/(240.97+V19))</f>
        <v>0</v>
      </c>
      <c r="X19">
        <f>(Y19/Z19*100)</f>
        <v>0</v>
      </c>
      <c r="Y19">
        <f>DS19*(DX19+DY19)/1000</f>
        <v>0</v>
      </c>
      <c r="Z19">
        <f>0.61365*exp(17.502*DZ19/(240.97+DZ19))</f>
        <v>0</v>
      </c>
      <c r="AA19">
        <f>(W19-DS19*(DX19+DY19)/1000)</f>
        <v>0</v>
      </c>
      <c r="AB19">
        <f>(-I19*44100)</f>
        <v>0</v>
      </c>
      <c r="AC19">
        <f>2*29.3*Q19*0.92*(DZ19-V19)</f>
        <v>0</v>
      </c>
      <c r="AD19">
        <f>2*0.95*5.67E-8*(((DZ19+$B$9)+273)^4-(V19+273)^4)</f>
        <v>0</v>
      </c>
      <c r="AE19">
        <f>T19+AD19+AB19+AC19</f>
        <v>0</v>
      </c>
      <c r="AF19">
        <f>DW19*AT19*(DR19-DQ19*(1000-AT19*DT19)/(1000-AT19*DS19))/(100*DK19)</f>
        <v>0</v>
      </c>
      <c r="AG19">
        <f>1000*DW19*AT19*(DS19-DT19)/(100*DK19*(1000-AT19*DS19))</f>
        <v>0</v>
      </c>
      <c r="AH19">
        <f>(AI19 - AJ19 - DX19*1E3/(8.314*(DZ19+273.15)) * AL19/DW19 * AK19) * DW19/(100*DK19) * (1000 - DT19)/1000</f>
        <v>0</v>
      </c>
      <c r="AI19">
        <v>424.5069882842396</v>
      </c>
      <c r="AJ19">
        <v>422.4233818181818</v>
      </c>
      <c r="AK19">
        <v>-0.0006868128936026629</v>
      </c>
      <c r="AL19">
        <v>66.22625495842505</v>
      </c>
      <c r="AM19">
        <f>(AO19 - AN19 + DX19*1E3/(8.314*(DZ19+273.15)) * AQ19/DW19 * AP19) * DW19/(100*DK19) * 1000/(1000 - AO19)</f>
        <v>0</v>
      </c>
      <c r="AN19">
        <v>10.7825214603696</v>
      </c>
      <c r="AO19">
        <v>11.02663212121212</v>
      </c>
      <c r="AP19">
        <v>0.005821293046906236</v>
      </c>
      <c r="AQ19">
        <v>108.616746182374</v>
      </c>
      <c r="AR19">
        <v>0</v>
      </c>
      <c r="AS19">
        <v>0</v>
      </c>
      <c r="AT19">
        <f>IF(AR19*$H$15&gt;=AV19,1.0,(AV19/(AV19-AR19*$H$15)))</f>
        <v>0</v>
      </c>
      <c r="AU19">
        <f>(AT19-1)*100</f>
        <v>0</v>
      </c>
      <c r="AV19">
        <f>MAX(0,($B$15+$C$15*EE19)/(1+$D$15*EE19)*DX19/(DZ19+273)*$E$15)</f>
        <v>0</v>
      </c>
      <c r="AW19" t="s">
        <v>437</v>
      </c>
      <c r="AX19">
        <v>0</v>
      </c>
      <c r="AY19">
        <v>0.7</v>
      </c>
      <c r="AZ19">
        <v>0.7</v>
      </c>
      <c r="BA19">
        <f>1-AY19/AZ19</f>
        <v>0</v>
      </c>
      <c r="BB19">
        <v>-1</v>
      </c>
      <c r="BC19" t="s">
        <v>438</v>
      </c>
      <c r="BD19">
        <v>8172.28</v>
      </c>
      <c r="BE19">
        <v>205.3536153846154</v>
      </c>
      <c r="BF19">
        <v>218.49</v>
      </c>
      <c r="BG19">
        <f>1-BE19/BF19</f>
        <v>0</v>
      </c>
      <c r="BH19">
        <v>0.5</v>
      </c>
      <c r="BI19">
        <f>DH19</f>
        <v>0</v>
      </c>
      <c r="BJ19">
        <f>K19</f>
        <v>0</v>
      </c>
      <c r="BK19">
        <f>BG19*BH19*BI19</f>
        <v>0</v>
      </c>
      <c r="BL19">
        <f>(BJ19-BB19)/BI19</f>
        <v>0</v>
      </c>
      <c r="BM19">
        <f>(AZ19-BF19)/BF19</f>
        <v>0</v>
      </c>
      <c r="BN19">
        <f>AY19/(BA19+AY19/BF19)</f>
        <v>0</v>
      </c>
      <c r="BO19" t="s">
        <v>437</v>
      </c>
      <c r="BP19">
        <v>0</v>
      </c>
      <c r="BQ19">
        <f>IF(BP19&lt;&gt;0, BP19, BN19)</f>
        <v>0</v>
      </c>
      <c r="BR19">
        <f>1-BQ19/BF19</f>
        <v>0</v>
      </c>
      <c r="BS19">
        <f>(BF19-BE19)/(BF19-BQ19)</f>
        <v>0</v>
      </c>
      <c r="BT19">
        <f>(AZ19-BF19)/(AZ19-BQ19)</f>
        <v>0</v>
      </c>
      <c r="BU19">
        <f>(BF19-BE19)/(BF19-AY19)</f>
        <v>0</v>
      </c>
      <c r="BV19">
        <f>(AZ19-BF19)/(AZ19-AY19)</f>
        <v>0</v>
      </c>
      <c r="BW19">
        <f>(BS19*BQ19/BE19)</f>
        <v>0</v>
      </c>
      <c r="BX19">
        <f>(1-BW19)</f>
        <v>0</v>
      </c>
      <c r="DG19">
        <f>$B$13*EF19+$C$13*EG19+$F$13*ER19*(1-EU19)</f>
        <v>0</v>
      </c>
      <c r="DH19">
        <f>DG19*DI19</f>
        <v>0</v>
      </c>
      <c r="DI19">
        <f>($B$13*$D$11+$C$13*$D$11+$F$13*((FE19+EW19)/MAX(FE19+EW19+FF19, 0.1)*$I$11+FF19/MAX(FE19+EW19+FF19, 0.1)*$J$11))/($B$13+$C$13+$F$13)</f>
        <v>0</v>
      </c>
      <c r="DJ19">
        <f>($B$13*$K$11+$C$13*$K$11+$F$13*((FE19+EW19)/MAX(FE19+EW19+FF19, 0.1)*$P$11+FF19/MAX(FE19+EW19+FF19, 0.1)*$Q$11))/($B$13+$C$13+$F$13)</f>
        <v>0</v>
      </c>
      <c r="DK19">
        <v>2</v>
      </c>
      <c r="DL19">
        <v>0.5</v>
      </c>
      <c r="DM19" t="s">
        <v>439</v>
      </c>
      <c r="DN19">
        <v>2</v>
      </c>
      <c r="DO19" t="b">
        <v>1</v>
      </c>
      <c r="DP19">
        <v>1701297765.849999</v>
      </c>
      <c r="DQ19">
        <v>417.7901333333334</v>
      </c>
      <c r="DR19">
        <v>419.9756666666667</v>
      </c>
      <c r="DS19">
        <v>11.0103</v>
      </c>
      <c r="DT19">
        <v>10.70626666666667</v>
      </c>
      <c r="DU19">
        <v>416.5222000000001</v>
      </c>
      <c r="DV19">
        <v>11.00025333333333</v>
      </c>
      <c r="DW19">
        <v>500.0128333333334</v>
      </c>
      <c r="DX19">
        <v>89.99225666666668</v>
      </c>
      <c r="DY19">
        <v>0.09998412333333336</v>
      </c>
      <c r="DZ19">
        <v>17.51757</v>
      </c>
      <c r="EA19">
        <v>18.10125333333333</v>
      </c>
      <c r="EB19">
        <v>999.9000000000002</v>
      </c>
      <c r="EC19">
        <v>0</v>
      </c>
      <c r="ED19">
        <v>0</v>
      </c>
      <c r="EE19">
        <v>10000.12466666667</v>
      </c>
      <c r="EF19">
        <v>0</v>
      </c>
      <c r="EG19">
        <v>11.52823333333333</v>
      </c>
      <c r="EH19">
        <v>-2.185691333333333</v>
      </c>
      <c r="EI19">
        <v>422.4412333333332</v>
      </c>
      <c r="EJ19">
        <v>424.5207666666667</v>
      </c>
      <c r="EK19">
        <v>0.3040518333333334</v>
      </c>
      <c r="EL19">
        <v>419.9756666666667</v>
      </c>
      <c r="EM19">
        <v>10.70626666666667</v>
      </c>
      <c r="EN19">
        <v>0.9908428333333332</v>
      </c>
      <c r="EO19">
        <v>0.9634805333333332</v>
      </c>
      <c r="EP19">
        <v>6.782417333333333</v>
      </c>
      <c r="EQ19">
        <v>6.375386666666667</v>
      </c>
      <c r="ER19">
        <v>1500.017333333334</v>
      </c>
      <c r="ES19">
        <v>0.9729949333333335</v>
      </c>
      <c r="ET19">
        <v>0.02700508</v>
      </c>
      <c r="EU19">
        <v>0</v>
      </c>
      <c r="EV19">
        <v>205.3635333333333</v>
      </c>
      <c r="EW19">
        <v>4.999599999999998</v>
      </c>
      <c r="EX19">
        <v>3182.255666666667</v>
      </c>
      <c r="EY19">
        <v>14076.55333333333</v>
      </c>
      <c r="EZ19">
        <v>37.57893333333333</v>
      </c>
      <c r="FA19">
        <v>39.354</v>
      </c>
      <c r="FB19">
        <v>38.49566666666666</v>
      </c>
      <c r="FC19">
        <v>38.68326666666667</v>
      </c>
      <c r="FD19">
        <v>38.13733333333333</v>
      </c>
      <c r="FE19">
        <v>1454.647333333333</v>
      </c>
      <c r="FF19">
        <v>40.36999999999998</v>
      </c>
      <c r="FG19">
        <v>0</v>
      </c>
      <c r="FH19">
        <v>1701297758.4</v>
      </c>
      <c r="FI19">
        <v>0</v>
      </c>
      <c r="FJ19">
        <v>205.3536153846154</v>
      </c>
      <c r="FK19">
        <v>-0.1419487190475914</v>
      </c>
      <c r="FL19">
        <v>-2.933675206139525</v>
      </c>
      <c r="FM19">
        <v>3182.266538461539</v>
      </c>
      <c r="FN19">
        <v>15</v>
      </c>
      <c r="FO19">
        <v>0</v>
      </c>
      <c r="FP19" t="s">
        <v>440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-2.186993902439024</v>
      </c>
      <c r="GC19">
        <v>-0.009507595818821379</v>
      </c>
      <c r="GD19">
        <v>0.05979682909767722</v>
      </c>
      <c r="GE19">
        <v>1</v>
      </c>
      <c r="GF19">
        <v>205.345</v>
      </c>
      <c r="GG19">
        <v>0.2806417082071415</v>
      </c>
      <c r="GH19">
        <v>0.2239894955520176</v>
      </c>
      <c r="GI19">
        <v>1</v>
      </c>
      <c r="GJ19">
        <v>0.3302332195121951</v>
      </c>
      <c r="GK19">
        <v>-0.5418411637630652</v>
      </c>
      <c r="GL19">
        <v>0.05473512432839171</v>
      </c>
      <c r="GM19">
        <v>0</v>
      </c>
      <c r="GN19">
        <v>2</v>
      </c>
      <c r="GO19">
        <v>3</v>
      </c>
      <c r="GP19" t="s">
        <v>441</v>
      </c>
      <c r="GQ19">
        <v>3.10019</v>
      </c>
      <c r="GR19">
        <v>2.75817</v>
      </c>
      <c r="GS19">
        <v>0.0869306</v>
      </c>
      <c r="GT19">
        <v>0.0875546</v>
      </c>
      <c r="GU19">
        <v>0.0611443</v>
      </c>
      <c r="GV19">
        <v>0.0607832</v>
      </c>
      <c r="GW19">
        <v>23816.2</v>
      </c>
      <c r="GX19">
        <v>22157.6</v>
      </c>
      <c r="GY19">
        <v>26648.5</v>
      </c>
      <c r="GZ19">
        <v>24512.6</v>
      </c>
      <c r="HA19">
        <v>40104.7</v>
      </c>
      <c r="HB19">
        <v>34070</v>
      </c>
      <c r="HC19">
        <v>46601.5</v>
      </c>
      <c r="HD19">
        <v>38814.3</v>
      </c>
      <c r="HE19">
        <v>1.88627</v>
      </c>
      <c r="HF19">
        <v>1.89245</v>
      </c>
      <c r="HG19">
        <v>-0.0171661</v>
      </c>
      <c r="HH19">
        <v>0</v>
      </c>
      <c r="HI19">
        <v>18.388</v>
      </c>
      <c r="HJ19">
        <v>999.9</v>
      </c>
      <c r="HK19">
        <v>43.5</v>
      </c>
      <c r="HL19">
        <v>26.9</v>
      </c>
      <c r="HM19">
        <v>17.1993</v>
      </c>
      <c r="HN19">
        <v>62.8948</v>
      </c>
      <c r="HO19">
        <v>22.6883</v>
      </c>
      <c r="HP19">
        <v>1</v>
      </c>
      <c r="HQ19">
        <v>0.174741</v>
      </c>
      <c r="HR19">
        <v>8.16107</v>
      </c>
      <c r="HS19">
        <v>20.0919</v>
      </c>
      <c r="HT19">
        <v>5.22148</v>
      </c>
      <c r="HU19">
        <v>11.986</v>
      </c>
      <c r="HV19">
        <v>4.96575</v>
      </c>
      <c r="HW19">
        <v>3.27505</v>
      </c>
      <c r="HX19">
        <v>9999</v>
      </c>
      <c r="HY19">
        <v>9999</v>
      </c>
      <c r="HZ19">
        <v>9999</v>
      </c>
      <c r="IA19">
        <v>511.6</v>
      </c>
      <c r="IB19">
        <v>1.86389</v>
      </c>
      <c r="IC19">
        <v>1.86004</v>
      </c>
      <c r="ID19">
        <v>1.85822</v>
      </c>
      <c r="IE19">
        <v>1.85962</v>
      </c>
      <c r="IF19">
        <v>1.85975</v>
      </c>
      <c r="IG19">
        <v>1.85823</v>
      </c>
      <c r="IH19">
        <v>1.8573</v>
      </c>
      <c r="II19">
        <v>1.85227</v>
      </c>
      <c r="IJ19">
        <v>0</v>
      </c>
      <c r="IK19">
        <v>0</v>
      </c>
      <c r="IL19">
        <v>0</v>
      </c>
      <c r="IM19">
        <v>0</v>
      </c>
      <c r="IN19" t="s">
        <v>442</v>
      </c>
      <c r="IO19" t="s">
        <v>443</v>
      </c>
      <c r="IP19" t="s">
        <v>444</v>
      </c>
      <c r="IQ19" t="s">
        <v>444</v>
      </c>
      <c r="IR19" t="s">
        <v>444</v>
      </c>
      <c r="IS19" t="s">
        <v>444</v>
      </c>
      <c r="IT19">
        <v>0</v>
      </c>
      <c r="IU19">
        <v>100</v>
      </c>
      <c r="IV19">
        <v>100</v>
      </c>
      <c r="IW19">
        <v>1.268</v>
      </c>
      <c r="IX19">
        <v>0.0102</v>
      </c>
      <c r="IY19">
        <v>0.3971615310492796</v>
      </c>
      <c r="IZ19">
        <v>0.002194383670526158</v>
      </c>
      <c r="JA19">
        <v>-2.614430836048478E-07</v>
      </c>
      <c r="JB19">
        <v>2.831566818974657E-11</v>
      </c>
      <c r="JC19">
        <v>-0.02387284111826243</v>
      </c>
      <c r="JD19">
        <v>-0.004919592197158782</v>
      </c>
      <c r="JE19">
        <v>0.0008186423644796414</v>
      </c>
      <c r="JF19">
        <v>-8.268116151049551E-06</v>
      </c>
      <c r="JG19">
        <v>6</v>
      </c>
      <c r="JH19">
        <v>2002</v>
      </c>
      <c r="JI19">
        <v>0</v>
      </c>
      <c r="JJ19">
        <v>28</v>
      </c>
      <c r="JK19">
        <v>28354962.9</v>
      </c>
      <c r="JL19">
        <v>28354962.9</v>
      </c>
      <c r="JM19">
        <v>1.12183</v>
      </c>
      <c r="JN19">
        <v>2.58667</v>
      </c>
      <c r="JO19">
        <v>1.49658</v>
      </c>
      <c r="JP19">
        <v>2.37305</v>
      </c>
      <c r="JQ19">
        <v>1.54907</v>
      </c>
      <c r="JR19">
        <v>2.43286</v>
      </c>
      <c r="JS19">
        <v>32.6426</v>
      </c>
      <c r="JT19">
        <v>24.0612</v>
      </c>
      <c r="JU19">
        <v>18</v>
      </c>
      <c r="JV19">
        <v>489.882</v>
      </c>
      <c r="JW19">
        <v>508.775</v>
      </c>
      <c r="JX19">
        <v>12.9535</v>
      </c>
      <c r="JY19">
        <v>29.0554</v>
      </c>
      <c r="JZ19">
        <v>30.0018</v>
      </c>
      <c r="KA19">
        <v>28.7893</v>
      </c>
      <c r="KB19">
        <v>28.643</v>
      </c>
      <c r="KC19">
        <v>22.5559</v>
      </c>
      <c r="KD19">
        <v>35.9056</v>
      </c>
      <c r="KE19">
        <v>39.1023</v>
      </c>
      <c r="KF19">
        <v>12.8729</v>
      </c>
      <c r="KG19">
        <v>420</v>
      </c>
      <c r="KH19">
        <v>10.8721</v>
      </c>
      <c r="KI19">
        <v>101.837</v>
      </c>
      <c r="KJ19">
        <v>93.575</v>
      </c>
    </row>
    <row r="20" spans="1:296">
      <c r="A20">
        <v>2</v>
      </c>
      <c r="B20">
        <v>1701297902.1</v>
      </c>
      <c r="C20">
        <v>128.5</v>
      </c>
      <c r="D20" t="s">
        <v>445</v>
      </c>
      <c r="E20" t="s">
        <v>446</v>
      </c>
      <c r="F20">
        <v>5</v>
      </c>
      <c r="G20" t="s">
        <v>436</v>
      </c>
      <c r="H20">
        <v>1701297894.349999</v>
      </c>
      <c r="I20">
        <f>(J20)/1000</f>
        <v>0</v>
      </c>
      <c r="J20">
        <f>IF(DO20, AM20, AG20)</f>
        <v>0</v>
      </c>
      <c r="K20">
        <f>IF(DO20, AH20, AF20)</f>
        <v>0</v>
      </c>
      <c r="L20">
        <f>DQ20 - IF(AT20&gt;1, K20*DK20*100.0/(AV20*EE20), 0)</f>
        <v>0</v>
      </c>
      <c r="M20">
        <f>((S20-I20/2)*L20-K20)/(S20+I20/2)</f>
        <v>0</v>
      </c>
      <c r="N20">
        <f>M20*(DX20+DY20)/1000.0</f>
        <v>0</v>
      </c>
      <c r="O20">
        <f>(DQ20 - IF(AT20&gt;1, K20*DK20*100.0/(AV20*EE20), 0))*(DX20+DY20)/1000.0</f>
        <v>0</v>
      </c>
      <c r="P20">
        <f>2.0/((1/R20-1/Q20)+SIGN(R20)*SQRT((1/R20-1/Q20)*(1/R20-1/Q20) + 4*DL20/((DL20+1)*(DL20+1))*(2*1/R20*1/Q20-1/Q20*1/Q20)))</f>
        <v>0</v>
      </c>
      <c r="Q20">
        <f>IF(LEFT(DM20,1)&lt;&gt;"0",IF(LEFT(DM20,1)="1",3.0,DN20),$D$5+$E$5*(EE20*DX20/($K$5*1000))+$F$5*(EE20*DX20/($K$5*1000))*MAX(MIN(DK20,$J$5),$I$5)*MAX(MIN(DK20,$J$5),$I$5)+$G$5*MAX(MIN(DK20,$J$5),$I$5)*(EE20*DX20/($K$5*1000))+$H$5*(EE20*DX20/($K$5*1000))*(EE20*DX20/($K$5*1000)))</f>
        <v>0</v>
      </c>
      <c r="R20">
        <f>I20*(1000-(1000*0.61365*exp(17.502*V20/(240.97+V20))/(DX20+DY20)+DS20)/2)/(1000*0.61365*exp(17.502*V20/(240.97+V20))/(DX20+DY20)-DS20)</f>
        <v>0</v>
      </c>
      <c r="S20">
        <f>1/((DL20+1)/(P20/1.6)+1/(Q20/1.37)) + DL20/((DL20+1)/(P20/1.6) + DL20/(Q20/1.37))</f>
        <v>0</v>
      </c>
      <c r="T20">
        <f>(DG20*DJ20)</f>
        <v>0</v>
      </c>
      <c r="U20">
        <f>(DZ20+(T20+2*0.95*5.67E-8*(((DZ20+$B$9)+273)^4-(DZ20+273)^4)-44100*I20)/(1.84*29.3*Q20+8*0.95*5.67E-8*(DZ20+273)^3))</f>
        <v>0</v>
      </c>
      <c r="V20">
        <f>($C$9*EA20+$D$9*EB20+$E$9*U20)</f>
        <v>0</v>
      </c>
      <c r="W20">
        <f>0.61365*exp(17.502*V20/(240.97+V20))</f>
        <v>0</v>
      </c>
      <c r="X20">
        <f>(Y20/Z20*100)</f>
        <v>0</v>
      </c>
      <c r="Y20">
        <f>DS20*(DX20+DY20)/1000</f>
        <v>0</v>
      </c>
      <c r="Z20">
        <f>0.61365*exp(17.502*DZ20/(240.97+DZ20))</f>
        <v>0</v>
      </c>
      <c r="AA20">
        <f>(W20-DS20*(DX20+DY20)/1000)</f>
        <v>0</v>
      </c>
      <c r="AB20">
        <f>(-I20*44100)</f>
        <v>0</v>
      </c>
      <c r="AC20">
        <f>2*29.3*Q20*0.92*(DZ20-V20)</f>
        <v>0</v>
      </c>
      <c r="AD20">
        <f>2*0.95*5.67E-8*(((DZ20+$B$9)+273)^4-(V20+273)^4)</f>
        <v>0</v>
      </c>
      <c r="AE20">
        <f>T20+AD20+AB20+AC20</f>
        <v>0</v>
      </c>
      <c r="AF20">
        <f>DW20*AT20*(DR20-DQ20*(1000-AT20*DT20)/(1000-AT20*DS20))/(100*DK20)</f>
        <v>0</v>
      </c>
      <c r="AG20">
        <f>1000*DW20*AT20*(DS20-DT20)/(100*DK20*(1000-AT20*DS20))</f>
        <v>0</v>
      </c>
      <c r="AH20">
        <f>(AI20 - AJ20 - DX20*1E3/(8.314*(DZ20+273.15)) * AL20/DW20 * AK20) * DW20/(100*DK20) * (1000 - DT20)/1000</f>
        <v>0</v>
      </c>
      <c r="AI20">
        <v>424.5636187681486</v>
      </c>
      <c r="AJ20">
        <v>422.4028242424244</v>
      </c>
      <c r="AK20">
        <v>0.0006888667881324805</v>
      </c>
      <c r="AL20">
        <v>66.22625495842505</v>
      </c>
      <c r="AM20">
        <f>(AO20 - AN20 + DX20*1E3/(8.314*(DZ20+273.15)) * AQ20/DW20 * AP20) * DW20/(100*DK20) * 1000/(1000 - AO20)</f>
        <v>0</v>
      </c>
      <c r="AN20">
        <v>10.7996567721189</v>
      </c>
      <c r="AO20">
        <v>11.14955151515151</v>
      </c>
      <c r="AP20">
        <v>-2.775269316397625E-05</v>
      </c>
      <c r="AQ20">
        <v>108.616746182374</v>
      </c>
      <c r="AR20">
        <v>0</v>
      </c>
      <c r="AS20">
        <v>0</v>
      </c>
      <c r="AT20">
        <f>IF(AR20*$H$15&gt;=AV20,1.0,(AV20/(AV20-AR20*$H$15)))</f>
        <v>0</v>
      </c>
      <c r="AU20">
        <f>(AT20-1)*100</f>
        <v>0</v>
      </c>
      <c r="AV20">
        <f>MAX(0,($B$15+$C$15*EE20)/(1+$D$15*EE20)*DX20/(DZ20+273)*$E$15)</f>
        <v>0</v>
      </c>
      <c r="AW20" t="s">
        <v>437</v>
      </c>
      <c r="AX20">
        <v>0</v>
      </c>
      <c r="AY20">
        <v>0.7</v>
      </c>
      <c r="AZ20">
        <v>0.7</v>
      </c>
      <c r="BA20">
        <f>1-AY20/AZ20</f>
        <v>0</v>
      </c>
      <c r="BB20">
        <v>-1</v>
      </c>
      <c r="BC20" t="s">
        <v>447</v>
      </c>
      <c r="BD20">
        <v>8168.13</v>
      </c>
      <c r="BE20">
        <v>204.9868</v>
      </c>
      <c r="BF20">
        <v>217.77</v>
      </c>
      <c r="BG20">
        <f>1-BE20/BF20</f>
        <v>0</v>
      </c>
      <c r="BH20">
        <v>0.5</v>
      </c>
      <c r="BI20">
        <f>DH20</f>
        <v>0</v>
      </c>
      <c r="BJ20">
        <f>K20</f>
        <v>0</v>
      </c>
      <c r="BK20">
        <f>BG20*BH20*BI20</f>
        <v>0</v>
      </c>
      <c r="BL20">
        <f>(BJ20-BB20)/BI20</f>
        <v>0</v>
      </c>
      <c r="BM20">
        <f>(AZ20-BF20)/BF20</f>
        <v>0</v>
      </c>
      <c r="BN20">
        <f>AY20/(BA20+AY20/BF20)</f>
        <v>0</v>
      </c>
      <c r="BO20" t="s">
        <v>437</v>
      </c>
      <c r="BP20">
        <v>0</v>
      </c>
      <c r="BQ20">
        <f>IF(BP20&lt;&gt;0, BP20, BN20)</f>
        <v>0</v>
      </c>
      <c r="BR20">
        <f>1-BQ20/BF20</f>
        <v>0</v>
      </c>
      <c r="BS20">
        <f>(BF20-BE20)/(BF20-BQ20)</f>
        <v>0</v>
      </c>
      <c r="BT20">
        <f>(AZ20-BF20)/(AZ20-BQ20)</f>
        <v>0</v>
      </c>
      <c r="BU20">
        <f>(BF20-BE20)/(BF20-AY20)</f>
        <v>0</v>
      </c>
      <c r="BV20">
        <f>(AZ20-BF20)/(AZ20-AY20)</f>
        <v>0</v>
      </c>
      <c r="BW20">
        <f>(BS20*BQ20/BE20)</f>
        <v>0</v>
      </c>
      <c r="BX20">
        <f>(1-BW20)</f>
        <v>0</v>
      </c>
      <c r="DG20">
        <f>$B$13*EF20+$C$13*EG20+$F$13*ER20*(1-EU20)</f>
        <v>0</v>
      </c>
      <c r="DH20">
        <f>DG20*DI20</f>
        <v>0</v>
      </c>
      <c r="DI20">
        <f>($B$13*$D$11+$C$13*$D$11+$F$13*((FE20+EW20)/MAX(FE20+EW20+FF20, 0.1)*$I$11+FF20/MAX(FE20+EW20+FF20, 0.1)*$J$11))/($B$13+$C$13+$F$13)</f>
        <v>0</v>
      </c>
      <c r="DJ20">
        <f>($B$13*$K$11+$C$13*$K$11+$F$13*((FE20+EW20)/MAX(FE20+EW20+FF20, 0.1)*$P$11+FF20/MAX(FE20+EW20+FF20, 0.1)*$Q$11))/($B$13+$C$13+$F$13)</f>
        <v>0</v>
      </c>
      <c r="DK20">
        <v>2</v>
      </c>
      <c r="DL20">
        <v>0.5</v>
      </c>
      <c r="DM20" t="s">
        <v>439</v>
      </c>
      <c r="DN20">
        <v>2</v>
      </c>
      <c r="DO20" t="b">
        <v>1</v>
      </c>
      <c r="DP20">
        <v>1701297894.349999</v>
      </c>
      <c r="DQ20">
        <v>417.6924999999999</v>
      </c>
      <c r="DR20">
        <v>419.9841333333334</v>
      </c>
      <c r="DS20">
        <v>11.14384333333333</v>
      </c>
      <c r="DT20">
        <v>10.82917</v>
      </c>
      <c r="DU20">
        <v>416.425</v>
      </c>
      <c r="DV20">
        <v>11.13243666666667</v>
      </c>
      <c r="DW20">
        <v>499.9879333333333</v>
      </c>
      <c r="DX20">
        <v>89.9844433333333</v>
      </c>
      <c r="DY20">
        <v>0.1000088166666667</v>
      </c>
      <c r="DZ20">
        <v>17.44034333333333</v>
      </c>
      <c r="EA20">
        <v>17.96499666666666</v>
      </c>
      <c r="EB20">
        <v>999.9000000000002</v>
      </c>
      <c r="EC20">
        <v>0</v>
      </c>
      <c r="ED20">
        <v>0</v>
      </c>
      <c r="EE20">
        <v>9998.625</v>
      </c>
      <c r="EF20">
        <v>0</v>
      </c>
      <c r="EG20">
        <v>11.69438</v>
      </c>
      <c r="EH20">
        <v>-2.291525</v>
      </c>
      <c r="EI20">
        <v>422.3997666666667</v>
      </c>
      <c r="EJ20">
        <v>424.5820666666667</v>
      </c>
      <c r="EK20">
        <v>0.3146756333333333</v>
      </c>
      <c r="EL20">
        <v>419.9841333333334</v>
      </c>
      <c r="EM20">
        <v>10.82917</v>
      </c>
      <c r="EN20">
        <v>1.002773666666667</v>
      </c>
      <c r="EO20">
        <v>0.9744570666666666</v>
      </c>
      <c r="EP20">
        <v>6.956728333333333</v>
      </c>
      <c r="EQ20">
        <v>6.539941999999999</v>
      </c>
      <c r="ER20">
        <v>1499.992333333333</v>
      </c>
      <c r="ES20">
        <v>0.9729943333333334</v>
      </c>
      <c r="ET20">
        <v>0.02700569333333333</v>
      </c>
      <c r="EU20">
        <v>0</v>
      </c>
      <c r="EV20">
        <v>204.9827666666666</v>
      </c>
      <c r="EW20">
        <v>4.999599999999998</v>
      </c>
      <c r="EX20">
        <v>3175.343666666667</v>
      </c>
      <c r="EY20">
        <v>14076.31666666666</v>
      </c>
      <c r="EZ20">
        <v>37.5039</v>
      </c>
      <c r="FA20">
        <v>39.375</v>
      </c>
      <c r="FB20">
        <v>38.39556666666666</v>
      </c>
      <c r="FC20">
        <v>38.67896666666665</v>
      </c>
      <c r="FD20">
        <v>38.02046666666665</v>
      </c>
      <c r="FE20">
        <v>1454.622333333333</v>
      </c>
      <c r="FF20">
        <v>40.36999999999998</v>
      </c>
      <c r="FG20">
        <v>0</v>
      </c>
      <c r="FH20">
        <v>127.5999999046326</v>
      </c>
      <c r="FI20">
        <v>0</v>
      </c>
      <c r="FJ20">
        <v>204.9868</v>
      </c>
      <c r="FK20">
        <v>-0.4816922991663726</v>
      </c>
      <c r="FL20">
        <v>-4.016923067784318</v>
      </c>
      <c r="FM20">
        <v>3175.29</v>
      </c>
      <c r="FN20">
        <v>15</v>
      </c>
      <c r="FO20">
        <v>0</v>
      </c>
      <c r="FP20" t="s">
        <v>440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-2.2927</v>
      </c>
      <c r="GC20">
        <v>-0.01871482176359618</v>
      </c>
      <c r="GD20">
        <v>0.04733540730784937</v>
      </c>
      <c r="GE20">
        <v>1</v>
      </c>
      <c r="GF20">
        <v>204.9923235294117</v>
      </c>
      <c r="GG20">
        <v>0.07356761142034121</v>
      </c>
      <c r="GH20">
        <v>0.2296562290990884</v>
      </c>
      <c r="GI20">
        <v>1</v>
      </c>
      <c r="GJ20">
        <v>0.323282975</v>
      </c>
      <c r="GK20">
        <v>-0.04165757223264584</v>
      </c>
      <c r="GL20">
        <v>0.02506587350311924</v>
      </c>
      <c r="GM20">
        <v>1</v>
      </c>
      <c r="GN20">
        <v>3</v>
      </c>
      <c r="GO20">
        <v>3</v>
      </c>
      <c r="GP20" t="s">
        <v>448</v>
      </c>
      <c r="GQ20">
        <v>3.10015</v>
      </c>
      <c r="GR20">
        <v>2.75812</v>
      </c>
      <c r="GS20">
        <v>0.0868385</v>
      </c>
      <c r="GT20">
        <v>0.0874791</v>
      </c>
      <c r="GU20">
        <v>0.0615921</v>
      </c>
      <c r="GV20">
        <v>0.0607385</v>
      </c>
      <c r="GW20">
        <v>23805.2</v>
      </c>
      <c r="GX20">
        <v>22148.3</v>
      </c>
      <c r="GY20">
        <v>26634.3</v>
      </c>
      <c r="GZ20">
        <v>24501.2</v>
      </c>
      <c r="HA20">
        <v>40065</v>
      </c>
      <c r="HB20">
        <v>34057.3</v>
      </c>
      <c r="HC20">
        <v>46577.7</v>
      </c>
      <c r="HD20">
        <v>38798</v>
      </c>
      <c r="HE20">
        <v>1.88365</v>
      </c>
      <c r="HF20">
        <v>1.88608</v>
      </c>
      <c r="HG20">
        <v>-0.015337</v>
      </c>
      <c r="HH20">
        <v>0</v>
      </c>
      <c r="HI20">
        <v>18.216</v>
      </c>
      <c r="HJ20">
        <v>999.9</v>
      </c>
      <c r="HK20">
        <v>41.6</v>
      </c>
      <c r="HL20">
        <v>27.2</v>
      </c>
      <c r="HM20">
        <v>16.7422</v>
      </c>
      <c r="HN20">
        <v>63.0748</v>
      </c>
      <c r="HO20">
        <v>22.9447</v>
      </c>
      <c r="HP20">
        <v>1</v>
      </c>
      <c r="HQ20">
        <v>0.192467</v>
      </c>
      <c r="HR20">
        <v>7.19053</v>
      </c>
      <c r="HS20">
        <v>20.1363</v>
      </c>
      <c r="HT20">
        <v>5.22148</v>
      </c>
      <c r="HU20">
        <v>11.9858</v>
      </c>
      <c r="HV20">
        <v>4.9657</v>
      </c>
      <c r="HW20">
        <v>3.27508</v>
      </c>
      <c r="HX20">
        <v>9999</v>
      </c>
      <c r="HY20">
        <v>9999</v>
      </c>
      <c r="HZ20">
        <v>9999</v>
      </c>
      <c r="IA20">
        <v>511.6</v>
      </c>
      <c r="IB20">
        <v>1.86389</v>
      </c>
      <c r="IC20">
        <v>1.86004</v>
      </c>
      <c r="ID20">
        <v>1.85822</v>
      </c>
      <c r="IE20">
        <v>1.85965</v>
      </c>
      <c r="IF20">
        <v>1.85976</v>
      </c>
      <c r="IG20">
        <v>1.85825</v>
      </c>
      <c r="IH20">
        <v>1.8573</v>
      </c>
      <c r="II20">
        <v>1.85227</v>
      </c>
      <c r="IJ20">
        <v>0</v>
      </c>
      <c r="IK20">
        <v>0</v>
      </c>
      <c r="IL20">
        <v>0</v>
      </c>
      <c r="IM20">
        <v>0</v>
      </c>
      <c r="IN20" t="s">
        <v>442</v>
      </c>
      <c r="IO20" t="s">
        <v>443</v>
      </c>
      <c r="IP20" t="s">
        <v>444</v>
      </c>
      <c r="IQ20" t="s">
        <v>444</v>
      </c>
      <c r="IR20" t="s">
        <v>444</v>
      </c>
      <c r="IS20" t="s">
        <v>444</v>
      </c>
      <c r="IT20">
        <v>0</v>
      </c>
      <c r="IU20">
        <v>100</v>
      </c>
      <c r="IV20">
        <v>100</v>
      </c>
      <c r="IW20">
        <v>1.267</v>
      </c>
      <c r="IX20">
        <v>0.0115</v>
      </c>
      <c r="IY20">
        <v>0.3971615310492796</v>
      </c>
      <c r="IZ20">
        <v>0.002194383670526158</v>
      </c>
      <c r="JA20">
        <v>-2.614430836048478E-07</v>
      </c>
      <c r="JB20">
        <v>2.831566818974657E-11</v>
      </c>
      <c r="JC20">
        <v>-0.02387284111826243</v>
      </c>
      <c r="JD20">
        <v>-0.004919592197158782</v>
      </c>
      <c r="JE20">
        <v>0.0008186423644796414</v>
      </c>
      <c r="JF20">
        <v>-8.268116151049551E-06</v>
      </c>
      <c r="JG20">
        <v>6</v>
      </c>
      <c r="JH20">
        <v>2002</v>
      </c>
      <c r="JI20">
        <v>0</v>
      </c>
      <c r="JJ20">
        <v>28</v>
      </c>
      <c r="JK20">
        <v>28354965</v>
      </c>
      <c r="JL20">
        <v>28354965</v>
      </c>
      <c r="JM20">
        <v>1.12183</v>
      </c>
      <c r="JN20">
        <v>2.60498</v>
      </c>
      <c r="JO20">
        <v>1.49658</v>
      </c>
      <c r="JP20">
        <v>2.37305</v>
      </c>
      <c r="JQ20">
        <v>1.54907</v>
      </c>
      <c r="JR20">
        <v>2.31445</v>
      </c>
      <c r="JS20">
        <v>32.976</v>
      </c>
      <c r="JT20">
        <v>24.0787</v>
      </c>
      <c r="JU20">
        <v>18</v>
      </c>
      <c r="JV20">
        <v>490.847</v>
      </c>
      <c r="JW20">
        <v>507.433</v>
      </c>
      <c r="JX20">
        <v>12.8873</v>
      </c>
      <c r="JY20">
        <v>29.3093</v>
      </c>
      <c r="JZ20">
        <v>30.0006</v>
      </c>
      <c r="KA20">
        <v>29.1165</v>
      </c>
      <c r="KB20">
        <v>28.9848</v>
      </c>
      <c r="KC20">
        <v>22.565</v>
      </c>
      <c r="KD20">
        <v>34.2168</v>
      </c>
      <c r="KE20">
        <v>36.0862</v>
      </c>
      <c r="KF20">
        <v>12.905</v>
      </c>
      <c r="KG20">
        <v>420</v>
      </c>
      <c r="KH20">
        <v>10.8635</v>
      </c>
      <c r="KI20">
        <v>101.784</v>
      </c>
      <c r="KJ20">
        <v>93.5342</v>
      </c>
    </row>
    <row r="21" spans="1:296">
      <c r="A21">
        <v>3</v>
      </c>
      <c r="B21">
        <v>1701298013.6</v>
      </c>
      <c r="C21">
        <v>240</v>
      </c>
      <c r="D21" t="s">
        <v>449</v>
      </c>
      <c r="E21" t="s">
        <v>450</v>
      </c>
      <c r="F21">
        <v>5</v>
      </c>
      <c r="G21" t="s">
        <v>436</v>
      </c>
      <c r="H21">
        <v>1701298005.849999</v>
      </c>
      <c r="I21">
        <f>(J21)/1000</f>
        <v>0</v>
      </c>
      <c r="J21">
        <f>IF(DO21, AM21, AG21)</f>
        <v>0</v>
      </c>
      <c r="K21">
        <f>IF(DO21, AH21, AF21)</f>
        <v>0</v>
      </c>
      <c r="L21">
        <f>DQ21 - IF(AT21&gt;1, K21*DK21*100.0/(AV21*EE21), 0)</f>
        <v>0</v>
      </c>
      <c r="M21">
        <f>((S21-I21/2)*L21-K21)/(S21+I21/2)</f>
        <v>0</v>
      </c>
      <c r="N21">
        <f>M21*(DX21+DY21)/1000.0</f>
        <v>0</v>
      </c>
      <c r="O21">
        <f>(DQ21 - IF(AT21&gt;1, K21*DK21*100.0/(AV21*EE21), 0))*(DX21+DY21)/1000.0</f>
        <v>0</v>
      </c>
      <c r="P21">
        <f>2.0/((1/R21-1/Q21)+SIGN(R21)*SQRT((1/R21-1/Q21)*(1/R21-1/Q21) + 4*DL21/((DL21+1)*(DL21+1))*(2*1/R21*1/Q21-1/Q21*1/Q21)))</f>
        <v>0</v>
      </c>
      <c r="Q21">
        <f>IF(LEFT(DM21,1)&lt;&gt;"0",IF(LEFT(DM21,1)="1",3.0,DN21),$D$5+$E$5*(EE21*DX21/($K$5*1000))+$F$5*(EE21*DX21/($K$5*1000))*MAX(MIN(DK21,$J$5),$I$5)*MAX(MIN(DK21,$J$5),$I$5)+$G$5*MAX(MIN(DK21,$J$5),$I$5)*(EE21*DX21/($K$5*1000))+$H$5*(EE21*DX21/($K$5*1000))*(EE21*DX21/($K$5*1000)))</f>
        <v>0</v>
      </c>
      <c r="R21">
        <f>I21*(1000-(1000*0.61365*exp(17.502*V21/(240.97+V21))/(DX21+DY21)+DS21)/2)/(1000*0.61365*exp(17.502*V21/(240.97+V21))/(DX21+DY21)-DS21)</f>
        <v>0</v>
      </c>
      <c r="S21">
        <f>1/((DL21+1)/(P21/1.6)+1/(Q21/1.37)) + DL21/((DL21+1)/(P21/1.6) + DL21/(Q21/1.37))</f>
        <v>0</v>
      </c>
      <c r="T21">
        <f>(DG21*DJ21)</f>
        <v>0</v>
      </c>
      <c r="U21">
        <f>(DZ21+(T21+2*0.95*5.67E-8*(((DZ21+$B$9)+273)^4-(DZ21+273)^4)-44100*I21)/(1.84*29.3*Q21+8*0.95*5.67E-8*(DZ21+273)^3))</f>
        <v>0</v>
      </c>
      <c r="V21">
        <f>($C$9*EA21+$D$9*EB21+$E$9*U21)</f>
        <v>0</v>
      </c>
      <c r="W21">
        <f>0.61365*exp(17.502*V21/(240.97+V21))</f>
        <v>0</v>
      </c>
      <c r="X21">
        <f>(Y21/Z21*100)</f>
        <v>0</v>
      </c>
      <c r="Y21">
        <f>DS21*(DX21+DY21)/1000</f>
        <v>0</v>
      </c>
      <c r="Z21">
        <f>0.61365*exp(17.502*DZ21/(240.97+DZ21))</f>
        <v>0</v>
      </c>
      <c r="AA21">
        <f>(W21-DS21*(DX21+DY21)/1000)</f>
        <v>0</v>
      </c>
      <c r="AB21">
        <f>(-I21*44100)</f>
        <v>0</v>
      </c>
      <c r="AC21">
        <f>2*29.3*Q21*0.92*(DZ21-V21)</f>
        <v>0</v>
      </c>
      <c r="AD21">
        <f>2*0.95*5.67E-8*(((DZ21+$B$9)+273)^4-(V21+273)^4)</f>
        <v>0</v>
      </c>
      <c r="AE21">
        <f>T21+AD21+AB21+AC21</f>
        <v>0</v>
      </c>
      <c r="AF21">
        <f>DW21*AT21*(DR21-DQ21*(1000-AT21*DT21)/(1000-AT21*DS21))/(100*DK21)</f>
        <v>0</v>
      </c>
      <c r="AG21">
        <f>1000*DW21*AT21*(DS21-DT21)/(100*DK21*(1000-AT21*DS21))</f>
        <v>0</v>
      </c>
      <c r="AH21">
        <f>(AI21 - AJ21 - DX21*1E3/(8.314*(DZ21+273.15)) * AL21/DW21 * AK21) * DW21/(100*DK21) * (1000 - DT21)/1000</f>
        <v>0</v>
      </c>
      <c r="AI21">
        <v>424.6447038171978</v>
      </c>
      <c r="AJ21">
        <v>422.3148242424244</v>
      </c>
      <c r="AK21">
        <v>-0.002206977439981412</v>
      </c>
      <c r="AL21">
        <v>66.22625495842505</v>
      </c>
      <c r="AM21">
        <f>(AO21 - AN21 + DX21*1E3/(8.314*(DZ21+273.15)) * AQ21/DW21 * AP21) * DW21/(100*DK21) * 1000/(1000 - AO21)</f>
        <v>0</v>
      </c>
      <c r="AN21">
        <v>10.83731757856683</v>
      </c>
      <c r="AO21">
        <v>11.1682503030303</v>
      </c>
      <c r="AP21">
        <v>8.873125821769107E-06</v>
      </c>
      <c r="AQ21">
        <v>108.616746182374</v>
      </c>
      <c r="AR21">
        <v>0</v>
      </c>
      <c r="AS21">
        <v>0</v>
      </c>
      <c r="AT21">
        <f>IF(AR21*$H$15&gt;=AV21,1.0,(AV21/(AV21-AR21*$H$15)))</f>
        <v>0</v>
      </c>
      <c r="AU21">
        <f>(AT21-1)*100</f>
        <v>0</v>
      </c>
      <c r="AV21">
        <f>MAX(0,($B$15+$C$15*EE21)/(1+$D$15*EE21)*DX21/(DZ21+273)*$E$15)</f>
        <v>0</v>
      </c>
      <c r="AW21" t="s">
        <v>437</v>
      </c>
      <c r="AX21">
        <v>0</v>
      </c>
      <c r="AY21">
        <v>0.7</v>
      </c>
      <c r="AZ21">
        <v>0.7</v>
      </c>
      <c r="BA21">
        <f>1-AY21/AZ21</f>
        <v>0</v>
      </c>
      <c r="BB21">
        <v>-1</v>
      </c>
      <c r="BC21" t="s">
        <v>451</v>
      </c>
      <c r="BD21">
        <v>8170.49</v>
      </c>
      <c r="BE21">
        <v>204.30892</v>
      </c>
      <c r="BF21">
        <v>217.36</v>
      </c>
      <c r="BG21">
        <f>1-BE21/BF21</f>
        <v>0</v>
      </c>
      <c r="BH21">
        <v>0.5</v>
      </c>
      <c r="BI21">
        <f>DH21</f>
        <v>0</v>
      </c>
      <c r="BJ21">
        <f>K21</f>
        <v>0</v>
      </c>
      <c r="BK21">
        <f>BG21*BH21*BI21</f>
        <v>0</v>
      </c>
      <c r="BL21">
        <f>(BJ21-BB21)/BI21</f>
        <v>0</v>
      </c>
      <c r="BM21">
        <f>(AZ21-BF21)/BF21</f>
        <v>0</v>
      </c>
      <c r="BN21">
        <f>AY21/(BA21+AY21/BF21)</f>
        <v>0</v>
      </c>
      <c r="BO21" t="s">
        <v>437</v>
      </c>
      <c r="BP21">
        <v>0</v>
      </c>
      <c r="BQ21">
        <f>IF(BP21&lt;&gt;0, BP21, BN21)</f>
        <v>0</v>
      </c>
      <c r="BR21">
        <f>1-BQ21/BF21</f>
        <v>0</v>
      </c>
      <c r="BS21">
        <f>(BF21-BE21)/(BF21-BQ21)</f>
        <v>0</v>
      </c>
      <c r="BT21">
        <f>(AZ21-BF21)/(AZ21-BQ21)</f>
        <v>0</v>
      </c>
      <c r="BU21">
        <f>(BF21-BE21)/(BF21-AY21)</f>
        <v>0</v>
      </c>
      <c r="BV21">
        <f>(AZ21-BF21)/(AZ21-AY21)</f>
        <v>0</v>
      </c>
      <c r="BW21">
        <f>(BS21*BQ21/BE21)</f>
        <v>0</v>
      </c>
      <c r="BX21">
        <f>(1-BW21)</f>
        <v>0</v>
      </c>
      <c r="DG21">
        <f>$B$13*EF21+$C$13*EG21+$F$13*ER21*(1-EU21)</f>
        <v>0</v>
      </c>
      <c r="DH21">
        <f>DG21*DI21</f>
        <v>0</v>
      </c>
      <c r="DI21">
        <f>($B$13*$D$11+$C$13*$D$11+$F$13*((FE21+EW21)/MAX(FE21+EW21+FF21, 0.1)*$I$11+FF21/MAX(FE21+EW21+FF21, 0.1)*$J$11))/($B$13+$C$13+$F$13)</f>
        <v>0</v>
      </c>
      <c r="DJ21">
        <f>($B$13*$K$11+$C$13*$K$11+$F$13*((FE21+EW21)/MAX(FE21+EW21+FF21, 0.1)*$P$11+FF21/MAX(FE21+EW21+FF21, 0.1)*$Q$11))/($B$13+$C$13+$F$13)</f>
        <v>0</v>
      </c>
      <c r="DK21">
        <v>2</v>
      </c>
      <c r="DL21">
        <v>0.5</v>
      </c>
      <c r="DM21" t="s">
        <v>439</v>
      </c>
      <c r="DN21">
        <v>2</v>
      </c>
      <c r="DO21" t="b">
        <v>1</v>
      </c>
      <c r="DP21">
        <v>1701298005.849999</v>
      </c>
      <c r="DQ21">
        <v>417.6356666666665</v>
      </c>
      <c r="DR21">
        <v>420.0177</v>
      </c>
      <c r="DS21">
        <v>11.16219</v>
      </c>
      <c r="DT21">
        <v>10.83061333333334</v>
      </c>
      <c r="DU21">
        <v>416.3682333333333</v>
      </c>
      <c r="DV21">
        <v>11.15058666666666</v>
      </c>
      <c r="DW21">
        <v>500.0120999999999</v>
      </c>
      <c r="DX21">
        <v>89.98019000000001</v>
      </c>
      <c r="DY21">
        <v>0.09999264666666668</v>
      </c>
      <c r="DZ21">
        <v>17.49808666666667</v>
      </c>
      <c r="EA21">
        <v>17.99733666666667</v>
      </c>
      <c r="EB21">
        <v>999.9000000000002</v>
      </c>
      <c r="EC21">
        <v>0</v>
      </c>
      <c r="ED21">
        <v>0</v>
      </c>
      <c r="EE21">
        <v>10000.43433333333</v>
      </c>
      <c r="EF21">
        <v>0</v>
      </c>
      <c r="EG21">
        <v>11.59781666666667</v>
      </c>
      <c r="EH21">
        <v>-2.381935</v>
      </c>
      <c r="EI21">
        <v>422.3500666666667</v>
      </c>
      <c r="EJ21">
        <v>424.6165666666666</v>
      </c>
      <c r="EK21">
        <v>0.3315580333333333</v>
      </c>
      <c r="EL21">
        <v>420.0177</v>
      </c>
      <c r="EM21">
        <v>10.83061333333334</v>
      </c>
      <c r="EN21">
        <v>1.004375</v>
      </c>
      <c r="EO21">
        <v>0.9745413000000001</v>
      </c>
      <c r="EP21">
        <v>6.979998666666666</v>
      </c>
      <c r="EQ21">
        <v>6.541213333333334</v>
      </c>
      <c r="ER21">
        <v>1499.988666666666</v>
      </c>
      <c r="ES21">
        <v>0.9729946666666668</v>
      </c>
      <c r="ET21">
        <v>0.02700538666666666</v>
      </c>
      <c r="EU21">
        <v>0</v>
      </c>
      <c r="EV21">
        <v>204.3356333333333</v>
      </c>
      <c r="EW21">
        <v>4.999599999999998</v>
      </c>
      <c r="EX21">
        <v>3166.004333333333</v>
      </c>
      <c r="EY21">
        <v>14076.27333333334</v>
      </c>
      <c r="EZ21">
        <v>37.49973333333332</v>
      </c>
      <c r="FA21">
        <v>39.40806666666665</v>
      </c>
      <c r="FB21">
        <v>38.40189999999999</v>
      </c>
      <c r="FC21">
        <v>38.7061</v>
      </c>
      <c r="FD21">
        <v>38.02056666666666</v>
      </c>
      <c r="FE21">
        <v>1454.618666666667</v>
      </c>
      <c r="FF21">
        <v>40.36999999999998</v>
      </c>
      <c r="FG21">
        <v>0</v>
      </c>
      <c r="FH21">
        <v>111</v>
      </c>
      <c r="FI21">
        <v>0</v>
      </c>
      <c r="FJ21">
        <v>204.30892</v>
      </c>
      <c r="FK21">
        <v>-0.3376922949345293</v>
      </c>
      <c r="FL21">
        <v>-6.386153823932588</v>
      </c>
      <c r="FM21">
        <v>3165.929999999999</v>
      </c>
      <c r="FN21">
        <v>15</v>
      </c>
      <c r="FO21">
        <v>0</v>
      </c>
      <c r="FP21" t="s">
        <v>440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-2.3874125</v>
      </c>
      <c r="GC21">
        <v>-0.06261365853658381</v>
      </c>
      <c r="GD21">
        <v>0.04066892239474754</v>
      </c>
      <c r="GE21">
        <v>1</v>
      </c>
      <c r="GF21">
        <v>204.3326764705882</v>
      </c>
      <c r="GG21">
        <v>-0.2371734090761076</v>
      </c>
      <c r="GH21">
        <v>0.2050853080159915</v>
      </c>
      <c r="GI21">
        <v>1</v>
      </c>
      <c r="GJ21">
        <v>0.339095175</v>
      </c>
      <c r="GK21">
        <v>-0.1183570919324584</v>
      </c>
      <c r="GL21">
        <v>0.0146575312687497</v>
      </c>
      <c r="GM21">
        <v>0</v>
      </c>
      <c r="GN21">
        <v>2</v>
      </c>
      <c r="GO21">
        <v>3</v>
      </c>
      <c r="GP21" t="s">
        <v>441</v>
      </c>
      <c r="GQ21">
        <v>3.1001</v>
      </c>
      <c r="GR21">
        <v>2.75827</v>
      </c>
      <c r="GS21">
        <v>0.0867748</v>
      </c>
      <c r="GT21">
        <v>0.0874123</v>
      </c>
      <c r="GU21">
        <v>0.0616381</v>
      </c>
      <c r="GV21">
        <v>0.0608549</v>
      </c>
      <c r="GW21">
        <v>23798.3</v>
      </c>
      <c r="GX21">
        <v>22142.5</v>
      </c>
      <c r="GY21">
        <v>26625.2</v>
      </c>
      <c r="GZ21">
        <v>24493.6</v>
      </c>
      <c r="HA21">
        <v>40049.8</v>
      </c>
      <c r="HB21">
        <v>34043.2</v>
      </c>
      <c r="HC21">
        <v>46562.3</v>
      </c>
      <c r="HD21">
        <v>38786.8</v>
      </c>
      <c r="HE21">
        <v>1.88195</v>
      </c>
      <c r="HF21">
        <v>1.88205</v>
      </c>
      <c r="HG21">
        <v>-0.00914186</v>
      </c>
      <c r="HH21">
        <v>0</v>
      </c>
      <c r="HI21">
        <v>18.1489</v>
      </c>
      <c r="HJ21">
        <v>999.9</v>
      </c>
      <c r="HK21">
        <v>40.2</v>
      </c>
      <c r="HL21">
        <v>27.4</v>
      </c>
      <c r="HM21">
        <v>16.37</v>
      </c>
      <c r="HN21">
        <v>63.0148</v>
      </c>
      <c r="HO21">
        <v>22.7043</v>
      </c>
      <c r="HP21">
        <v>1</v>
      </c>
      <c r="HQ21">
        <v>0.205343</v>
      </c>
      <c r="HR21">
        <v>7.32217</v>
      </c>
      <c r="HS21">
        <v>20.1307</v>
      </c>
      <c r="HT21">
        <v>5.21894</v>
      </c>
      <c r="HU21">
        <v>11.9851</v>
      </c>
      <c r="HV21">
        <v>4.96565</v>
      </c>
      <c r="HW21">
        <v>3.27523</v>
      </c>
      <c r="HX21">
        <v>9999</v>
      </c>
      <c r="HY21">
        <v>9999</v>
      </c>
      <c r="HZ21">
        <v>9999</v>
      </c>
      <c r="IA21">
        <v>511.7</v>
      </c>
      <c r="IB21">
        <v>1.86392</v>
      </c>
      <c r="IC21">
        <v>1.86005</v>
      </c>
      <c r="ID21">
        <v>1.85822</v>
      </c>
      <c r="IE21">
        <v>1.85972</v>
      </c>
      <c r="IF21">
        <v>1.8598</v>
      </c>
      <c r="IG21">
        <v>1.85829</v>
      </c>
      <c r="IH21">
        <v>1.85731</v>
      </c>
      <c r="II21">
        <v>1.85228</v>
      </c>
      <c r="IJ21">
        <v>0</v>
      </c>
      <c r="IK21">
        <v>0</v>
      </c>
      <c r="IL21">
        <v>0</v>
      </c>
      <c r="IM21">
        <v>0</v>
      </c>
      <c r="IN21" t="s">
        <v>442</v>
      </c>
      <c r="IO21" t="s">
        <v>443</v>
      </c>
      <c r="IP21" t="s">
        <v>444</v>
      </c>
      <c r="IQ21" t="s">
        <v>444</v>
      </c>
      <c r="IR21" t="s">
        <v>444</v>
      </c>
      <c r="IS21" t="s">
        <v>444</v>
      </c>
      <c r="IT21">
        <v>0</v>
      </c>
      <c r="IU21">
        <v>100</v>
      </c>
      <c r="IV21">
        <v>100</v>
      </c>
      <c r="IW21">
        <v>1.268</v>
      </c>
      <c r="IX21">
        <v>0.0117</v>
      </c>
      <c r="IY21">
        <v>0.3971615310492796</v>
      </c>
      <c r="IZ21">
        <v>0.002194383670526158</v>
      </c>
      <c r="JA21">
        <v>-2.614430836048478E-07</v>
      </c>
      <c r="JB21">
        <v>2.831566818974657E-11</v>
      </c>
      <c r="JC21">
        <v>-0.02387284111826243</v>
      </c>
      <c r="JD21">
        <v>-0.004919592197158782</v>
      </c>
      <c r="JE21">
        <v>0.0008186423644796414</v>
      </c>
      <c r="JF21">
        <v>-8.268116151049551E-06</v>
      </c>
      <c r="JG21">
        <v>6</v>
      </c>
      <c r="JH21">
        <v>2002</v>
      </c>
      <c r="JI21">
        <v>0</v>
      </c>
      <c r="JJ21">
        <v>28</v>
      </c>
      <c r="JK21">
        <v>28354966.9</v>
      </c>
      <c r="JL21">
        <v>28354966.9</v>
      </c>
      <c r="JM21">
        <v>1.12183</v>
      </c>
      <c r="JN21">
        <v>2.59155</v>
      </c>
      <c r="JO21">
        <v>1.49658</v>
      </c>
      <c r="JP21">
        <v>2.37305</v>
      </c>
      <c r="JQ21">
        <v>1.54907</v>
      </c>
      <c r="JR21">
        <v>2.44019</v>
      </c>
      <c r="JS21">
        <v>33.2216</v>
      </c>
      <c r="JT21">
        <v>24.0787</v>
      </c>
      <c r="JU21">
        <v>18</v>
      </c>
      <c r="JV21">
        <v>491.49</v>
      </c>
      <c r="JW21">
        <v>506.74</v>
      </c>
      <c r="JX21">
        <v>12.8224</v>
      </c>
      <c r="JY21">
        <v>29.4463</v>
      </c>
      <c r="JZ21">
        <v>30.0003</v>
      </c>
      <c r="KA21">
        <v>29.3318</v>
      </c>
      <c r="KB21">
        <v>29.2201</v>
      </c>
      <c r="KC21">
        <v>22.5677</v>
      </c>
      <c r="KD21">
        <v>32.5273</v>
      </c>
      <c r="KE21">
        <v>33.8323</v>
      </c>
      <c r="KF21">
        <v>12.8309</v>
      </c>
      <c r="KG21">
        <v>420</v>
      </c>
      <c r="KH21">
        <v>10.8842</v>
      </c>
      <c r="KI21">
        <v>101.75</v>
      </c>
      <c r="KJ21">
        <v>93.5063</v>
      </c>
    </row>
    <row r="22" spans="1:296">
      <c r="A22">
        <v>4</v>
      </c>
      <c r="B22">
        <v>1701298259.1</v>
      </c>
      <c r="C22">
        <v>485.5</v>
      </c>
      <c r="D22" t="s">
        <v>452</v>
      </c>
      <c r="E22" t="s">
        <v>453</v>
      </c>
      <c r="F22">
        <v>5</v>
      </c>
      <c r="G22" t="s">
        <v>436</v>
      </c>
      <c r="H22">
        <v>1701298251.349999</v>
      </c>
      <c r="I22">
        <f>(J22)/1000</f>
        <v>0</v>
      </c>
      <c r="J22">
        <f>IF(DO22, AM22, AG22)</f>
        <v>0</v>
      </c>
      <c r="K22">
        <f>IF(DO22, AH22, AF22)</f>
        <v>0</v>
      </c>
      <c r="L22">
        <f>DQ22 - IF(AT22&gt;1, K22*DK22*100.0/(AV22*EE22), 0)</f>
        <v>0</v>
      </c>
      <c r="M22">
        <f>((S22-I22/2)*L22-K22)/(S22+I22/2)</f>
        <v>0</v>
      </c>
      <c r="N22">
        <f>M22*(DX22+DY22)/1000.0</f>
        <v>0</v>
      </c>
      <c r="O22">
        <f>(DQ22 - IF(AT22&gt;1, K22*DK22*100.0/(AV22*EE22), 0))*(DX22+DY22)/1000.0</f>
        <v>0</v>
      </c>
      <c r="P22">
        <f>2.0/((1/R22-1/Q22)+SIGN(R22)*SQRT((1/R22-1/Q22)*(1/R22-1/Q22) + 4*DL22/((DL22+1)*(DL22+1))*(2*1/R22*1/Q22-1/Q22*1/Q22)))</f>
        <v>0</v>
      </c>
      <c r="Q22">
        <f>IF(LEFT(DM22,1)&lt;&gt;"0",IF(LEFT(DM22,1)="1",3.0,DN22),$D$5+$E$5*(EE22*DX22/($K$5*1000))+$F$5*(EE22*DX22/($K$5*1000))*MAX(MIN(DK22,$J$5),$I$5)*MAX(MIN(DK22,$J$5),$I$5)+$G$5*MAX(MIN(DK22,$J$5),$I$5)*(EE22*DX22/($K$5*1000))+$H$5*(EE22*DX22/($K$5*1000))*(EE22*DX22/($K$5*1000)))</f>
        <v>0</v>
      </c>
      <c r="R22">
        <f>I22*(1000-(1000*0.61365*exp(17.502*V22/(240.97+V22))/(DX22+DY22)+DS22)/2)/(1000*0.61365*exp(17.502*V22/(240.97+V22))/(DX22+DY22)-DS22)</f>
        <v>0</v>
      </c>
      <c r="S22">
        <f>1/((DL22+1)/(P22/1.6)+1/(Q22/1.37)) + DL22/((DL22+1)/(P22/1.6) + DL22/(Q22/1.37))</f>
        <v>0</v>
      </c>
      <c r="T22">
        <f>(DG22*DJ22)</f>
        <v>0</v>
      </c>
      <c r="U22">
        <f>(DZ22+(T22+2*0.95*5.67E-8*(((DZ22+$B$9)+273)^4-(DZ22+273)^4)-44100*I22)/(1.84*29.3*Q22+8*0.95*5.67E-8*(DZ22+273)^3))</f>
        <v>0</v>
      </c>
      <c r="V22">
        <f>($C$9*EA22+$D$9*EB22+$E$9*U22)</f>
        <v>0</v>
      </c>
      <c r="W22">
        <f>0.61365*exp(17.502*V22/(240.97+V22))</f>
        <v>0</v>
      </c>
      <c r="X22">
        <f>(Y22/Z22*100)</f>
        <v>0</v>
      </c>
      <c r="Y22">
        <f>DS22*(DX22+DY22)/1000</f>
        <v>0</v>
      </c>
      <c r="Z22">
        <f>0.61365*exp(17.502*DZ22/(240.97+DZ22))</f>
        <v>0</v>
      </c>
      <c r="AA22">
        <f>(W22-DS22*(DX22+DY22)/1000)</f>
        <v>0</v>
      </c>
      <c r="AB22">
        <f>(-I22*44100)</f>
        <v>0</v>
      </c>
      <c r="AC22">
        <f>2*29.3*Q22*0.92*(DZ22-V22)</f>
        <v>0</v>
      </c>
      <c r="AD22">
        <f>2*0.95*5.67E-8*(((DZ22+$B$9)+273)^4-(V22+273)^4)</f>
        <v>0</v>
      </c>
      <c r="AE22">
        <f>T22+AD22+AB22+AC22</f>
        <v>0</v>
      </c>
      <c r="AF22">
        <f>DW22*AT22*(DR22-DQ22*(1000-AT22*DT22)/(1000-AT22*DS22))/(100*DK22)</f>
        <v>0</v>
      </c>
      <c r="AG22">
        <f>1000*DW22*AT22*(DS22-DT22)/(100*DK22*(1000-AT22*DS22))</f>
        <v>0</v>
      </c>
      <c r="AH22">
        <f>(AI22 - AJ22 - DX22*1E3/(8.314*(DZ22+273.15)) * AL22/DW22 * AK22) * DW22/(100*DK22) * (1000 - DT22)/1000</f>
        <v>0</v>
      </c>
      <c r="AI22">
        <v>426.742704120852</v>
      </c>
      <c r="AJ22">
        <v>424.216818181818</v>
      </c>
      <c r="AK22">
        <v>0.0005649781280353124</v>
      </c>
      <c r="AL22">
        <v>66.22625495842505</v>
      </c>
      <c r="AM22">
        <f>(AO22 - AN22 + DX22*1E3/(8.314*(DZ22+273.15)) * AQ22/DW22 * AP22) * DW22/(100*DK22) * 1000/(1000 - AO22)</f>
        <v>0</v>
      </c>
      <c r="AN22">
        <v>15.88015895480582</v>
      </c>
      <c r="AO22">
        <v>16.42242909090909</v>
      </c>
      <c r="AP22">
        <v>0.0001704126940346214</v>
      </c>
      <c r="AQ22">
        <v>108.616746182374</v>
      </c>
      <c r="AR22">
        <v>0</v>
      </c>
      <c r="AS22">
        <v>0</v>
      </c>
      <c r="AT22">
        <f>IF(AR22*$H$15&gt;=AV22,1.0,(AV22/(AV22-AR22*$H$15)))</f>
        <v>0</v>
      </c>
      <c r="AU22">
        <f>(AT22-1)*100</f>
        <v>0</v>
      </c>
      <c r="AV22">
        <f>MAX(0,($B$15+$C$15*EE22)/(1+$D$15*EE22)*DX22/(DZ22+273)*$E$15)</f>
        <v>0</v>
      </c>
      <c r="AW22" t="s">
        <v>437</v>
      </c>
      <c r="AX22">
        <v>0</v>
      </c>
      <c r="AY22">
        <v>0.7</v>
      </c>
      <c r="AZ22">
        <v>0.7</v>
      </c>
      <c r="BA22">
        <f>1-AY22/AZ22</f>
        <v>0</v>
      </c>
      <c r="BB22">
        <v>-1</v>
      </c>
      <c r="BC22" t="s">
        <v>454</v>
      </c>
      <c r="BD22">
        <v>8164.48</v>
      </c>
      <c r="BE22">
        <v>195.8409615384615</v>
      </c>
      <c r="BF22">
        <v>213.2</v>
      </c>
      <c r="BG22">
        <f>1-BE22/BF22</f>
        <v>0</v>
      </c>
      <c r="BH22">
        <v>0.5</v>
      </c>
      <c r="BI22">
        <f>DH22</f>
        <v>0</v>
      </c>
      <c r="BJ22">
        <f>K22</f>
        <v>0</v>
      </c>
      <c r="BK22">
        <f>BG22*BH22*BI22</f>
        <v>0</v>
      </c>
      <c r="BL22">
        <f>(BJ22-BB22)/BI22</f>
        <v>0</v>
      </c>
      <c r="BM22">
        <f>(AZ22-BF22)/BF22</f>
        <v>0</v>
      </c>
      <c r="BN22">
        <f>AY22/(BA22+AY22/BF22)</f>
        <v>0</v>
      </c>
      <c r="BO22" t="s">
        <v>437</v>
      </c>
      <c r="BP22">
        <v>0</v>
      </c>
      <c r="BQ22">
        <f>IF(BP22&lt;&gt;0, BP22, BN22)</f>
        <v>0</v>
      </c>
      <c r="BR22">
        <f>1-BQ22/BF22</f>
        <v>0</v>
      </c>
      <c r="BS22">
        <f>(BF22-BE22)/(BF22-BQ22)</f>
        <v>0</v>
      </c>
      <c r="BT22">
        <f>(AZ22-BF22)/(AZ22-BQ22)</f>
        <v>0</v>
      </c>
      <c r="BU22">
        <f>(BF22-BE22)/(BF22-AY22)</f>
        <v>0</v>
      </c>
      <c r="BV22">
        <f>(AZ22-BF22)/(AZ22-AY22)</f>
        <v>0</v>
      </c>
      <c r="BW22">
        <f>(BS22*BQ22/BE22)</f>
        <v>0</v>
      </c>
      <c r="BX22">
        <f>(1-BW22)</f>
        <v>0</v>
      </c>
      <c r="DG22">
        <f>$B$13*EF22+$C$13*EG22+$F$13*ER22*(1-EU22)</f>
        <v>0</v>
      </c>
      <c r="DH22">
        <f>DG22*DI22</f>
        <v>0</v>
      </c>
      <c r="DI22">
        <f>($B$13*$D$11+$C$13*$D$11+$F$13*((FE22+EW22)/MAX(FE22+EW22+FF22, 0.1)*$I$11+FF22/MAX(FE22+EW22+FF22, 0.1)*$J$11))/($B$13+$C$13+$F$13)</f>
        <v>0</v>
      </c>
      <c r="DJ22">
        <f>($B$13*$K$11+$C$13*$K$11+$F$13*((FE22+EW22)/MAX(FE22+EW22+FF22, 0.1)*$P$11+FF22/MAX(FE22+EW22+FF22, 0.1)*$Q$11))/($B$13+$C$13+$F$13)</f>
        <v>0</v>
      </c>
      <c r="DK22">
        <v>2</v>
      </c>
      <c r="DL22">
        <v>0.5</v>
      </c>
      <c r="DM22" t="s">
        <v>439</v>
      </c>
      <c r="DN22">
        <v>2</v>
      </c>
      <c r="DO22" t="b">
        <v>1</v>
      </c>
      <c r="DP22">
        <v>1701298251.349999</v>
      </c>
      <c r="DQ22">
        <v>417.2301</v>
      </c>
      <c r="DR22">
        <v>419.9944333333333</v>
      </c>
      <c r="DS22">
        <v>16.43210666666667</v>
      </c>
      <c r="DT22">
        <v>15.85355666666666</v>
      </c>
      <c r="DU22">
        <v>415.9634</v>
      </c>
      <c r="DV22">
        <v>16.35366333333333</v>
      </c>
      <c r="DW22">
        <v>500.0066666666668</v>
      </c>
      <c r="DX22">
        <v>89.98176333333332</v>
      </c>
      <c r="DY22">
        <v>0.1000384933333333</v>
      </c>
      <c r="DZ22">
        <v>23.80672666666667</v>
      </c>
      <c r="EA22">
        <v>23.98416666666667</v>
      </c>
      <c r="EB22">
        <v>999.9000000000002</v>
      </c>
      <c r="EC22">
        <v>0</v>
      </c>
      <c r="ED22">
        <v>0</v>
      </c>
      <c r="EE22">
        <v>9990.094999999999</v>
      </c>
      <c r="EF22">
        <v>0</v>
      </c>
      <c r="EG22">
        <v>11.42367</v>
      </c>
      <c r="EH22">
        <v>-2.764270000000001</v>
      </c>
      <c r="EI22">
        <v>424.2007</v>
      </c>
      <c r="EJ22">
        <v>426.7601</v>
      </c>
      <c r="EK22">
        <v>0.5785592333333334</v>
      </c>
      <c r="EL22">
        <v>419.9944333333333</v>
      </c>
      <c r="EM22">
        <v>15.85355666666666</v>
      </c>
      <c r="EN22">
        <v>1.478589666666667</v>
      </c>
      <c r="EO22">
        <v>1.426530666666667</v>
      </c>
      <c r="EP22">
        <v>12.74854333333333</v>
      </c>
      <c r="EQ22">
        <v>12.20261</v>
      </c>
      <c r="ER22">
        <v>1499.984000000001</v>
      </c>
      <c r="ES22">
        <v>0.9729990000000003</v>
      </c>
      <c r="ET22">
        <v>0.02700139999999999</v>
      </c>
      <c r="EU22">
        <v>0</v>
      </c>
      <c r="EV22">
        <v>195.8165333333333</v>
      </c>
      <c r="EW22">
        <v>4.999599999999998</v>
      </c>
      <c r="EX22">
        <v>3045.278666666667</v>
      </c>
      <c r="EY22">
        <v>14076.25333333333</v>
      </c>
      <c r="EZ22">
        <v>37.99959999999999</v>
      </c>
      <c r="FA22">
        <v>39.729</v>
      </c>
      <c r="FB22">
        <v>39.21639999999999</v>
      </c>
      <c r="FC22">
        <v>39.17073333333333</v>
      </c>
      <c r="FD22">
        <v>39.09573333333334</v>
      </c>
      <c r="FE22">
        <v>1454.614</v>
      </c>
      <c r="FF22">
        <v>40.36999999999998</v>
      </c>
      <c r="FG22">
        <v>0</v>
      </c>
      <c r="FH22">
        <v>244.5999999046326</v>
      </c>
      <c r="FI22">
        <v>0</v>
      </c>
      <c r="FJ22">
        <v>195.8409615384615</v>
      </c>
      <c r="FK22">
        <v>-0.06697437653933414</v>
      </c>
      <c r="FL22">
        <v>-5.990427333764435</v>
      </c>
      <c r="FM22">
        <v>3045.268461538461</v>
      </c>
      <c r="FN22">
        <v>15</v>
      </c>
      <c r="FO22">
        <v>0</v>
      </c>
      <c r="FP22" t="s">
        <v>440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-2.770072</v>
      </c>
      <c r="GC22">
        <v>0.1337380863039398</v>
      </c>
      <c r="GD22">
        <v>0.04090207306482154</v>
      </c>
      <c r="GE22">
        <v>1</v>
      </c>
      <c r="GF22">
        <v>195.8606176470588</v>
      </c>
      <c r="GG22">
        <v>-0.1383193329283054</v>
      </c>
      <c r="GH22">
        <v>0.2476817235065376</v>
      </c>
      <c r="GI22">
        <v>1</v>
      </c>
      <c r="GJ22">
        <v>0.588555975</v>
      </c>
      <c r="GK22">
        <v>-0.1791360112570362</v>
      </c>
      <c r="GL22">
        <v>0.02697504722654577</v>
      </c>
      <c r="GM22">
        <v>0</v>
      </c>
      <c r="GN22">
        <v>2</v>
      </c>
      <c r="GO22">
        <v>3</v>
      </c>
      <c r="GP22" t="s">
        <v>441</v>
      </c>
      <c r="GQ22">
        <v>3.10138</v>
      </c>
      <c r="GR22">
        <v>2.75816</v>
      </c>
      <c r="GS22">
        <v>0.0866918</v>
      </c>
      <c r="GT22">
        <v>0.0873724</v>
      </c>
      <c r="GU22">
        <v>0.08206289999999999</v>
      </c>
      <c r="GV22">
        <v>0.08093880000000001</v>
      </c>
      <c r="GW22">
        <v>23786.1</v>
      </c>
      <c r="GX22">
        <v>22129.5</v>
      </c>
      <c r="GY22">
        <v>26609.4</v>
      </c>
      <c r="GZ22">
        <v>24478.4</v>
      </c>
      <c r="HA22">
        <v>39150.6</v>
      </c>
      <c r="HB22">
        <v>33293.6</v>
      </c>
      <c r="HC22">
        <v>46535.3</v>
      </c>
      <c r="HD22">
        <v>38764.9</v>
      </c>
      <c r="HE22">
        <v>1.88063</v>
      </c>
      <c r="HF22">
        <v>1.8833</v>
      </c>
      <c r="HG22">
        <v>0.131249</v>
      </c>
      <c r="HH22">
        <v>0</v>
      </c>
      <c r="HI22">
        <v>21.8427</v>
      </c>
      <c r="HJ22">
        <v>999.9</v>
      </c>
      <c r="HK22">
        <v>43.3</v>
      </c>
      <c r="HL22">
        <v>27.9</v>
      </c>
      <c r="HM22">
        <v>18.1554</v>
      </c>
      <c r="HN22">
        <v>61.5449</v>
      </c>
      <c r="HO22">
        <v>22.5561</v>
      </c>
      <c r="HP22">
        <v>1</v>
      </c>
      <c r="HQ22">
        <v>0.20544</v>
      </c>
      <c r="HR22">
        <v>3.24016</v>
      </c>
      <c r="HS22">
        <v>20.2516</v>
      </c>
      <c r="HT22">
        <v>5.22163</v>
      </c>
      <c r="HU22">
        <v>11.9804</v>
      </c>
      <c r="HV22">
        <v>4.96535</v>
      </c>
      <c r="HW22">
        <v>3.27525</v>
      </c>
      <c r="HX22">
        <v>9999</v>
      </c>
      <c r="HY22">
        <v>9999</v>
      </c>
      <c r="HZ22">
        <v>9999</v>
      </c>
      <c r="IA22">
        <v>511.7</v>
      </c>
      <c r="IB22">
        <v>1.86392</v>
      </c>
      <c r="IC22">
        <v>1.86005</v>
      </c>
      <c r="ID22">
        <v>1.85823</v>
      </c>
      <c r="IE22">
        <v>1.85974</v>
      </c>
      <c r="IF22">
        <v>1.85984</v>
      </c>
      <c r="IG22">
        <v>1.85831</v>
      </c>
      <c r="IH22">
        <v>1.85734</v>
      </c>
      <c r="II22">
        <v>1.85232</v>
      </c>
      <c r="IJ22">
        <v>0</v>
      </c>
      <c r="IK22">
        <v>0</v>
      </c>
      <c r="IL22">
        <v>0</v>
      </c>
      <c r="IM22">
        <v>0</v>
      </c>
      <c r="IN22" t="s">
        <v>442</v>
      </c>
      <c r="IO22" t="s">
        <v>443</v>
      </c>
      <c r="IP22" t="s">
        <v>444</v>
      </c>
      <c r="IQ22" t="s">
        <v>444</v>
      </c>
      <c r="IR22" t="s">
        <v>444</v>
      </c>
      <c r="IS22" t="s">
        <v>444</v>
      </c>
      <c r="IT22">
        <v>0</v>
      </c>
      <c r="IU22">
        <v>100</v>
      </c>
      <c r="IV22">
        <v>100</v>
      </c>
      <c r="IW22">
        <v>1.266</v>
      </c>
      <c r="IX22">
        <v>0.07829999999999999</v>
      </c>
      <c r="IY22">
        <v>0.3971615310492796</v>
      </c>
      <c r="IZ22">
        <v>0.002194383670526158</v>
      </c>
      <c r="JA22">
        <v>-2.614430836048478E-07</v>
      </c>
      <c r="JB22">
        <v>2.831566818974657E-11</v>
      </c>
      <c r="JC22">
        <v>-0.02387284111826243</v>
      </c>
      <c r="JD22">
        <v>-0.004919592197158782</v>
      </c>
      <c r="JE22">
        <v>0.0008186423644796414</v>
      </c>
      <c r="JF22">
        <v>-8.268116151049551E-06</v>
      </c>
      <c r="JG22">
        <v>6</v>
      </c>
      <c r="JH22">
        <v>2002</v>
      </c>
      <c r="JI22">
        <v>0</v>
      </c>
      <c r="JJ22">
        <v>28</v>
      </c>
      <c r="JK22">
        <v>28354971</v>
      </c>
      <c r="JL22">
        <v>28354971</v>
      </c>
      <c r="JM22">
        <v>1.12915</v>
      </c>
      <c r="JN22">
        <v>2.6062</v>
      </c>
      <c r="JO22">
        <v>1.49658</v>
      </c>
      <c r="JP22">
        <v>2.37183</v>
      </c>
      <c r="JQ22">
        <v>1.54907</v>
      </c>
      <c r="JR22">
        <v>2.37061</v>
      </c>
      <c r="JS22">
        <v>33.7606</v>
      </c>
      <c r="JT22">
        <v>24.1225</v>
      </c>
      <c r="JU22">
        <v>18</v>
      </c>
      <c r="JV22">
        <v>493.327</v>
      </c>
      <c r="JW22">
        <v>510.818</v>
      </c>
      <c r="JX22">
        <v>21.3926</v>
      </c>
      <c r="JY22">
        <v>29.6881</v>
      </c>
      <c r="JZ22">
        <v>30.0009</v>
      </c>
      <c r="KA22">
        <v>29.6754</v>
      </c>
      <c r="KB22">
        <v>29.5967</v>
      </c>
      <c r="KC22">
        <v>22.701</v>
      </c>
      <c r="KD22">
        <v>16.0692</v>
      </c>
      <c r="KE22">
        <v>44.0539</v>
      </c>
      <c r="KF22">
        <v>21.3928</v>
      </c>
      <c r="KG22">
        <v>420</v>
      </c>
      <c r="KH22">
        <v>15.7895</v>
      </c>
      <c r="KI22">
        <v>101.69</v>
      </c>
      <c r="KJ22">
        <v>93.4515</v>
      </c>
    </row>
    <row r="23" spans="1:296">
      <c r="A23">
        <v>5</v>
      </c>
      <c r="B23">
        <v>1701298351.6</v>
      </c>
      <c r="C23">
        <v>578</v>
      </c>
      <c r="D23" t="s">
        <v>455</v>
      </c>
      <c r="E23" t="s">
        <v>456</v>
      </c>
      <c r="F23">
        <v>5</v>
      </c>
      <c r="G23" t="s">
        <v>436</v>
      </c>
      <c r="H23">
        <v>1701298343.599999</v>
      </c>
      <c r="I23">
        <f>(J23)/1000</f>
        <v>0</v>
      </c>
      <c r="J23">
        <f>IF(DO23, AM23, AG23)</f>
        <v>0</v>
      </c>
      <c r="K23">
        <f>IF(DO23, AH23, AF23)</f>
        <v>0</v>
      </c>
      <c r="L23">
        <f>DQ23 - IF(AT23&gt;1, K23*DK23*100.0/(AV23*EE23), 0)</f>
        <v>0</v>
      </c>
      <c r="M23">
        <f>((S23-I23/2)*L23-K23)/(S23+I23/2)</f>
        <v>0</v>
      </c>
      <c r="N23">
        <f>M23*(DX23+DY23)/1000.0</f>
        <v>0</v>
      </c>
      <c r="O23">
        <f>(DQ23 - IF(AT23&gt;1, K23*DK23*100.0/(AV23*EE23), 0))*(DX23+DY23)/1000.0</f>
        <v>0</v>
      </c>
      <c r="P23">
        <f>2.0/((1/R23-1/Q23)+SIGN(R23)*SQRT((1/R23-1/Q23)*(1/R23-1/Q23) + 4*DL23/((DL23+1)*(DL23+1))*(2*1/R23*1/Q23-1/Q23*1/Q23)))</f>
        <v>0</v>
      </c>
      <c r="Q23">
        <f>IF(LEFT(DM23,1)&lt;&gt;"0",IF(LEFT(DM23,1)="1",3.0,DN23),$D$5+$E$5*(EE23*DX23/($K$5*1000))+$F$5*(EE23*DX23/($K$5*1000))*MAX(MIN(DK23,$J$5),$I$5)*MAX(MIN(DK23,$J$5),$I$5)+$G$5*MAX(MIN(DK23,$J$5),$I$5)*(EE23*DX23/($K$5*1000))+$H$5*(EE23*DX23/($K$5*1000))*(EE23*DX23/($K$5*1000)))</f>
        <v>0</v>
      </c>
      <c r="R23">
        <f>I23*(1000-(1000*0.61365*exp(17.502*V23/(240.97+V23))/(DX23+DY23)+DS23)/2)/(1000*0.61365*exp(17.502*V23/(240.97+V23))/(DX23+DY23)-DS23)</f>
        <v>0</v>
      </c>
      <c r="S23">
        <f>1/((DL23+1)/(P23/1.6)+1/(Q23/1.37)) + DL23/((DL23+1)/(P23/1.6) + DL23/(Q23/1.37))</f>
        <v>0</v>
      </c>
      <c r="T23">
        <f>(DG23*DJ23)</f>
        <v>0</v>
      </c>
      <c r="U23">
        <f>(DZ23+(T23+2*0.95*5.67E-8*(((DZ23+$B$9)+273)^4-(DZ23+273)^4)-44100*I23)/(1.84*29.3*Q23+8*0.95*5.67E-8*(DZ23+273)^3))</f>
        <v>0</v>
      </c>
      <c r="V23">
        <f>($C$9*EA23+$D$9*EB23+$E$9*U23)</f>
        <v>0</v>
      </c>
      <c r="W23">
        <f>0.61365*exp(17.502*V23/(240.97+V23))</f>
        <v>0</v>
      </c>
      <c r="X23">
        <f>(Y23/Z23*100)</f>
        <v>0</v>
      </c>
      <c r="Y23">
        <f>DS23*(DX23+DY23)/1000</f>
        <v>0</v>
      </c>
      <c r="Z23">
        <f>0.61365*exp(17.502*DZ23/(240.97+DZ23))</f>
        <v>0</v>
      </c>
      <c r="AA23">
        <f>(W23-DS23*(DX23+DY23)/1000)</f>
        <v>0</v>
      </c>
      <c r="AB23">
        <f>(-I23*44100)</f>
        <v>0</v>
      </c>
      <c r="AC23">
        <f>2*29.3*Q23*0.92*(DZ23-V23)</f>
        <v>0</v>
      </c>
      <c r="AD23">
        <f>2*0.95*5.67E-8*(((DZ23+$B$9)+273)^4-(V23+273)^4)</f>
        <v>0</v>
      </c>
      <c r="AE23">
        <f>T23+AD23+AB23+AC23</f>
        <v>0</v>
      </c>
      <c r="AF23">
        <f>DW23*AT23*(DR23-DQ23*(1000-AT23*DT23)/(1000-AT23*DS23))/(100*DK23)</f>
        <v>0</v>
      </c>
      <c r="AG23">
        <f>1000*DW23*AT23*(DS23-DT23)/(100*DK23*(1000-AT23*DS23))</f>
        <v>0</v>
      </c>
      <c r="AH23">
        <f>(AI23 - AJ23 - DX23*1E3/(8.314*(DZ23+273.15)) * AL23/DW23 * AK23) * DW23/(100*DK23) * (1000 - DT23)/1000</f>
        <v>0</v>
      </c>
      <c r="AI23">
        <v>426.7805282853001</v>
      </c>
      <c r="AJ23">
        <v>424.2214909090908</v>
      </c>
      <c r="AK23">
        <v>-0.000523202354237519</v>
      </c>
      <c r="AL23">
        <v>66.22625495842505</v>
      </c>
      <c r="AM23">
        <f>(AO23 - AN23 + DX23*1E3/(8.314*(DZ23+273.15)) * AQ23/DW23 * AP23) * DW23/(100*DK23) * 1000/(1000 - AO23)</f>
        <v>0</v>
      </c>
      <c r="AN23">
        <v>15.82699202107982</v>
      </c>
      <c r="AO23">
        <v>16.44438303030302</v>
      </c>
      <c r="AP23">
        <v>-0.007412442485342889</v>
      </c>
      <c r="AQ23">
        <v>108.616746182374</v>
      </c>
      <c r="AR23">
        <v>0</v>
      </c>
      <c r="AS23">
        <v>0</v>
      </c>
      <c r="AT23">
        <f>IF(AR23*$H$15&gt;=AV23,1.0,(AV23/(AV23-AR23*$H$15)))</f>
        <v>0</v>
      </c>
      <c r="AU23">
        <f>(AT23-1)*100</f>
        <v>0</v>
      </c>
      <c r="AV23">
        <f>MAX(0,($B$15+$C$15*EE23)/(1+$D$15*EE23)*DX23/(DZ23+273)*$E$15)</f>
        <v>0</v>
      </c>
      <c r="AW23" t="s">
        <v>437</v>
      </c>
      <c r="AX23">
        <v>0</v>
      </c>
      <c r="AY23">
        <v>0.7</v>
      </c>
      <c r="AZ23">
        <v>0.7</v>
      </c>
      <c r="BA23">
        <f>1-AY23/AZ23</f>
        <v>0</v>
      </c>
      <c r="BB23">
        <v>-1</v>
      </c>
      <c r="BC23" t="s">
        <v>457</v>
      </c>
      <c r="BD23">
        <v>8159.39</v>
      </c>
      <c r="BE23">
        <v>195.42088</v>
      </c>
      <c r="BF23">
        <v>212.63</v>
      </c>
      <c r="BG23">
        <f>1-BE23/BF23</f>
        <v>0</v>
      </c>
      <c r="BH23">
        <v>0.5</v>
      </c>
      <c r="BI23">
        <f>DH23</f>
        <v>0</v>
      </c>
      <c r="BJ23">
        <f>K23</f>
        <v>0</v>
      </c>
      <c r="BK23">
        <f>BG23*BH23*BI23</f>
        <v>0</v>
      </c>
      <c r="BL23">
        <f>(BJ23-BB23)/BI23</f>
        <v>0</v>
      </c>
      <c r="BM23">
        <f>(AZ23-BF23)/BF23</f>
        <v>0</v>
      </c>
      <c r="BN23">
        <f>AY23/(BA23+AY23/BF23)</f>
        <v>0</v>
      </c>
      <c r="BO23" t="s">
        <v>437</v>
      </c>
      <c r="BP23">
        <v>0</v>
      </c>
      <c r="BQ23">
        <f>IF(BP23&lt;&gt;0, BP23, BN23)</f>
        <v>0</v>
      </c>
      <c r="BR23">
        <f>1-BQ23/BF23</f>
        <v>0</v>
      </c>
      <c r="BS23">
        <f>(BF23-BE23)/(BF23-BQ23)</f>
        <v>0</v>
      </c>
      <c r="BT23">
        <f>(AZ23-BF23)/(AZ23-BQ23)</f>
        <v>0</v>
      </c>
      <c r="BU23">
        <f>(BF23-BE23)/(BF23-AY23)</f>
        <v>0</v>
      </c>
      <c r="BV23">
        <f>(AZ23-BF23)/(AZ23-AY23)</f>
        <v>0</v>
      </c>
      <c r="BW23">
        <f>(BS23*BQ23/BE23)</f>
        <v>0</v>
      </c>
      <c r="BX23">
        <f>(1-BW23)</f>
        <v>0</v>
      </c>
      <c r="DG23">
        <f>$B$13*EF23+$C$13*EG23+$F$13*ER23*(1-EU23)</f>
        <v>0</v>
      </c>
      <c r="DH23">
        <f>DG23*DI23</f>
        <v>0</v>
      </c>
      <c r="DI23">
        <f>($B$13*$D$11+$C$13*$D$11+$F$13*((FE23+EW23)/MAX(FE23+EW23+FF23, 0.1)*$I$11+FF23/MAX(FE23+EW23+FF23, 0.1)*$J$11))/($B$13+$C$13+$F$13)</f>
        <v>0</v>
      </c>
      <c r="DJ23">
        <f>($B$13*$K$11+$C$13*$K$11+$F$13*((FE23+EW23)/MAX(FE23+EW23+FF23, 0.1)*$P$11+FF23/MAX(FE23+EW23+FF23, 0.1)*$Q$11))/($B$13+$C$13+$F$13)</f>
        <v>0</v>
      </c>
      <c r="DK23">
        <v>2</v>
      </c>
      <c r="DL23">
        <v>0.5</v>
      </c>
      <c r="DM23" t="s">
        <v>439</v>
      </c>
      <c r="DN23">
        <v>2</v>
      </c>
      <c r="DO23" t="b">
        <v>1</v>
      </c>
      <c r="DP23">
        <v>1701298343.599999</v>
      </c>
      <c r="DQ23">
        <v>417.2642258064516</v>
      </c>
      <c r="DR23">
        <v>420.010193548387</v>
      </c>
      <c r="DS23">
        <v>16.49137419354839</v>
      </c>
      <c r="DT23">
        <v>15.89803870967742</v>
      </c>
      <c r="DU23">
        <v>415.9973870967743</v>
      </c>
      <c r="DV23">
        <v>16.41201612903226</v>
      </c>
      <c r="DW23">
        <v>500.0229032258064</v>
      </c>
      <c r="DX23">
        <v>89.97998387096774</v>
      </c>
      <c r="DY23">
        <v>0.1000094516129032</v>
      </c>
      <c r="DZ23">
        <v>23.71091935483871</v>
      </c>
      <c r="EA23">
        <v>23.99710967741935</v>
      </c>
      <c r="EB23">
        <v>999.9000000000003</v>
      </c>
      <c r="EC23">
        <v>0</v>
      </c>
      <c r="ED23">
        <v>0</v>
      </c>
      <c r="EE23">
        <v>10003.02677419355</v>
      </c>
      <c r="EF23">
        <v>0</v>
      </c>
      <c r="EG23">
        <v>11.23685483870968</v>
      </c>
      <c r="EH23">
        <v>-2.746033225806451</v>
      </c>
      <c r="EI23">
        <v>424.2608709677419</v>
      </c>
      <c r="EJ23">
        <v>426.7955161290323</v>
      </c>
      <c r="EK23">
        <v>0.5933306129032259</v>
      </c>
      <c r="EL23">
        <v>420.010193548387</v>
      </c>
      <c r="EM23">
        <v>15.89803870967742</v>
      </c>
      <c r="EN23">
        <v>1.483893870967742</v>
      </c>
      <c r="EO23">
        <v>1.430505161290323</v>
      </c>
      <c r="EP23">
        <v>12.80318709677419</v>
      </c>
      <c r="EQ23">
        <v>12.24483548387097</v>
      </c>
      <c r="ER23">
        <v>1500.04</v>
      </c>
      <c r="ES23">
        <v>0.973000935483871</v>
      </c>
      <c r="ET23">
        <v>0.02699915806451612</v>
      </c>
      <c r="EU23">
        <v>0</v>
      </c>
      <c r="EV23">
        <v>195.4176451612903</v>
      </c>
      <c r="EW23">
        <v>4.999599999999997</v>
      </c>
      <c r="EX23">
        <v>3043.258387096774</v>
      </c>
      <c r="EY23">
        <v>14076.78387096774</v>
      </c>
      <c r="EZ23">
        <v>38.23548387096773</v>
      </c>
      <c r="FA23">
        <v>39.91699999999998</v>
      </c>
      <c r="FB23">
        <v>39.33851612903225</v>
      </c>
      <c r="FC23">
        <v>39.37661290322579</v>
      </c>
      <c r="FD23">
        <v>39.35454838709676</v>
      </c>
      <c r="FE23">
        <v>1454.68</v>
      </c>
      <c r="FF23">
        <v>40.35999999999998</v>
      </c>
      <c r="FG23">
        <v>0</v>
      </c>
      <c r="FH23">
        <v>91.79999995231628</v>
      </c>
      <c r="FI23">
        <v>0</v>
      </c>
      <c r="FJ23">
        <v>195.42088</v>
      </c>
      <c r="FK23">
        <v>0.1398461460154303</v>
      </c>
      <c r="FL23">
        <v>-0.1776923112337857</v>
      </c>
      <c r="FM23">
        <v>3043.256</v>
      </c>
      <c r="FN23">
        <v>15</v>
      </c>
      <c r="FO23">
        <v>0</v>
      </c>
      <c r="FP23" t="s">
        <v>440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-2.74710625</v>
      </c>
      <c r="GC23">
        <v>-0.006213320825514731</v>
      </c>
      <c r="GD23">
        <v>0.02116873232948775</v>
      </c>
      <c r="GE23">
        <v>1</v>
      </c>
      <c r="GF23">
        <v>195.4243823529412</v>
      </c>
      <c r="GG23">
        <v>0.1155232960830228</v>
      </c>
      <c r="GH23">
        <v>0.1979209608591376</v>
      </c>
      <c r="GI23">
        <v>1</v>
      </c>
      <c r="GJ23">
        <v>0.575042075</v>
      </c>
      <c r="GK23">
        <v>0.4590535497185729</v>
      </c>
      <c r="GL23">
        <v>0.04513638279779823</v>
      </c>
      <c r="GM23">
        <v>0</v>
      </c>
      <c r="GN23">
        <v>2</v>
      </c>
      <c r="GO23">
        <v>3</v>
      </c>
      <c r="GP23" t="s">
        <v>441</v>
      </c>
      <c r="GQ23">
        <v>3.10135</v>
      </c>
      <c r="GR23">
        <v>2.75804</v>
      </c>
      <c r="GS23">
        <v>0.08666169999999999</v>
      </c>
      <c r="GT23">
        <v>0.0873457</v>
      </c>
      <c r="GU23">
        <v>0.0821006</v>
      </c>
      <c r="GV23">
        <v>0.0806569</v>
      </c>
      <c r="GW23">
        <v>23781.3</v>
      </c>
      <c r="GX23">
        <v>22125.7</v>
      </c>
      <c r="GY23">
        <v>26603.6</v>
      </c>
      <c r="GZ23">
        <v>24474</v>
      </c>
      <c r="HA23">
        <v>39141.1</v>
      </c>
      <c r="HB23">
        <v>33298.2</v>
      </c>
      <c r="HC23">
        <v>46525.7</v>
      </c>
      <c r="HD23">
        <v>38758.2</v>
      </c>
      <c r="HE23">
        <v>1.87865</v>
      </c>
      <c r="HF23">
        <v>1.88078</v>
      </c>
      <c r="HG23">
        <v>0.0952706</v>
      </c>
      <c r="HH23">
        <v>0</v>
      </c>
      <c r="HI23">
        <v>22.4315</v>
      </c>
      <c r="HJ23">
        <v>999.9</v>
      </c>
      <c r="HK23">
        <v>44.2</v>
      </c>
      <c r="HL23">
        <v>28.1</v>
      </c>
      <c r="HM23">
        <v>18.7514</v>
      </c>
      <c r="HN23">
        <v>60.9549</v>
      </c>
      <c r="HO23">
        <v>22.3758</v>
      </c>
      <c r="HP23">
        <v>1</v>
      </c>
      <c r="HQ23">
        <v>0.210701</v>
      </c>
      <c r="HR23">
        <v>2.02675</v>
      </c>
      <c r="HS23">
        <v>20.2702</v>
      </c>
      <c r="HT23">
        <v>5.21939</v>
      </c>
      <c r="HU23">
        <v>11.98</v>
      </c>
      <c r="HV23">
        <v>4.9654</v>
      </c>
      <c r="HW23">
        <v>3.27527</v>
      </c>
      <c r="HX23">
        <v>9999</v>
      </c>
      <c r="HY23">
        <v>9999</v>
      </c>
      <c r="HZ23">
        <v>9999</v>
      </c>
      <c r="IA23">
        <v>511.8</v>
      </c>
      <c r="IB23">
        <v>1.86395</v>
      </c>
      <c r="IC23">
        <v>1.86005</v>
      </c>
      <c r="ID23">
        <v>1.85823</v>
      </c>
      <c r="IE23">
        <v>1.85972</v>
      </c>
      <c r="IF23">
        <v>1.85982</v>
      </c>
      <c r="IG23">
        <v>1.85831</v>
      </c>
      <c r="IH23">
        <v>1.85733</v>
      </c>
      <c r="II23">
        <v>1.85231</v>
      </c>
      <c r="IJ23">
        <v>0</v>
      </c>
      <c r="IK23">
        <v>0</v>
      </c>
      <c r="IL23">
        <v>0</v>
      </c>
      <c r="IM23">
        <v>0</v>
      </c>
      <c r="IN23" t="s">
        <v>442</v>
      </c>
      <c r="IO23" t="s">
        <v>443</v>
      </c>
      <c r="IP23" t="s">
        <v>444</v>
      </c>
      <c r="IQ23" t="s">
        <v>444</v>
      </c>
      <c r="IR23" t="s">
        <v>444</v>
      </c>
      <c r="IS23" t="s">
        <v>444</v>
      </c>
      <c r="IT23">
        <v>0</v>
      </c>
      <c r="IU23">
        <v>100</v>
      </c>
      <c r="IV23">
        <v>100</v>
      </c>
      <c r="IW23">
        <v>1.266</v>
      </c>
      <c r="IX23">
        <v>0.0786</v>
      </c>
      <c r="IY23">
        <v>0.3971615310492796</v>
      </c>
      <c r="IZ23">
        <v>0.002194383670526158</v>
      </c>
      <c r="JA23">
        <v>-2.614430836048478E-07</v>
      </c>
      <c r="JB23">
        <v>2.831566818974657E-11</v>
      </c>
      <c r="JC23">
        <v>-0.02387284111826243</v>
      </c>
      <c r="JD23">
        <v>-0.004919592197158782</v>
      </c>
      <c r="JE23">
        <v>0.0008186423644796414</v>
      </c>
      <c r="JF23">
        <v>-8.268116151049551E-06</v>
      </c>
      <c r="JG23">
        <v>6</v>
      </c>
      <c r="JH23">
        <v>2002</v>
      </c>
      <c r="JI23">
        <v>0</v>
      </c>
      <c r="JJ23">
        <v>28</v>
      </c>
      <c r="JK23">
        <v>28354972.5</v>
      </c>
      <c r="JL23">
        <v>28354972.5</v>
      </c>
      <c r="JM23">
        <v>1.12915</v>
      </c>
      <c r="JN23">
        <v>2.60498</v>
      </c>
      <c r="JO23">
        <v>1.49658</v>
      </c>
      <c r="JP23">
        <v>2.37183</v>
      </c>
      <c r="JQ23">
        <v>1.54907</v>
      </c>
      <c r="JR23">
        <v>2.44141</v>
      </c>
      <c r="JS23">
        <v>33.8961</v>
      </c>
      <c r="JT23">
        <v>24.14</v>
      </c>
      <c r="JU23">
        <v>18</v>
      </c>
      <c r="JV23">
        <v>493.136</v>
      </c>
      <c r="JW23">
        <v>510.213</v>
      </c>
      <c r="JX23">
        <v>20.6898</v>
      </c>
      <c r="JY23">
        <v>29.8037</v>
      </c>
      <c r="JZ23">
        <v>29.9959</v>
      </c>
      <c r="KA23">
        <v>29.8044</v>
      </c>
      <c r="KB23">
        <v>29.7265</v>
      </c>
      <c r="KC23">
        <v>22.7026</v>
      </c>
      <c r="KD23">
        <v>18.486</v>
      </c>
      <c r="KE23">
        <v>45.1725</v>
      </c>
      <c r="KF23">
        <v>20.8589</v>
      </c>
      <c r="KG23">
        <v>420</v>
      </c>
      <c r="KH23">
        <v>15.7663</v>
      </c>
      <c r="KI23">
        <v>101.669</v>
      </c>
      <c r="KJ23">
        <v>93.43510000000001</v>
      </c>
    </row>
    <row r="24" spans="1:296">
      <c r="A24">
        <v>6</v>
      </c>
      <c r="B24">
        <v>1701298412.6</v>
      </c>
      <c r="C24">
        <v>639</v>
      </c>
      <c r="D24" t="s">
        <v>458</v>
      </c>
      <c r="E24" t="s">
        <v>459</v>
      </c>
      <c r="F24">
        <v>5</v>
      </c>
      <c r="G24" t="s">
        <v>436</v>
      </c>
      <c r="H24">
        <v>1701298404.599999</v>
      </c>
      <c r="I24">
        <f>(J24)/1000</f>
        <v>0</v>
      </c>
      <c r="J24">
        <f>IF(DO24, AM24, AG24)</f>
        <v>0</v>
      </c>
      <c r="K24">
        <f>IF(DO24, AH24, AF24)</f>
        <v>0</v>
      </c>
      <c r="L24">
        <f>DQ24 - IF(AT24&gt;1, K24*DK24*100.0/(AV24*EE24), 0)</f>
        <v>0</v>
      </c>
      <c r="M24">
        <f>((S24-I24/2)*L24-K24)/(S24+I24/2)</f>
        <v>0</v>
      </c>
      <c r="N24">
        <f>M24*(DX24+DY24)/1000.0</f>
        <v>0</v>
      </c>
      <c r="O24">
        <f>(DQ24 - IF(AT24&gt;1, K24*DK24*100.0/(AV24*EE24), 0))*(DX24+DY24)/1000.0</f>
        <v>0</v>
      </c>
      <c r="P24">
        <f>2.0/((1/R24-1/Q24)+SIGN(R24)*SQRT((1/R24-1/Q24)*(1/R24-1/Q24) + 4*DL24/((DL24+1)*(DL24+1))*(2*1/R24*1/Q24-1/Q24*1/Q24)))</f>
        <v>0</v>
      </c>
      <c r="Q24">
        <f>IF(LEFT(DM24,1)&lt;&gt;"0",IF(LEFT(DM24,1)="1",3.0,DN24),$D$5+$E$5*(EE24*DX24/($K$5*1000))+$F$5*(EE24*DX24/($K$5*1000))*MAX(MIN(DK24,$J$5),$I$5)*MAX(MIN(DK24,$J$5),$I$5)+$G$5*MAX(MIN(DK24,$J$5),$I$5)*(EE24*DX24/($K$5*1000))+$H$5*(EE24*DX24/($K$5*1000))*(EE24*DX24/($K$5*1000)))</f>
        <v>0</v>
      </c>
      <c r="R24">
        <f>I24*(1000-(1000*0.61365*exp(17.502*V24/(240.97+V24))/(DX24+DY24)+DS24)/2)/(1000*0.61365*exp(17.502*V24/(240.97+V24))/(DX24+DY24)-DS24)</f>
        <v>0</v>
      </c>
      <c r="S24">
        <f>1/((DL24+1)/(P24/1.6)+1/(Q24/1.37)) + DL24/((DL24+1)/(P24/1.6) + DL24/(Q24/1.37))</f>
        <v>0</v>
      </c>
      <c r="T24">
        <f>(DG24*DJ24)</f>
        <v>0</v>
      </c>
      <c r="U24">
        <f>(DZ24+(T24+2*0.95*5.67E-8*(((DZ24+$B$9)+273)^4-(DZ24+273)^4)-44100*I24)/(1.84*29.3*Q24+8*0.95*5.67E-8*(DZ24+273)^3))</f>
        <v>0</v>
      </c>
      <c r="V24">
        <f>($C$9*EA24+$D$9*EB24+$E$9*U24)</f>
        <v>0</v>
      </c>
      <c r="W24">
        <f>0.61365*exp(17.502*V24/(240.97+V24))</f>
        <v>0</v>
      </c>
      <c r="X24">
        <f>(Y24/Z24*100)</f>
        <v>0</v>
      </c>
      <c r="Y24">
        <f>DS24*(DX24+DY24)/1000</f>
        <v>0</v>
      </c>
      <c r="Z24">
        <f>0.61365*exp(17.502*DZ24/(240.97+DZ24))</f>
        <v>0</v>
      </c>
      <c r="AA24">
        <f>(W24-DS24*(DX24+DY24)/1000)</f>
        <v>0</v>
      </c>
      <c r="AB24">
        <f>(-I24*44100)</f>
        <v>0</v>
      </c>
      <c r="AC24">
        <f>2*29.3*Q24*0.92*(DZ24-V24)</f>
        <v>0</v>
      </c>
      <c r="AD24">
        <f>2*0.95*5.67E-8*(((DZ24+$B$9)+273)^4-(V24+273)^4)</f>
        <v>0</v>
      </c>
      <c r="AE24">
        <f>T24+AD24+AB24+AC24</f>
        <v>0</v>
      </c>
      <c r="AF24">
        <f>DW24*AT24*(DR24-DQ24*(1000-AT24*DT24)/(1000-AT24*DS24))/(100*DK24)</f>
        <v>0</v>
      </c>
      <c r="AG24">
        <f>1000*DW24*AT24*(DS24-DT24)/(100*DK24*(1000-AT24*DS24))</f>
        <v>0</v>
      </c>
      <c r="AH24">
        <f>(AI24 - AJ24 - DX24*1E3/(8.314*(DZ24+273.15)) * AL24/DW24 * AK24) * DW24/(100*DK24) * (1000 - DT24)/1000</f>
        <v>0</v>
      </c>
      <c r="AI24">
        <v>426.7281998358358</v>
      </c>
      <c r="AJ24">
        <v>424.1545696969698</v>
      </c>
      <c r="AK24">
        <v>-0.02316694809961018</v>
      </c>
      <c r="AL24">
        <v>66.22625495842505</v>
      </c>
      <c r="AM24">
        <f>(AO24 - AN24 + DX24*1E3/(8.314*(DZ24+273.15)) * AQ24/DW24 * AP24) * DW24/(100*DK24) * 1000/(1000 - AO24)</f>
        <v>0</v>
      </c>
      <c r="AN24">
        <v>15.78691798903064</v>
      </c>
      <c r="AO24">
        <v>16.35450545454545</v>
      </c>
      <c r="AP24">
        <v>-7.20616973686498E-07</v>
      </c>
      <c r="AQ24">
        <v>108.616746182374</v>
      </c>
      <c r="AR24">
        <v>0</v>
      </c>
      <c r="AS24">
        <v>0</v>
      </c>
      <c r="AT24">
        <f>IF(AR24*$H$15&gt;=AV24,1.0,(AV24/(AV24-AR24*$H$15)))</f>
        <v>0</v>
      </c>
      <c r="AU24">
        <f>(AT24-1)*100</f>
        <v>0</v>
      </c>
      <c r="AV24">
        <f>MAX(0,($B$15+$C$15*EE24)/(1+$D$15*EE24)*DX24/(DZ24+273)*$E$15)</f>
        <v>0</v>
      </c>
      <c r="AW24" t="s">
        <v>437</v>
      </c>
      <c r="AX24" t="s">
        <v>437</v>
      </c>
      <c r="AY24">
        <v>0</v>
      </c>
      <c r="AZ24">
        <v>0</v>
      </c>
      <c r="BA24">
        <f>1-AY24/AZ24</f>
        <v>0</v>
      </c>
      <c r="BB24">
        <v>0</v>
      </c>
      <c r="BC24" t="s">
        <v>437</v>
      </c>
      <c r="BD24" t="s">
        <v>437</v>
      </c>
      <c r="BE24">
        <v>0</v>
      </c>
      <c r="BF24">
        <v>0</v>
      </c>
      <c r="BG24">
        <f>1-BE24/BF24</f>
        <v>0</v>
      </c>
      <c r="BH24">
        <v>0.5</v>
      </c>
      <c r="BI24">
        <f>DH24</f>
        <v>0</v>
      </c>
      <c r="BJ24">
        <f>K24</f>
        <v>0</v>
      </c>
      <c r="BK24">
        <f>BG24*BH24*BI24</f>
        <v>0</v>
      </c>
      <c r="BL24">
        <f>(BJ24-BB24)/BI24</f>
        <v>0</v>
      </c>
      <c r="BM24">
        <f>(AZ24-BF24)/BF24</f>
        <v>0</v>
      </c>
      <c r="BN24">
        <f>AY24/(BA24+AY24/BF24)</f>
        <v>0</v>
      </c>
      <c r="BO24" t="s">
        <v>437</v>
      </c>
      <c r="BP24">
        <v>0</v>
      </c>
      <c r="BQ24">
        <f>IF(BP24&lt;&gt;0, BP24, BN24)</f>
        <v>0</v>
      </c>
      <c r="BR24">
        <f>1-BQ24/BF24</f>
        <v>0</v>
      </c>
      <c r="BS24">
        <f>(BF24-BE24)/(BF24-BQ24)</f>
        <v>0</v>
      </c>
      <c r="BT24">
        <f>(AZ24-BF24)/(AZ24-BQ24)</f>
        <v>0</v>
      </c>
      <c r="BU24">
        <f>(BF24-BE24)/(BF24-AY24)</f>
        <v>0</v>
      </c>
      <c r="BV24">
        <f>(AZ24-BF24)/(AZ24-AY24)</f>
        <v>0</v>
      </c>
      <c r="BW24">
        <f>(BS24*BQ24/BE24)</f>
        <v>0</v>
      </c>
      <c r="BX24">
        <f>(1-BW24)</f>
        <v>0</v>
      </c>
      <c r="DG24">
        <f>$B$13*EF24+$C$13*EG24+$F$13*ER24*(1-EU24)</f>
        <v>0</v>
      </c>
      <c r="DH24">
        <f>DG24*DI24</f>
        <v>0</v>
      </c>
      <c r="DI24">
        <f>($B$13*$D$11+$C$13*$D$11+$F$13*((FE24+EW24)/MAX(FE24+EW24+FF24, 0.1)*$I$11+FF24/MAX(FE24+EW24+FF24, 0.1)*$J$11))/($B$13+$C$13+$F$13)</f>
        <v>0</v>
      </c>
      <c r="DJ24">
        <f>($B$13*$K$11+$C$13*$K$11+$F$13*((FE24+EW24)/MAX(FE24+EW24+FF24, 0.1)*$P$11+FF24/MAX(FE24+EW24+FF24, 0.1)*$Q$11))/($B$13+$C$13+$F$13)</f>
        <v>0</v>
      </c>
      <c r="DK24">
        <v>2</v>
      </c>
      <c r="DL24">
        <v>0.5</v>
      </c>
      <c r="DM24" t="s">
        <v>439</v>
      </c>
      <c r="DN24">
        <v>2</v>
      </c>
      <c r="DO24" t="b">
        <v>1</v>
      </c>
      <c r="DP24">
        <v>1701298404.599999</v>
      </c>
      <c r="DQ24">
        <v>417.2603548387097</v>
      </c>
      <c r="DR24">
        <v>420.0093225806451</v>
      </c>
      <c r="DS24">
        <v>16.35513548387097</v>
      </c>
      <c r="DT24">
        <v>15.78586451612903</v>
      </c>
      <c r="DU24">
        <v>415.9935161290323</v>
      </c>
      <c r="DV24">
        <v>16.27783225806452</v>
      </c>
      <c r="DW24">
        <v>500.0064193548387</v>
      </c>
      <c r="DX24">
        <v>89.97733548387096</v>
      </c>
      <c r="DY24">
        <v>0.09996843225806451</v>
      </c>
      <c r="DZ24">
        <v>23.67489677419355</v>
      </c>
      <c r="EA24">
        <v>24.00563548387097</v>
      </c>
      <c r="EB24">
        <v>999.9000000000003</v>
      </c>
      <c r="EC24">
        <v>0</v>
      </c>
      <c r="ED24">
        <v>0</v>
      </c>
      <c r="EE24">
        <v>10001.34741935484</v>
      </c>
      <c r="EF24">
        <v>0</v>
      </c>
      <c r="EG24">
        <v>11.30813225806452</v>
      </c>
      <c r="EH24">
        <v>-2.748991935483871</v>
      </c>
      <c r="EI24">
        <v>424.1982258064516</v>
      </c>
      <c r="EJ24">
        <v>426.7459354838709</v>
      </c>
      <c r="EK24">
        <v>0.5692736774193548</v>
      </c>
      <c r="EL24">
        <v>420.0093225806451</v>
      </c>
      <c r="EM24">
        <v>15.78586451612903</v>
      </c>
      <c r="EN24">
        <v>1.471591290322581</v>
      </c>
      <c r="EO24">
        <v>1.42037</v>
      </c>
      <c r="EP24">
        <v>12.67614838709677</v>
      </c>
      <c r="EQ24">
        <v>12.13685483870968</v>
      </c>
      <c r="ER24">
        <v>1499.976451612903</v>
      </c>
      <c r="ES24">
        <v>0.9730006774193548</v>
      </c>
      <c r="ET24">
        <v>0.02699940967741934</v>
      </c>
      <c r="EU24">
        <v>0</v>
      </c>
      <c r="EV24">
        <v>195.1466774193548</v>
      </c>
      <c r="EW24">
        <v>4.999599999999997</v>
      </c>
      <c r="EX24">
        <v>3041.270967741935</v>
      </c>
      <c r="EY24">
        <v>14076.2064516129</v>
      </c>
      <c r="EZ24">
        <v>38.39696774193547</v>
      </c>
      <c r="FA24">
        <v>40.04599999999999</v>
      </c>
      <c r="FB24">
        <v>39.2114193548387</v>
      </c>
      <c r="FC24">
        <v>39.48951612903225</v>
      </c>
      <c r="FD24">
        <v>39.51577419354838</v>
      </c>
      <c r="FE24">
        <v>1454.616451612903</v>
      </c>
      <c r="FF24">
        <v>40.35999999999998</v>
      </c>
      <c r="FG24">
        <v>0</v>
      </c>
      <c r="FH24">
        <v>60.39999985694885</v>
      </c>
      <c r="FI24">
        <v>0</v>
      </c>
      <c r="FJ24">
        <v>195.12624</v>
      </c>
      <c r="FK24">
        <v>-0.6739230913009626</v>
      </c>
      <c r="FL24">
        <v>1.24000003747741</v>
      </c>
      <c r="FM24">
        <v>3041.354</v>
      </c>
      <c r="FN24">
        <v>15</v>
      </c>
      <c r="FO24">
        <v>0</v>
      </c>
      <c r="FP24" t="s">
        <v>440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-2.74821525</v>
      </c>
      <c r="GC24">
        <v>0.1016221013133191</v>
      </c>
      <c r="GD24">
        <v>0.04290000821605402</v>
      </c>
      <c r="GE24">
        <v>1</v>
      </c>
      <c r="GF24">
        <v>195.1777647058823</v>
      </c>
      <c r="GG24">
        <v>-0.5905271230555184</v>
      </c>
      <c r="GH24">
        <v>0.2230511757189799</v>
      </c>
      <c r="GI24">
        <v>1</v>
      </c>
      <c r="GJ24">
        <v>0.5703632000000001</v>
      </c>
      <c r="GK24">
        <v>-0.02514625891182027</v>
      </c>
      <c r="GL24">
        <v>0.002496764598435341</v>
      </c>
      <c r="GM24">
        <v>1</v>
      </c>
      <c r="GN24">
        <v>3</v>
      </c>
      <c r="GO24">
        <v>3</v>
      </c>
      <c r="GP24" t="s">
        <v>448</v>
      </c>
      <c r="GQ24">
        <v>3.10148</v>
      </c>
      <c r="GR24">
        <v>2.75826</v>
      </c>
      <c r="GS24">
        <v>0.0866411</v>
      </c>
      <c r="GT24">
        <v>0.0873266</v>
      </c>
      <c r="GU24">
        <v>0.0817677</v>
      </c>
      <c r="GV24">
        <v>0.0805063</v>
      </c>
      <c r="GW24">
        <v>23779.7</v>
      </c>
      <c r="GX24">
        <v>22123.9</v>
      </c>
      <c r="GY24">
        <v>26601.3</v>
      </c>
      <c r="GZ24">
        <v>24471.6</v>
      </c>
      <c r="HA24">
        <v>39152</v>
      </c>
      <c r="HB24">
        <v>33300.7</v>
      </c>
      <c r="HC24">
        <v>46521.7</v>
      </c>
      <c r="HD24">
        <v>38754.7</v>
      </c>
      <c r="HE24">
        <v>1.87812</v>
      </c>
      <c r="HF24">
        <v>1.87917</v>
      </c>
      <c r="HG24">
        <v>0.0815168</v>
      </c>
      <c r="HH24">
        <v>0</v>
      </c>
      <c r="HI24">
        <v>22.6548</v>
      </c>
      <c r="HJ24">
        <v>999.9</v>
      </c>
      <c r="HK24">
        <v>44.2</v>
      </c>
      <c r="HL24">
        <v>28.1</v>
      </c>
      <c r="HM24">
        <v>18.7503</v>
      </c>
      <c r="HN24">
        <v>61.3949</v>
      </c>
      <c r="HO24">
        <v>22.3718</v>
      </c>
      <c r="HP24">
        <v>1</v>
      </c>
      <c r="HQ24">
        <v>0.2169</v>
      </c>
      <c r="HR24">
        <v>2.85563</v>
      </c>
      <c r="HS24">
        <v>20.2579</v>
      </c>
      <c r="HT24">
        <v>5.22133</v>
      </c>
      <c r="HU24">
        <v>11.98</v>
      </c>
      <c r="HV24">
        <v>4.9654</v>
      </c>
      <c r="HW24">
        <v>3.275</v>
      </c>
      <c r="HX24">
        <v>9999</v>
      </c>
      <c r="HY24">
        <v>9999</v>
      </c>
      <c r="HZ24">
        <v>9999</v>
      </c>
      <c r="IA24">
        <v>511.8</v>
      </c>
      <c r="IB24">
        <v>1.86391</v>
      </c>
      <c r="IC24">
        <v>1.86005</v>
      </c>
      <c r="ID24">
        <v>1.85823</v>
      </c>
      <c r="IE24">
        <v>1.85971</v>
      </c>
      <c r="IF24">
        <v>1.8598</v>
      </c>
      <c r="IG24">
        <v>1.85829</v>
      </c>
      <c r="IH24">
        <v>1.85732</v>
      </c>
      <c r="II24">
        <v>1.8523</v>
      </c>
      <c r="IJ24">
        <v>0</v>
      </c>
      <c r="IK24">
        <v>0</v>
      </c>
      <c r="IL24">
        <v>0</v>
      </c>
      <c r="IM24">
        <v>0</v>
      </c>
      <c r="IN24" t="s">
        <v>442</v>
      </c>
      <c r="IO24" t="s">
        <v>443</v>
      </c>
      <c r="IP24" t="s">
        <v>444</v>
      </c>
      <c r="IQ24" t="s">
        <v>444</v>
      </c>
      <c r="IR24" t="s">
        <v>444</v>
      </c>
      <c r="IS24" t="s">
        <v>444</v>
      </c>
      <c r="IT24">
        <v>0</v>
      </c>
      <c r="IU24">
        <v>100</v>
      </c>
      <c r="IV24">
        <v>100</v>
      </c>
      <c r="IW24">
        <v>1.267</v>
      </c>
      <c r="IX24">
        <v>0.07729999999999999</v>
      </c>
      <c r="IY24">
        <v>0.3971615310492796</v>
      </c>
      <c r="IZ24">
        <v>0.002194383670526158</v>
      </c>
      <c r="JA24">
        <v>-2.614430836048478E-07</v>
      </c>
      <c r="JB24">
        <v>2.831566818974657E-11</v>
      </c>
      <c r="JC24">
        <v>-0.02387284111826243</v>
      </c>
      <c r="JD24">
        <v>-0.004919592197158782</v>
      </c>
      <c r="JE24">
        <v>0.0008186423644796414</v>
      </c>
      <c r="JF24">
        <v>-8.268116151049551E-06</v>
      </c>
      <c r="JG24">
        <v>6</v>
      </c>
      <c r="JH24">
        <v>2002</v>
      </c>
      <c r="JI24">
        <v>0</v>
      </c>
      <c r="JJ24">
        <v>28</v>
      </c>
      <c r="JK24">
        <v>28354973.5</v>
      </c>
      <c r="JL24">
        <v>28354973.5</v>
      </c>
      <c r="JM24">
        <v>1.12915</v>
      </c>
      <c r="JN24">
        <v>2.60864</v>
      </c>
      <c r="JO24">
        <v>1.49658</v>
      </c>
      <c r="JP24">
        <v>2.37061</v>
      </c>
      <c r="JQ24">
        <v>1.54907</v>
      </c>
      <c r="JR24">
        <v>2.40967</v>
      </c>
      <c r="JS24">
        <v>34.0092</v>
      </c>
      <c r="JT24">
        <v>24.1313</v>
      </c>
      <c r="JU24">
        <v>18</v>
      </c>
      <c r="JV24">
        <v>493.279</v>
      </c>
      <c r="JW24">
        <v>509.714</v>
      </c>
      <c r="JX24">
        <v>20.4959</v>
      </c>
      <c r="JY24">
        <v>29.8301</v>
      </c>
      <c r="JZ24">
        <v>29.9992</v>
      </c>
      <c r="KA24">
        <v>29.8644</v>
      </c>
      <c r="KB24">
        <v>29.7955</v>
      </c>
      <c r="KC24">
        <v>22.6965</v>
      </c>
      <c r="KD24">
        <v>18.7696</v>
      </c>
      <c r="KE24">
        <v>45.1725</v>
      </c>
      <c r="KF24">
        <v>20.6247</v>
      </c>
      <c r="KG24">
        <v>420</v>
      </c>
      <c r="KH24">
        <v>15.7497</v>
      </c>
      <c r="KI24">
        <v>101.66</v>
      </c>
      <c r="KJ24">
        <v>93.4265</v>
      </c>
    </row>
    <row r="25" spans="1:296">
      <c r="A25">
        <v>7</v>
      </c>
      <c r="B25">
        <v>1701298684.1</v>
      </c>
      <c r="C25">
        <v>910.5</v>
      </c>
      <c r="D25" t="s">
        <v>460</v>
      </c>
      <c r="E25" t="s">
        <v>461</v>
      </c>
      <c r="F25">
        <v>5</v>
      </c>
      <c r="G25" t="s">
        <v>436</v>
      </c>
      <c r="H25">
        <v>1701298676.349999</v>
      </c>
      <c r="I25">
        <f>(J25)/1000</f>
        <v>0</v>
      </c>
      <c r="J25">
        <f>IF(DO25, AM25, AG25)</f>
        <v>0</v>
      </c>
      <c r="K25">
        <f>IF(DO25, AH25, AF25)</f>
        <v>0</v>
      </c>
      <c r="L25">
        <f>DQ25 - IF(AT25&gt;1, K25*DK25*100.0/(AV25*EE25), 0)</f>
        <v>0</v>
      </c>
      <c r="M25">
        <f>((S25-I25/2)*L25-K25)/(S25+I25/2)</f>
        <v>0</v>
      </c>
      <c r="N25">
        <f>M25*(DX25+DY25)/1000.0</f>
        <v>0</v>
      </c>
      <c r="O25">
        <f>(DQ25 - IF(AT25&gt;1, K25*DK25*100.0/(AV25*EE25), 0))*(DX25+DY25)/1000.0</f>
        <v>0</v>
      </c>
      <c r="P25">
        <f>2.0/((1/R25-1/Q25)+SIGN(R25)*SQRT((1/R25-1/Q25)*(1/R25-1/Q25) + 4*DL25/((DL25+1)*(DL25+1))*(2*1/R25*1/Q25-1/Q25*1/Q25)))</f>
        <v>0</v>
      </c>
      <c r="Q25">
        <f>IF(LEFT(DM25,1)&lt;&gt;"0",IF(LEFT(DM25,1)="1",3.0,DN25),$D$5+$E$5*(EE25*DX25/($K$5*1000))+$F$5*(EE25*DX25/($K$5*1000))*MAX(MIN(DK25,$J$5),$I$5)*MAX(MIN(DK25,$J$5),$I$5)+$G$5*MAX(MIN(DK25,$J$5),$I$5)*(EE25*DX25/($K$5*1000))+$H$5*(EE25*DX25/($K$5*1000))*(EE25*DX25/($K$5*1000)))</f>
        <v>0</v>
      </c>
      <c r="R25">
        <f>I25*(1000-(1000*0.61365*exp(17.502*V25/(240.97+V25))/(DX25+DY25)+DS25)/2)/(1000*0.61365*exp(17.502*V25/(240.97+V25))/(DX25+DY25)-DS25)</f>
        <v>0</v>
      </c>
      <c r="S25">
        <f>1/((DL25+1)/(P25/1.6)+1/(Q25/1.37)) + DL25/((DL25+1)/(P25/1.6) + DL25/(Q25/1.37))</f>
        <v>0</v>
      </c>
      <c r="T25">
        <f>(DG25*DJ25)</f>
        <v>0</v>
      </c>
      <c r="U25">
        <f>(DZ25+(T25+2*0.95*5.67E-8*(((DZ25+$B$9)+273)^4-(DZ25+273)^4)-44100*I25)/(1.84*29.3*Q25+8*0.95*5.67E-8*(DZ25+273)^3))</f>
        <v>0</v>
      </c>
      <c r="V25">
        <f>($C$9*EA25+$D$9*EB25+$E$9*U25)</f>
        <v>0</v>
      </c>
      <c r="W25">
        <f>0.61365*exp(17.502*V25/(240.97+V25))</f>
        <v>0</v>
      </c>
      <c r="X25">
        <f>(Y25/Z25*100)</f>
        <v>0</v>
      </c>
      <c r="Y25">
        <f>DS25*(DX25+DY25)/1000</f>
        <v>0</v>
      </c>
      <c r="Z25">
        <f>0.61365*exp(17.502*DZ25/(240.97+DZ25))</f>
        <v>0</v>
      </c>
      <c r="AA25">
        <f>(W25-DS25*(DX25+DY25)/1000)</f>
        <v>0</v>
      </c>
      <c r="AB25">
        <f>(-I25*44100)</f>
        <v>0</v>
      </c>
      <c r="AC25">
        <f>2*29.3*Q25*0.92*(DZ25-V25)</f>
        <v>0</v>
      </c>
      <c r="AD25">
        <f>2*0.95*5.67E-8*(((DZ25+$B$9)+273)^4-(V25+273)^4)</f>
        <v>0</v>
      </c>
      <c r="AE25">
        <f>T25+AD25+AB25+AC25</f>
        <v>0</v>
      </c>
      <c r="AF25">
        <f>DW25*AT25*(DR25-DQ25*(1000-AT25*DT25)/(1000-AT25*DS25))/(100*DK25)</f>
        <v>0</v>
      </c>
      <c r="AG25">
        <f>1000*DW25*AT25*(DS25-DT25)/(100*DK25*(1000-AT25*DS25))</f>
        <v>0</v>
      </c>
      <c r="AH25">
        <f>(AI25 - AJ25 - DX25*1E3/(8.314*(DZ25+273.15)) * AL25/DW25 * AK25) * DW25/(100*DK25) * (1000 - DT25)/1000</f>
        <v>0</v>
      </c>
      <c r="AI25">
        <v>429.7340854339801</v>
      </c>
      <c r="AJ25">
        <v>427.1390969696969</v>
      </c>
      <c r="AK25">
        <v>0.0001024286715284935</v>
      </c>
      <c r="AL25">
        <v>66.22625495842505</v>
      </c>
      <c r="AM25">
        <f>(AO25 - AN25 + DX25*1E3/(8.314*(DZ25+273.15)) * AQ25/DW25 * AP25) * DW25/(100*DK25) * 1000/(1000 - AO25)</f>
        <v>0</v>
      </c>
      <c r="AN25">
        <v>22.47940612402809</v>
      </c>
      <c r="AO25">
        <v>23.28409515151514</v>
      </c>
      <c r="AP25">
        <v>0.0006002713508349244</v>
      </c>
      <c r="AQ25">
        <v>108.616746182374</v>
      </c>
      <c r="AR25">
        <v>0</v>
      </c>
      <c r="AS25">
        <v>0</v>
      </c>
      <c r="AT25">
        <f>IF(AR25*$H$15&gt;=AV25,1.0,(AV25/(AV25-AR25*$H$15)))</f>
        <v>0</v>
      </c>
      <c r="AU25">
        <f>(AT25-1)*100</f>
        <v>0</v>
      </c>
      <c r="AV25">
        <f>MAX(0,($B$15+$C$15*EE25)/(1+$D$15*EE25)*DX25/(DZ25+273)*$E$15)</f>
        <v>0</v>
      </c>
      <c r="AW25" t="s">
        <v>437</v>
      </c>
      <c r="AX25">
        <v>0</v>
      </c>
      <c r="AY25">
        <v>0.7</v>
      </c>
      <c r="AZ25">
        <v>0.7</v>
      </c>
      <c r="BA25">
        <f>1-AY25/AZ25</f>
        <v>0</v>
      </c>
      <c r="BB25">
        <v>-1</v>
      </c>
      <c r="BC25" t="s">
        <v>462</v>
      </c>
      <c r="BD25">
        <v>8160.58</v>
      </c>
      <c r="BE25">
        <v>188.6486923076923</v>
      </c>
      <c r="BF25">
        <v>210.11</v>
      </c>
      <c r="BG25">
        <f>1-BE25/BF25</f>
        <v>0</v>
      </c>
      <c r="BH25">
        <v>0.5</v>
      </c>
      <c r="BI25">
        <f>DH25</f>
        <v>0</v>
      </c>
      <c r="BJ25">
        <f>K25</f>
        <v>0</v>
      </c>
      <c r="BK25">
        <f>BG25*BH25*BI25</f>
        <v>0</v>
      </c>
      <c r="BL25">
        <f>(BJ25-BB25)/BI25</f>
        <v>0</v>
      </c>
      <c r="BM25">
        <f>(AZ25-BF25)/BF25</f>
        <v>0</v>
      </c>
      <c r="BN25">
        <f>AY25/(BA25+AY25/BF25)</f>
        <v>0</v>
      </c>
      <c r="BO25" t="s">
        <v>437</v>
      </c>
      <c r="BP25">
        <v>0</v>
      </c>
      <c r="BQ25">
        <f>IF(BP25&lt;&gt;0, BP25, BN25)</f>
        <v>0</v>
      </c>
      <c r="BR25">
        <f>1-BQ25/BF25</f>
        <v>0</v>
      </c>
      <c r="BS25">
        <f>(BF25-BE25)/(BF25-BQ25)</f>
        <v>0</v>
      </c>
      <c r="BT25">
        <f>(AZ25-BF25)/(AZ25-BQ25)</f>
        <v>0</v>
      </c>
      <c r="BU25">
        <f>(BF25-BE25)/(BF25-AY25)</f>
        <v>0</v>
      </c>
      <c r="BV25">
        <f>(AZ25-BF25)/(AZ25-AY25)</f>
        <v>0</v>
      </c>
      <c r="BW25">
        <f>(BS25*BQ25/BE25)</f>
        <v>0</v>
      </c>
      <c r="BX25">
        <f>(1-BW25)</f>
        <v>0</v>
      </c>
      <c r="DG25">
        <f>$B$13*EF25+$C$13*EG25+$F$13*ER25*(1-EU25)</f>
        <v>0</v>
      </c>
      <c r="DH25">
        <f>DG25*DI25</f>
        <v>0</v>
      </c>
      <c r="DI25">
        <f>($B$13*$D$11+$C$13*$D$11+$F$13*((FE25+EW25)/MAX(FE25+EW25+FF25, 0.1)*$I$11+FF25/MAX(FE25+EW25+FF25, 0.1)*$J$11))/($B$13+$C$13+$F$13)</f>
        <v>0</v>
      </c>
      <c r="DJ25">
        <f>($B$13*$K$11+$C$13*$K$11+$F$13*((FE25+EW25)/MAX(FE25+EW25+FF25, 0.1)*$P$11+FF25/MAX(FE25+EW25+FF25, 0.1)*$Q$11))/($B$13+$C$13+$F$13)</f>
        <v>0</v>
      </c>
      <c r="DK25">
        <v>2</v>
      </c>
      <c r="DL25">
        <v>0.5</v>
      </c>
      <c r="DM25" t="s">
        <v>439</v>
      </c>
      <c r="DN25">
        <v>2</v>
      </c>
      <c r="DO25" t="b">
        <v>1</v>
      </c>
      <c r="DP25">
        <v>1701298676.349999</v>
      </c>
      <c r="DQ25">
        <v>417.1674</v>
      </c>
      <c r="DR25">
        <v>419.9896333333334</v>
      </c>
      <c r="DS25">
        <v>23.25903666666666</v>
      </c>
      <c r="DT25">
        <v>22.4764</v>
      </c>
      <c r="DU25">
        <v>415.9008</v>
      </c>
      <c r="DV25">
        <v>23.06236333333333</v>
      </c>
      <c r="DW25">
        <v>500.0165666666666</v>
      </c>
      <c r="DX25">
        <v>89.97279666666667</v>
      </c>
      <c r="DY25">
        <v>0.10000872</v>
      </c>
      <c r="DZ25">
        <v>29.82006666666667</v>
      </c>
      <c r="EA25">
        <v>29.95911333333333</v>
      </c>
      <c r="EB25">
        <v>999.9000000000002</v>
      </c>
      <c r="EC25">
        <v>0</v>
      </c>
      <c r="ED25">
        <v>0</v>
      </c>
      <c r="EE25">
        <v>9996.563666666667</v>
      </c>
      <c r="EF25">
        <v>0</v>
      </c>
      <c r="EG25">
        <v>11.88833666666667</v>
      </c>
      <c r="EH25">
        <v>-2.822228</v>
      </c>
      <c r="EI25">
        <v>427.1014000000001</v>
      </c>
      <c r="EJ25">
        <v>429.6465333333334</v>
      </c>
      <c r="EK25">
        <v>0.7826318333333333</v>
      </c>
      <c r="EL25">
        <v>419.9896333333334</v>
      </c>
      <c r="EM25">
        <v>22.4764</v>
      </c>
      <c r="EN25">
        <v>2.092679333333333</v>
      </c>
      <c r="EO25">
        <v>2.022264333333333</v>
      </c>
      <c r="EP25">
        <v>18.16356666666666</v>
      </c>
      <c r="EQ25">
        <v>17.61974333333334</v>
      </c>
      <c r="ER25">
        <v>1499.991333333333</v>
      </c>
      <c r="ES25">
        <v>0.9730019333333331</v>
      </c>
      <c r="ET25">
        <v>0.02699794333333333</v>
      </c>
      <c r="EU25">
        <v>0</v>
      </c>
      <c r="EV25">
        <v>188.6264</v>
      </c>
      <c r="EW25">
        <v>4.999599999999998</v>
      </c>
      <c r="EX25">
        <v>2949.560333333334</v>
      </c>
      <c r="EY25">
        <v>14076.35</v>
      </c>
      <c r="EZ25">
        <v>38.68719999999998</v>
      </c>
      <c r="FA25">
        <v>40.18699999999998</v>
      </c>
      <c r="FB25">
        <v>39.30799999999999</v>
      </c>
      <c r="FC25">
        <v>39.7416</v>
      </c>
      <c r="FD25">
        <v>40.26226666666665</v>
      </c>
      <c r="FE25">
        <v>1454.631333333333</v>
      </c>
      <c r="FF25">
        <v>40.35999999999999</v>
      </c>
      <c r="FG25">
        <v>0</v>
      </c>
      <c r="FH25">
        <v>332.1999998092651</v>
      </c>
      <c r="FI25">
        <v>0</v>
      </c>
      <c r="FJ25">
        <v>188.6486923076923</v>
      </c>
      <c r="FK25">
        <v>-0.05928204941140489</v>
      </c>
      <c r="FL25">
        <v>-6.696752133270378</v>
      </c>
      <c r="FM25">
        <v>2949.49076923077</v>
      </c>
      <c r="FN25">
        <v>15</v>
      </c>
      <c r="FO25">
        <v>0</v>
      </c>
      <c r="FP25" t="s">
        <v>440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-2.818239756097561</v>
      </c>
      <c r="GC25">
        <v>-0.07362125435539918</v>
      </c>
      <c r="GD25">
        <v>0.05796749385511634</v>
      </c>
      <c r="GE25">
        <v>1</v>
      </c>
      <c r="GF25">
        <v>188.6280588235294</v>
      </c>
      <c r="GG25">
        <v>0.1843239100883464</v>
      </c>
      <c r="GH25">
        <v>0.1936461207181901</v>
      </c>
      <c r="GI25">
        <v>1</v>
      </c>
      <c r="GJ25">
        <v>0.7849868780487805</v>
      </c>
      <c r="GK25">
        <v>-0.008394313588848722</v>
      </c>
      <c r="GL25">
        <v>0.01305172757501645</v>
      </c>
      <c r="GM25">
        <v>1</v>
      </c>
      <c r="GN25">
        <v>3</v>
      </c>
      <c r="GO25">
        <v>3</v>
      </c>
      <c r="GP25" t="s">
        <v>448</v>
      </c>
      <c r="GQ25">
        <v>3.10306</v>
      </c>
      <c r="GR25">
        <v>2.75813</v>
      </c>
      <c r="GS25">
        <v>0.08666740000000001</v>
      </c>
      <c r="GT25">
        <v>0.0873505</v>
      </c>
      <c r="GU25">
        <v>0.105089</v>
      </c>
      <c r="GV25">
        <v>0.103561</v>
      </c>
      <c r="GW25">
        <v>23774.4</v>
      </c>
      <c r="GX25">
        <v>22118.1</v>
      </c>
      <c r="GY25">
        <v>26595.6</v>
      </c>
      <c r="GZ25">
        <v>24465.5</v>
      </c>
      <c r="HA25">
        <v>38142.6</v>
      </c>
      <c r="HB25">
        <v>32454.1</v>
      </c>
      <c r="HC25">
        <v>46512.2</v>
      </c>
      <c r="HD25">
        <v>38745.2</v>
      </c>
      <c r="HE25">
        <v>1.8784</v>
      </c>
      <c r="HF25">
        <v>1.88708</v>
      </c>
      <c r="HG25">
        <v>0.204213</v>
      </c>
      <c r="HH25">
        <v>0</v>
      </c>
      <c r="HI25">
        <v>26.69</v>
      </c>
      <c r="HJ25">
        <v>999.9</v>
      </c>
      <c r="HK25">
        <v>56.4</v>
      </c>
      <c r="HL25">
        <v>28.6</v>
      </c>
      <c r="HM25">
        <v>24.6344</v>
      </c>
      <c r="HN25">
        <v>61.0749</v>
      </c>
      <c r="HO25">
        <v>22.1074</v>
      </c>
      <c r="HP25">
        <v>1</v>
      </c>
      <c r="HQ25">
        <v>0.210137</v>
      </c>
      <c r="HR25">
        <v>-0.567764</v>
      </c>
      <c r="HS25">
        <v>20.2797</v>
      </c>
      <c r="HT25">
        <v>5.22178</v>
      </c>
      <c r="HU25">
        <v>11.98</v>
      </c>
      <c r="HV25">
        <v>4.96545</v>
      </c>
      <c r="HW25">
        <v>3.27527</v>
      </c>
      <c r="HX25">
        <v>9999</v>
      </c>
      <c r="HY25">
        <v>9999</v>
      </c>
      <c r="HZ25">
        <v>9999</v>
      </c>
      <c r="IA25">
        <v>511.8</v>
      </c>
      <c r="IB25">
        <v>1.86401</v>
      </c>
      <c r="IC25">
        <v>1.86005</v>
      </c>
      <c r="ID25">
        <v>1.85831</v>
      </c>
      <c r="IE25">
        <v>1.85974</v>
      </c>
      <c r="IF25">
        <v>1.85984</v>
      </c>
      <c r="IG25">
        <v>1.85837</v>
      </c>
      <c r="IH25">
        <v>1.85738</v>
      </c>
      <c r="II25">
        <v>1.85229</v>
      </c>
      <c r="IJ25">
        <v>0</v>
      </c>
      <c r="IK25">
        <v>0</v>
      </c>
      <c r="IL25">
        <v>0</v>
      </c>
      <c r="IM25">
        <v>0</v>
      </c>
      <c r="IN25" t="s">
        <v>442</v>
      </c>
      <c r="IO25" t="s">
        <v>443</v>
      </c>
      <c r="IP25" t="s">
        <v>444</v>
      </c>
      <c r="IQ25" t="s">
        <v>444</v>
      </c>
      <c r="IR25" t="s">
        <v>444</v>
      </c>
      <c r="IS25" t="s">
        <v>444</v>
      </c>
      <c r="IT25">
        <v>0</v>
      </c>
      <c r="IU25">
        <v>100</v>
      </c>
      <c r="IV25">
        <v>100</v>
      </c>
      <c r="IW25">
        <v>1.267</v>
      </c>
      <c r="IX25">
        <v>0.1971</v>
      </c>
      <c r="IY25">
        <v>0.3971615310492796</v>
      </c>
      <c r="IZ25">
        <v>0.002194383670526158</v>
      </c>
      <c r="JA25">
        <v>-2.614430836048478E-07</v>
      </c>
      <c r="JB25">
        <v>2.831566818974657E-11</v>
      </c>
      <c r="JC25">
        <v>-0.02387284111826243</v>
      </c>
      <c r="JD25">
        <v>-0.004919592197158782</v>
      </c>
      <c r="JE25">
        <v>0.0008186423644796414</v>
      </c>
      <c r="JF25">
        <v>-8.268116151049551E-06</v>
      </c>
      <c r="JG25">
        <v>6</v>
      </c>
      <c r="JH25">
        <v>2002</v>
      </c>
      <c r="JI25">
        <v>0</v>
      </c>
      <c r="JJ25">
        <v>28</v>
      </c>
      <c r="JK25">
        <v>28354978.1</v>
      </c>
      <c r="JL25">
        <v>28354978.1</v>
      </c>
      <c r="JM25">
        <v>1.13525</v>
      </c>
      <c r="JN25">
        <v>2.6062</v>
      </c>
      <c r="JO25">
        <v>1.49658</v>
      </c>
      <c r="JP25">
        <v>2.37061</v>
      </c>
      <c r="JQ25">
        <v>1.54907</v>
      </c>
      <c r="JR25">
        <v>2.4585</v>
      </c>
      <c r="JS25">
        <v>34.4636</v>
      </c>
      <c r="JT25">
        <v>24.14</v>
      </c>
      <c r="JU25">
        <v>18</v>
      </c>
      <c r="JV25">
        <v>494.371</v>
      </c>
      <c r="JW25">
        <v>516.325</v>
      </c>
      <c r="JX25">
        <v>29.7929</v>
      </c>
      <c r="JY25">
        <v>29.902</v>
      </c>
      <c r="JZ25">
        <v>30.0003</v>
      </c>
      <c r="KA25">
        <v>29.9865</v>
      </c>
      <c r="KB25">
        <v>29.9363</v>
      </c>
      <c r="KC25">
        <v>22.8376</v>
      </c>
      <c r="KD25">
        <v>19.932</v>
      </c>
      <c r="KE25">
        <v>80.63939999999999</v>
      </c>
      <c r="KF25">
        <v>29.7805</v>
      </c>
      <c r="KG25">
        <v>420</v>
      </c>
      <c r="KH25">
        <v>22.3742</v>
      </c>
      <c r="KI25">
        <v>101.639</v>
      </c>
      <c r="KJ25">
        <v>93.4034</v>
      </c>
    </row>
    <row r="26" spans="1:296">
      <c r="A26">
        <v>8</v>
      </c>
      <c r="B26">
        <v>1701298805.1</v>
      </c>
      <c r="C26">
        <v>1031.5</v>
      </c>
      <c r="D26" t="s">
        <v>463</v>
      </c>
      <c r="E26" t="s">
        <v>464</v>
      </c>
      <c r="F26">
        <v>5</v>
      </c>
      <c r="G26" t="s">
        <v>436</v>
      </c>
      <c r="H26">
        <v>1701298797.099999</v>
      </c>
      <c r="I26">
        <f>(J26)/1000</f>
        <v>0</v>
      </c>
      <c r="J26">
        <f>IF(DO26, AM26, AG26)</f>
        <v>0</v>
      </c>
      <c r="K26">
        <f>IF(DO26, AH26, AF26)</f>
        <v>0</v>
      </c>
      <c r="L26">
        <f>DQ26 - IF(AT26&gt;1, K26*DK26*100.0/(AV26*EE26), 0)</f>
        <v>0</v>
      </c>
      <c r="M26">
        <f>((S26-I26/2)*L26-K26)/(S26+I26/2)</f>
        <v>0</v>
      </c>
      <c r="N26">
        <f>M26*(DX26+DY26)/1000.0</f>
        <v>0</v>
      </c>
      <c r="O26">
        <f>(DQ26 - IF(AT26&gt;1, K26*DK26*100.0/(AV26*EE26), 0))*(DX26+DY26)/1000.0</f>
        <v>0</v>
      </c>
      <c r="P26">
        <f>2.0/((1/R26-1/Q26)+SIGN(R26)*SQRT((1/R26-1/Q26)*(1/R26-1/Q26) + 4*DL26/((DL26+1)*(DL26+1))*(2*1/R26*1/Q26-1/Q26*1/Q26)))</f>
        <v>0</v>
      </c>
      <c r="Q26">
        <f>IF(LEFT(DM26,1)&lt;&gt;"0",IF(LEFT(DM26,1)="1",3.0,DN26),$D$5+$E$5*(EE26*DX26/($K$5*1000))+$F$5*(EE26*DX26/($K$5*1000))*MAX(MIN(DK26,$J$5),$I$5)*MAX(MIN(DK26,$J$5),$I$5)+$G$5*MAX(MIN(DK26,$J$5),$I$5)*(EE26*DX26/($K$5*1000))+$H$5*(EE26*DX26/($K$5*1000))*(EE26*DX26/($K$5*1000)))</f>
        <v>0</v>
      </c>
      <c r="R26">
        <f>I26*(1000-(1000*0.61365*exp(17.502*V26/(240.97+V26))/(DX26+DY26)+DS26)/2)/(1000*0.61365*exp(17.502*V26/(240.97+V26))/(DX26+DY26)-DS26)</f>
        <v>0</v>
      </c>
      <c r="S26">
        <f>1/((DL26+1)/(P26/1.6)+1/(Q26/1.37)) + DL26/((DL26+1)/(P26/1.6) + DL26/(Q26/1.37))</f>
        <v>0</v>
      </c>
      <c r="T26">
        <f>(DG26*DJ26)</f>
        <v>0</v>
      </c>
      <c r="U26">
        <f>(DZ26+(T26+2*0.95*5.67E-8*(((DZ26+$B$9)+273)^4-(DZ26+273)^4)-44100*I26)/(1.84*29.3*Q26+8*0.95*5.67E-8*(DZ26+273)^3))</f>
        <v>0</v>
      </c>
      <c r="V26">
        <f>($C$9*EA26+$D$9*EB26+$E$9*U26)</f>
        <v>0</v>
      </c>
      <c r="W26">
        <f>0.61365*exp(17.502*V26/(240.97+V26))</f>
        <v>0</v>
      </c>
      <c r="X26">
        <f>(Y26/Z26*100)</f>
        <v>0</v>
      </c>
      <c r="Y26">
        <f>DS26*(DX26+DY26)/1000</f>
        <v>0</v>
      </c>
      <c r="Z26">
        <f>0.61365*exp(17.502*DZ26/(240.97+DZ26))</f>
        <v>0</v>
      </c>
      <c r="AA26">
        <f>(W26-DS26*(DX26+DY26)/1000)</f>
        <v>0</v>
      </c>
      <c r="AB26">
        <f>(-I26*44100)</f>
        <v>0</v>
      </c>
      <c r="AC26">
        <f>2*29.3*Q26*0.92*(DZ26-V26)</f>
        <v>0</v>
      </c>
      <c r="AD26">
        <f>2*0.95*5.67E-8*(((DZ26+$B$9)+273)^4-(V26+273)^4)</f>
        <v>0</v>
      </c>
      <c r="AE26">
        <f>T26+AD26+AB26+AC26</f>
        <v>0</v>
      </c>
      <c r="AF26">
        <f>DW26*AT26*(DR26-DQ26*(1000-AT26*DT26)/(1000-AT26*DS26))/(100*DK26)</f>
        <v>0</v>
      </c>
      <c r="AG26">
        <f>1000*DW26*AT26*(DS26-DT26)/(100*DK26*(1000-AT26*DS26))</f>
        <v>0</v>
      </c>
      <c r="AH26">
        <f>(AI26 - AJ26 - DX26*1E3/(8.314*(DZ26+273.15)) * AL26/DW26 * AK26) * DW26/(100*DK26) * (1000 - DT26)/1000</f>
        <v>0</v>
      </c>
      <c r="AI26">
        <v>429.7832685679717</v>
      </c>
      <c r="AJ26">
        <v>427.2007333333333</v>
      </c>
      <c r="AK26">
        <v>0.0006391612067430926</v>
      </c>
      <c r="AL26">
        <v>66.22625495842505</v>
      </c>
      <c r="AM26">
        <f>(AO26 - AN26 + DX26*1E3/(8.314*(DZ26+273.15)) * AQ26/DW26 * AP26) * DW26/(100*DK26) * 1000/(1000 - AO26)</f>
        <v>0</v>
      </c>
      <c r="AN26">
        <v>22.67842625154721</v>
      </c>
      <c r="AO26">
        <v>23.46342666666665</v>
      </c>
      <c r="AP26">
        <v>0.0003110100103445847</v>
      </c>
      <c r="AQ26">
        <v>108.616746182374</v>
      </c>
      <c r="AR26">
        <v>0</v>
      </c>
      <c r="AS26">
        <v>0</v>
      </c>
      <c r="AT26">
        <f>IF(AR26*$H$15&gt;=AV26,1.0,(AV26/(AV26-AR26*$H$15)))</f>
        <v>0</v>
      </c>
      <c r="AU26">
        <f>(AT26-1)*100</f>
        <v>0</v>
      </c>
      <c r="AV26">
        <f>MAX(0,($B$15+$C$15*EE26)/(1+$D$15*EE26)*DX26/(DZ26+273)*$E$15)</f>
        <v>0</v>
      </c>
      <c r="AW26" t="s">
        <v>437</v>
      </c>
      <c r="AX26">
        <v>0</v>
      </c>
      <c r="AY26">
        <v>0.7</v>
      </c>
      <c r="AZ26">
        <v>0.7</v>
      </c>
      <c r="BA26">
        <f>1-AY26/AZ26</f>
        <v>0</v>
      </c>
      <c r="BB26">
        <v>-1</v>
      </c>
      <c r="BC26" t="s">
        <v>465</v>
      </c>
      <c r="BD26">
        <v>8152.39</v>
      </c>
      <c r="BE26">
        <v>188.2424</v>
      </c>
      <c r="BF26">
        <v>209.16</v>
      </c>
      <c r="BG26">
        <f>1-BE26/BF26</f>
        <v>0</v>
      </c>
      <c r="BH26">
        <v>0.5</v>
      </c>
      <c r="BI26">
        <f>DH26</f>
        <v>0</v>
      </c>
      <c r="BJ26">
        <f>K26</f>
        <v>0</v>
      </c>
      <c r="BK26">
        <f>BG26*BH26*BI26</f>
        <v>0</v>
      </c>
      <c r="BL26">
        <f>(BJ26-BB26)/BI26</f>
        <v>0</v>
      </c>
      <c r="BM26">
        <f>(AZ26-BF26)/BF26</f>
        <v>0</v>
      </c>
      <c r="BN26">
        <f>AY26/(BA26+AY26/BF26)</f>
        <v>0</v>
      </c>
      <c r="BO26" t="s">
        <v>437</v>
      </c>
      <c r="BP26">
        <v>0</v>
      </c>
      <c r="BQ26">
        <f>IF(BP26&lt;&gt;0, BP26, BN26)</f>
        <v>0</v>
      </c>
      <c r="BR26">
        <f>1-BQ26/BF26</f>
        <v>0</v>
      </c>
      <c r="BS26">
        <f>(BF26-BE26)/(BF26-BQ26)</f>
        <v>0</v>
      </c>
      <c r="BT26">
        <f>(AZ26-BF26)/(AZ26-BQ26)</f>
        <v>0</v>
      </c>
      <c r="BU26">
        <f>(BF26-BE26)/(BF26-AY26)</f>
        <v>0</v>
      </c>
      <c r="BV26">
        <f>(AZ26-BF26)/(AZ26-AY26)</f>
        <v>0</v>
      </c>
      <c r="BW26">
        <f>(BS26*BQ26/BE26)</f>
        <v>0</v>
      </c>
      <c r="BX26">
        <f>(1-BW26)</f>
        <v>0</v>
      </c>
      <c r="DG26">
        <f>$B$13*EF26+$C$13*EG26+$F$13*ER26*(1-EU26)</f>
        <v>0</v>
      </c>
      <c r="DH26">
        <f>DG26*DI26</f>
        <v>0</v>
      </c>
      <c r="DI26">
        <f>($B$13*$D$11+$C$13*$D$11+$F$13*((FE26+EW26)/MAX(FE26+EW26+FF26, 0.1)*$I$11+FF26/MAX(FE26+EW26+FF26, 0.1)*$J$11))/($B$13+$C$13+$F$13)</f>
        <v>0</v>
      </c>
      <c r="DJ26">
        <f>($B$13*$K$11+$C$13*$K$11+$F$13*((FE26+EW26)/MAX(FE26+EW26+FF26, 0.1)*$P$11+FF26/MAX(FE26+EW26+FF26, 0.1)*$Q$11))/($B$13+$C$13+$F$13)</f>
        <v>0</v>
      </c>
      <c r="DK26">
        <v>2</v>
      </c>
      <c r="DL26">
        <v>0.5</v>
      </c>
      <c r="DM26" t="s">
        <v>439</v>
      </c>
      <c r="DN26">
        <v>2</v>
      </c>
      <c r="DO26" t="b">
        <v>1</v>
      </c>
      <c r="DP26">
        <v>1701298797.099999</v>
      </c>
      <c r="DQ26">
        <v>417.1613225806452</v>
      </c>
      <c r="DR26">
        <v>419.9825806451613</v>
      </c>
      <c r="DS26">
        <v>23.45384838709678</v>
      </c>
      <c r="DT26">
        <v>22.65541290322581</v>
      </c>
      <c r="DU26">
        <v>415.8946129032257</v>
      </c>
      <c r="DV26">
        <v>23.25342258064516</v>
      </c>
      <c r="DW26">
        <v>500.0038387096775</v>
      </c>
      <c r="DX26">
        <v>89.96532258064515</v>
      </c>
      <c r="DY26">
        <v>0.09987125483870968</v>
      </c>
      <c r="DZ26">
        <v>29.80429677419354</v>
      </c>
      <c r="EA26">
        <v>30.02745483870968</v>
      </c>
      <c r="EB26">
        <v>999.9000000000003</v>
      </c>
      <c r="EC26">
        <v>0</v>
      </c>
      <c r="ED26">
        <v>0</v>
      </c>
      <c r="EE26">
        <v>10014.13677419355</v>
      </c>
      <c r="EF26">
        <v>0</v>
      </c>
      <c r="EG26">
        <v>11.96201612903225</v>
      </c>
      <c r="EH26">
        <v>-2.821403548387096</v>
      </c>
      <c r="EI26">
        <v>427.1803548387095</v>
      </c>
      <c r="EJ26">
        <v>429.7180645161291</v>
      </c>
      <c r="EK26">
        <v>0.7984384516129032</v>
      </c>
      <c r="EL26">
        <v>419.9825806451613</v>
      </c>
      <c r="EM26">
        <v>22.65541290322581</v>
      </c>
      <c r="EN26">
        <v>2.110033548387097</v>
      </c>
      <c r="EO26">
        <v>2.038202258064516</v>
      </c>
      <c r="EP26">
        <v>18.29513548387096</v>
      </c>
      <c r="EQ26">
        <v>17.74426774193548</v>
      </c>
      <c r="ER26">
        <v>1499.990322580646</v>
      </c>
      <c r="ES26">
        <v>0.9730022258064512</v>
      </c>
      <c r="ET26">
        <v>0.02699759677419354</v>
      </c>
      <c r="EU26">
        <v>0</v>
      </c>
      <c r="EV26">
        <v>188.2380645161291</v>
      </c>
      <c r="EW26">
        <v>4.999599999999997</v>
      </c>
      <c r="EX26">
        <v>2944.535483870968</v>
      </c>
      <c r="EY26">
        <v>14076.33225806452</v>
      </c>
      <c r="EZ26">
        <v>38.92729032258065</v>
      </c>
      <c r="FA26">
        <v>40.2378064516129</v>
      </c>
      <c r="FB26">
        <v>39.92506451612902</v>
      </c>
      <c r="FC26">
        <v>39.88874193548386</v>
      </c>
      <c r="FD26">
        <v>40.59651612903226</v>
      </c>
      <c r="FE26">
        <v>1454.630322580646</v>
      </c>
      <c r="FF26">
        <v>40.35999999999998</v>
      </c>
      <c r="FG26">
        <v>0</v>
      </c>
      <c r="FH26">
        <v>120.5999999046326</v>
      </c>
      <c r="FI26">
        <v>0</v>
      </c>
      <c r="FJ26">
        <v>188.2424</v>
      </c>
      <c r="FK26">
        <v>-0.2952307651436938</v>
      </c>
      <c r="FL26">
        <v>1.830000000934777</v>
      </c>
      <c r="FM26">
        <v>2944.572</v>
      </c>
      <c r="FN26">
        <v>15</v>
      </c>
      <c r="FO26">
        <v>0</v>
      </c>
      <c r="FP26" t="s">
        <v>440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-2.808943</v>
      </c>
      <c r="GC26">
        <v>-0.3209619512195089</v>
      </c>
      <c r="GD26">
        <v>0.04096655405327617</v>
      </c>
      <c r="GE26">
        <v>1</v>
      </c>
      <c r="GF26">
        <v>188.2565882352941</v>
      </c>
      <c r="GG26">
        <v>-0.01931244664351491</v>
      </c>
      <c r="GH26">
        <v>0.1957638309510973</v>
      </c>
      <c r="GI26">
        <v>1</v>
      </c>
      <c r="GJ26">
        <v>0.81154525</v>
      </c>
      <c r="GK26">
        <v>-0.258538536585368</v>
      </c>
      <c r="GL26">
        <v>0.02631034093160901</v>
      </c>
      <c r="GM26">
        <v>0</v>
      </c>
      <c r="GN26">
        <v>2</v>
      </c>
      <c r="GO26">
        <v>3</v>
      </c>
      <c r="GP26" t="s">
        <v>441</v>
      </c>
      <c r="GQ26">
        <v>3.10307</v>
      </c>
      <c r="GR26">
        <v>2.75821</v>
      </c>
      <c r="GS26">
        <v>0.08665390000000001</v>
      </c>
      <c r="GT26">
        <v>0.0873381</v>
      </c>
      <c r="GU26">
        <v>0.105641</v>
      </c>
      <c r="GV26">
        <v>0.10422</v>
      </c>
      <c r="GW26">
        <v>23775.9</v>
      </c>
      <c r="GX26">
        <v>22119</v>
      </c>
      <c r="GY26">
        <v>26596.9</v>
      </c>
      <c r="GZ26">
        <v>24466.1</v>
      </c>
      <c r="HA26">
        <v>38120.8</v>
      </c>
      <c r="HB26">
        <v>32430.3</v>
      </c>
      <c r="HC26">
        <v>46514.6</v>
      </c>
      <c r="HD26">
        <v>38745.5</v>
      </c>
      <c r="HE26">
        <v>1.87738</v>
      </c>
      <c r="HF26">
        <v>1.88655</v>
      </c>
      <c r="HG26">
        <v>0.173081</v>
      </c>
      <c r="HH26">
        <v>0</v>
      </c>
      <c r="HI26">
        <v>27.2105</v>
      </c>
      <c r="HJ26">
        <v>999.9</v>
      </c>
      <c r="HK26">
        <v>58.9</v>
      </c>
      <c r="HL26">
        <v>28.8</v>
      </c>
      <c r="HM26">
        <v>26.0268</v>
      </c>
      <c r="HN26">
        <v>61.2149</v>
      </c>
      <c r="HO26">
        <v>22.3317</v>
      </c>
      <c r="HP26">
        <v>1</v>
      </c>
      <c r="HQ26">
        <v>0.206784</v>
      </c>
      <c r="HR26">
        <v>0.0259287</v>
      </c>
      <c r="HS26">
        <v>20.2814</v>
      </c>
      <c r="HT26">
        <v>5.21729</v>
      </c>
      <c r="HU26">
        <v>11.98</v>
      </c>
      <c r="HV26">
        <v>4.9655</v>
      </c>
      <c r="HW26">
        <v>3.27553</v>
      </c>
      <c r="HX26">
        <v>9999</v>
      </c>
      <c r="HY26">
        <v>9999</v>
      </c>
      <c r="HZ26">
        <v>9999</v>
      </c>
      <c r="IA26">
        <v>511.9</v>
      </c>
      <c r="IB26">
        <v>1.86401</v>
      </c>
      <c r="IC26">
        <v>1.86005</v>
      </c>
      <c r="ID26">
        <v>1.85835</v>
      </c>
      <c r="IE26">
        <v>1.85975</v>
      </c>
      <c r="IF26">
        <v>1.85985</v>
      </c>
      <c r="IG26">
        <v>1.85837</v>
      </c>
      <c r="IH26">
        <v>1.85736</v>
      </c>
      <c r="II26">
        <v>1.85236</v>
      </c>
      <c r="IJ26">
        <v>0</v>
      </c>
      <c r="IK26">
        <v>0</v>
      </c>
      <c r="IL26">
        <v>0</v>
      </c>
      <c r="IM26">
        <v>0</v>
      </c>
      <c r="IN26" t="s">
        <v>442</v>
      </c>
      <c r="IO26" t="s">
        <v>443</v>
      </c>
      <c r="IP26" t="s">
        <v>444</v>
      </c>
      <c r="IQ26" t="s">
        <v>444</v>
      </c>
      <c r="IR26" t="s">
        <v>444</v>
      </c>
      <c r="IS26" t="s">
        <v>444</v>
      </c>
      <c r="IT26">
        <v>0</v>
      </c>
      <c r="IU26">
        <v>100</v>
      </c>
      <c r="IV26">
        <v>100</v>
      </c>
      <c r="IW26">
        <v>1.266</v>
      </c>
      <c r="IX26">
        <v>0.2007</v>
      </c>
      <c r="IY26">
        <v>0.3971615310492796</v>
      </c>
      <c r="IZ26">
        <v>0.002194383670526158</v>
      </c>
      <c r="JA26">
        <v>-2.614430836048478E-07</v>
      </c>
      <c r="JB26">
        <v>2.831566818974657E-11</v>
      </c>
      <c r="JC26">
        <v>-0.02387284111826243</v>
      </c>
      <c r="JD26">
        <v>-0.004919592197158782</v>
      </c>
      <c r="JE26">
        <v>0.0008186423644796414</v>
      </c>
      <c r="JF26">
        <v>-8.268116151049551E-06</v>
      </c>
      <c r="JG26">
        <v>6</v>
      </c>
      <c r="JH26">
        <v>2002</v>
      </c>
      <c r="JI26">
        <v>0</v>
      </c>
      <c r="JJ26">
        <v>28</v>
      </c>
      <c r="JK26">
        <v>28354980.1</v>
      </c>
      <c r="JL26">
        <v>28354980.1</v>
      </c>
      <c r="JM26">
        <v>1.13647</v>
      </c>
      <c r="JN26">
        <v>2.61719</v>
      </c>
      <c r="JO26">
        <v>1.49658</v>
      </c>
      <c r="JP26">
        <v>2.36938</v>
      </c>
      <c r="JQ26">
        <v>1.54907</v>
      </c>
      <c r="JR26">
        <v>2.33887</v>
      </c>
      <c r="JS26">
        <v>34.6006</v>
      </c>
      <c r="JT26">
        <v>24.1313</v>
      </c>
      <c r="JU26">
        <v>18</v>
      </c>
      <c r="JV26">
        <v>493.887</v>
      </c>
      <c r="JW26">
        <v>516.154</v>
      </c>
      <c r="JX26">
        <v>28.778</v>
      </c>
      <c r="JY26">
        <v>29.8921</v>
      </c>
      <c r="JZ26">
        <v>29.9996</v>
      </c>
      <c r="KA26">
        <v>30.0032</v>
      </c>
      <c r="KB26">
        <v>29.9582</v>
      </c>
      <c r="KC26">
        <v>22.8543</v>
      </c>
      <c r="KD26">
        <v>21.6931</v>
      </c>
      <c r="KE26">
        <v>86.8699</v>
      </c>
      <c r="KF26">
        <v>28.7543</v>
      </c>
      <c r="KG26">
        <v>420</v>
      </c>
      <c r="KH26">
        <v>22.5808</v>
      </c>
      <c r="KI26">
        <v>101.644</v>
      </c>
      <c r="KJ26">
        <v>93.40470000000001</v>
      </c>
    </row>
    <row r="27" spans="1:296">
      <c r="A27">
        <v>9</v>
      </c>
      <c r="B27">
        <v>1701298946</v>
      </c>
      <c r="C27">
        <v>1172.400000095367</v>
      </c>
      <c r="D27" t="s">
        <v>466</v>
      </c>
      <c r="E27" t="s">
        <v>467</v>
      </c>
      <c r="F27">
        <v>5</v>
      </c>
      <c r="G27" t="s">
        <v>436</v>
      </c>
      <c r="H27">
        <v>1701298938.045161</v>
      </c>
      <c r="I27">
        <f>(J27)/1000</f>
        <v>0</v>
      </c>
      <c r="J27">
        <f>IF(DO27, AM27, AG27)</f>
        <v>0</v>
      </c>
      <c r="K27">
        <f>IF(DO27, AH27, AF27)</f>
        <v>0</v>
      </c>
      <c r="L27">
        <f>DQ27 - IF(AT27&gt;1, K27*DK27*100.0/(AV27*EE27), 0)</f>
        <v>0</v>
      </c>
      <c r="M27">
        <f>((S27-I27/2)*L27-K27)/(S27+I27/2)</f>
        <v>0</v>
      </c>
      <c r="N27">
        <f>M27*(DX27+DY27)/1000.0</f>
        <v>0</v>
      </c>
      <c r="O27">
        <f>(DQ27 - IF(AT27&gt;1, K27*DK27*100.0/(AV27*EE27), 0))*(DX27+DY27)/1000.0</f>
        <v>0</v>
      </c>
      <c r="P27">
        <f>2.0/((1/R27-1/Q27)+SIGN(R27)*SQRT((1/R27-1/Q27)*(1/R27-1/Q27) + 4*DL27/((DL27+1)*(DL27+1))*(2*1/R27*1/Q27-1/Q27*1/Q27)))</f>
        <v>0</v>
      </c>
      <c r="Q27">
        <f>IF(LEFT(DM27,1)&lt;&gt;"0",IF(LEFT(DM27,1)="1",3.0,DN27),$D$5+$E$5*(EE27*DX27/($K$5*1000))+$F$5*(EE27*DX27/($K$5*1000))*MAX(MIN(DK27,$J$5),$I$5)*MAX(MIN(DK27,$J$5),$I$5)+$G$5*MAX(MIN(DK27,$J$5),$I$5)*(EE27*DX27/($K$5*1000))+$H$5*(EE27*DX27/($K$5*1000))*(EE27*DX27/($K$5*1000)))</f>
        <v>0</v>
      </c>
      <c r="R27">
        <f>I27*(1000-(1000*0.61365*exp(17.502*V27/(240.97+V27))/(DX27+DY27)+DS27)/2)/(1000*0.61365*exp(17.502*V27/(240.97+V27))/(DX27+DY27)-DS27)</f>
        <v>0</v>
      </c>
      <c r="S27">
        <f>1/((DL27+1)/(P27/1.6)+1/(Q27/1.37)) + DL27/((DL27+1)/(P27/1.6) + DL27/(Q27/1.37))</f>
        <v>0</v>
      </c>
      <c r="T27">
        <f>(DG27*DJ27)</f>
        <v>0</v>
      </c>
      <c r="U27">
        <f>(DZ27+(T27+2*0.95*5.67E-8*(((DZ27+$B$9)+273)^4-(DZ27+273)^4)-44100*I27)/(1.84*29.3*Q27+8*0.95*5.67E-8*(DZ27+273)^3))</f>
        <v>0</v>
      </c>
      <c r="V27">
        <f>($C$9*EA27+$D$9*EB27+$E$9*U27)</f>
        <v>0</v>
      </c>
      <c r="W27">
        <f>0.61365*exp(17.502*V27/(240.97+V27))</f>
        <v>0</v>
      </c>
      <c r="X27">
        <f>(Y27/Z27*100)</f>
        <v>0</v>
      </c>
      <c r="Y27">
        <f>DS27*(DX27+DY27)/1000</f>
        <v>0</v>
      </c>
      <c r="Z27">
        <f>0.61365*exp(17.502*DZ27/(240.97+DZ27))</f>
        <v>0</v>
      </c>
      <c r="AA27">
        <f>(W27-DS27*(DX27+DY27)/1000)</f>
        <v>0</v>
      </c>
      <c r="AB27">
        <f>(-I27*44100)</f>
        <v>0</v>
      </c>
      <c r="AC27">
        <f>2*29.3*Q27*0.92*(DZ27-V27)</f>
        <v>0</v>
      </c>
      <c r="AD27">
        <f>2*0.95*5.67E-8*(((DZ27+$B$9)+273)^4-(V27+273)^4)</f>
        <v>0</v>
      </c>
      <c r="AE27">
        <f>T27+AD27+AB27+AC27</f>
        <v>0</v>
      </c>
      <c r="AF27">
        <f>DW27*AT27*(DR27-DQ27*(1000-AT27*DT27)/(1000-AT27*DS27))/(100*DK27)</f>
        <v>0</v>
      </c>
      <c r="AG27">
        <f>1000*DW27*AT27*(DS27-DT27)/(100*DK27*(1000-AT27*DS27))</f>
        <v>0</v>
      </c>
      <c r="AH27">
        <f>(AI27 - AJ27 - DX27*1E3/(8.314*(DZ27+273.15)) * AL27/DW27 * AK27) * DW27/(100*DK27) * (1000 - DT27)/1000</f>
        <v>0</v>
      </c>
      <c r="AI27">
        <v>429.6278060065562</v>
      </c>
      <c r="AJ27">
        <v>427.1038545454545</v>
      </c>
      <c r="AK27">
        <v>-0.000263259480250657</v>
      </c>
      <c r="AL27">
        <v>66.22625495842505</v>
      </c>
      <c r="AM27">
        <f>(AO27 - AN27 + DX27*1E3/(8.314*(DZ27+273.15)) * AQ27/DW27 * AP27) * DW27/(100*DK27) * 1000/(1000 - AO27)</f>
        <v>0</v>
      </c>
      <c r="AN27">
        <v>22.48436714484558</v>
      </c>
      <c r="AO27">
        <v>23.33775999999999</v>
      </c>
      <c r="AP27">
        <v>1.411716208014244E-06</v>
      </c>
      <c r="AQ27">
        <v>108.616746182374</v>
      </c>
      <c r="AR27">
        <v>0</v>
      </c>
      <c r="AS27">
        <v>0</v>
      </c>
      <c r="AT27">
        <f>IF(AR27*$H$15&gt;=AV27,1.0,(AV27/(AV27-AR27*$H$15)))</f>
        <v>0</v>
      </c>
      <c r="AU27">
        <f>(AT27-1)*100</f>
        <v>0</v>
      </c>
      <c r="AV27">
        <f>MAX(0,($B$15+$C$15*EE27)/(1+$D$15*EE27)*DX27/(DZ27+273)*$E$15)</f>
        <v>0</v>
      </c>
      <c r="AW27" t="s">
        <v>437</v>
      </c>
      <c r="AX27">
        <v>0</v>
      </c>
      <c r="AY27">
        <v>0.7</v>
      </c>
      <c r="AZ27">
        <v>0.7</v>
      </c>
      <c r="BA27">
        <f>1-AY27/AZ27</f>
        <v>0</v>
      </c>
      <c r="BB27">
        <v>-1</v>
      </c>
      <c r="BC27" t="s">
        <v>468</v>
      </c>
      <c r="BD27">
        <v>8162.57</v>
      </c>
      <c r="BE27">
        <v>188.04916</v>
      </c>
      <c r="BF27">
        <v>209.31</v>
      </c>
      <c r="BG27">
        <f>1-BE27/BF27</f>
        <v>0</v>
      </c>
      <c r="BH27">
        <v>0.5</v>
      </c>
      <c r="BI27">
        <f>DH27</f>
        <v>0</v>
      </c>
      <c r="BJ27">
        <f>K27</f>
        <v>0</v>
      </c>
      <c r="BK27">
        <f>BG27*BH27*BI27</f>
        <v>0</v>
      </c>
      <c r="BL27">
        <f>(BJ27-BB27)/BI27</f>
        <v>0</v>
      </c>
      <c r="BM27">
        <f>(AZ27-BF27)/BF27</f>
        <v>0</v>
      </c>
      <c r="BN27">
        <f>AY27/(BA27+AY27/BF27)</f>
        <v>0</v>
      </c>
      <c r="BO27" t="s">
        <v>437</v>
      </c>
      <c r="BP27">
        <v>0</v>
      </c>
      <c r="BQ27">
        <f>IF(BP27&lt;&gt;0, BP27, BN27)</f>
        <v>0</v>
      </c>
      <c r="BR27">
        <f>1-BQ27/BF27</f>
        <v>0</v>
      </c>
      <c r="BS27">
        <f>(BF27-BE27)/(BF27-BQ27)</f>
        <v>0</v>
      </c>
      <c r="BT27">
        <f>(AZ27-BF27)/(AZ27-BQ27)</f>
        <v>0</v>
      </c>
      <c r="BU27">
        <f>(BF27-BE27)/(BF27-AY27)</f>
        <v>0</v>
      </c>
      <c r="BV27">
        <f>(AZ27-BF27)/(AZ27-AY27)</f>
        <v>0</v>
      </c>
      <c r="BW27">
        <f>(BS27*BQ27/BE27)</f>
        <v>0</v>
      </c>
      <c r="BX27">
        <f>(1-BW27)</f>
        <v>0</v>
      </c>
      <c r="DG27">
        <f>$B$13*EF27+$C$13*EG27+$F$13*ER27*(1-EU27)</f>
        <v>0</v>
      </c>
      <c r="DH27">
        <f>DG27*DI27</f>
        <v>0</v>
      </c>
      <c r="DI27">
        <f>($B$13*$D$11+$C$13*$D$11+$F$13*((FE27+EW27)/MAX(FE27+EW27+FF27, 0.1)*$I$11+FF27/MAX(FE27+EW27+FF27, 0.1)*$J$11))/($B$13+$C$13+$F$13)</f>
        <v>0</v>
      </c>
      <c r="DJ27">
        <f>($B$13*$K$11+$C$13*$K$11+$F$13*((FE27+EW27)/MAX(FE27+EW27+FF27, 0.1)*$P$11+FF27/MAX(FE27+EW27+FF27, 0.1)*$Q$11))/($B$13+$C$13+$F$13)</f>
        <v>0</v>
      </c>
      <c r="DK27">
        <v>2</v>
      </c>
      <c r="DL27">
        <v>0.5</v>
      </c>
      <c r="DM27" t="s">
        <v>439</v>
      </c>
      <c r="DN27">
        <v>2</v>
      </c>
      <c r="DO27" t="b">
        <v>1</v>
      </c>
      <c r="DP27">
        <v>1701298938.045161</v>
      </c>
      <c r="DQ27">
        <v>417.1516451612903</v>
      </c>
      <c r="DR27">
        <v>419.9842258064515</v>
      </c>
      <c r="DS27">
        <v>23.34173870967742</v>
      </c>
      <c r="DT27">
        <v>22.48637096774193</v>
      </c>
      <c r="DU27">
        <v>415.8850967741935</v>
      </c>
      <c r="DV27">
        <v>23.14348064516129</v>
      </c>
      <c r="DW27">
        <v>500.004064516129</v>
      </c>
      <c r="DX27">
        <v>89.96095483870965</v>
      </c>
      <c r="DY27">
        <v>0.09999094516129034</v>
      </c>
      <c r="DZ27">
        <v>29.7494064516129</v>
      </c>
      <c r="EA27">
        <v>29.96253225806452</v>
      </c>
      <c r="EB27">
        <v>999.9000000000003</v>
      </c>
      <c r="EC27">
        <v>0</v>
      </c>
      <c r="ED27">
        <v>0</v>
      </c>
      <c r="EE27">
        <v>10001.00870967742</v>
      </c>
      <c r="EF27">
        <v>0</v>
      </c>
      <c r="EG27">
        <v>11.73231612903226</v>
      </c>
      <c r="EH27">
        <v>-2.832590645161291</v>
      </c>
      <c r="EI27">
        <v>427.1213870967742</v>
      </c>
      <c r="EJ27">
        <v>429.6454193548387</v>
      </c>
      <c r="EK27">
        <v>0.8553661290322582</v>
      </c>
      <c r="EL27">
        <v>419.9842258064515</v>
      </c>
      <c r="EM27">
        <v>22.48637096774193</v>
      </c>
      <c r="EN27">
        <v>2.099845161290323</v>
      </c>
      <c r="EO27">
        <v>2.022895161290323</v>
      </c>
      <c r="EP27">
        <v>18.21801290322581</v>
      </c>
      <c r="EQ27">
        <v>17.62469032258064</v>
      </c>
      <c r="ER27">
        <v>1500.009677419355</v>
      </c>
      <c r="ES27">
        <v>0.9729995161290326</v>
      </c>
      <c r="ET27">
        <v>0.02700079677419354</v>
      </c>
      <c r="EU27">
        <v>0</v>
      </c>
      <c r="EV27">
        <v>188.078935483871</v>
      </c>
      <c r="EW27">
        <v>4.999599999999997</v>
      </c>
      <c r="EX27">
        <v>2939.001612903226</v>
      </c>
      <c r="EY27">
        <v>14076.49677419355</v>
      </c>
      <c r="EZ27">
        <v>38.74964516129031</v>
      </c>
      <c r="FA27">
        <v>40.03599999999999</v>
      </c>
      <c r="FB27">
        <v>39.69735483870967</v>
      </c>
      <c r="FC27">
        <v>39.66309677419353</v>
      </c>
      <c r="FD27">
        <v>40.49970967741935</v>
      </c>
      <c r="FE27">
        <v>1454.639677419355</v>
      </c>
      <c r="FF27">
        <v>40.36999999999998</v>
      </c>
      <c r="FG27">
        <v>0</v>
      </c>
      <c r="FH27">
        <v>140.3999998569489</v>
      </c>
      <c r="FI27">
        <v>0</v>
      </c>
      <c r="FJ27">
        <v>188.04916</v>
      </c>
      <c r="FK27">
        <v>-1.039769215417752</v>
      </c>
      <c r="FL27">
        <v>-6.901538488620314</v>
      </c>
      <c r="FM27">
        <v>2938.9444</v>
      </c>
      <c r="FN27">
        <v>15</v>
      </c>
      <c r="FO27">
        <v>0</v>
      </c>
      <c r="FP27" t="s">
        <v>440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-2.847857804878049</v>
      </c>
      <c r="GC27">
        <v>0.1277639459220503</v>
      </c>
      <c r="GD27">
        <v>0.04906782386741721</v>
      </c>
      <c r="GE27">
        <v>1</v>
      </c>
      <c r="GF27">
        <v>188.029705882353</v>
      </c>
      <c r="GG27">
        <v>0.2963789229620584</v>
      </c>
      <c r="GH27">
        <v>0.1750767108192292</v>
      </c>
      <c r="GI27">
        <v>1</v>
      </c>
      <c r="GJ27">
        <v>0.8547402439024391</v>
      </c>
      <c r="GK27">
        <v>0.009001961163061263</v>
      </c>
      <c r="GL27">
        <v>0.002790103379328598</v>
      </c>
      <c r="GM27">
        <v>1</v>
      </c>
      <c r="GN27">
        <v>3</v>
      </c>
      <c r="GO27">
        <v>3</v>
      </c>
      <c r="GP27" t="s">
        <v>448</v>
      </c>
      <c r="GQ27">
        <v>3.10292</v>
      </c>
      <c r="GR27">
        <v>2.75816</v>
      </c>
      <c r="GS27">
        <v>0.0866688</v>
      </c>
      <c r="GT27">
        <v>0.0873559</v>
      </c>
      <c r="GU27">
        <v>0.105271</v>
      </c>
      <c r="GV27">
        <v>0.103654</v>
      </c>
      <c r="GW27">
        <v>23782.5</v>
      </c>
      <c r="GX27">
        <v>22123</v>
      </c>
      <c r="GY27">
        <v>26604</v>
      </c>
      <c r="GZ27">
        <v>24470.2</v>
      </c>
      <c r="HA27">
        <v>38146.3</v>
      </c>
      <c r="HB27">
        <v>32455.4</v>
      </c>
      <c r="HC27">
        <v>46527</v>
      </c>
      <c r="HD27">
        <v>38751.3</v>
      </c>
      <c r="HE27">
        <v>1.87878</v>
      </c>
      <c r="HF27">
        <v>1.88783</v>
      </c>
      <c r="HG27">
        <v>0.167493</v>
      </c>
      <c r="HH27">
        <v>0</v>
      </c>
      <c r="HI27">
        <v>27.2378</v>
      </c>
      <c r="HJ27">
        <v>999.9</v>
      </c>
      <c r="HK27">
        <v>59.5</v>
      </c>
      <c r="HL27">
        <v>29</v>
      </c>
      <c r="HM27">
        <v>26.5995</v>
      </c>
      <c r="HN27">
        <v>61.6049</v>
      </c>
      <c r="HO27">
        <v>22.1835</v>
      </c>
      <c r="HP27">
        <v>1</v>
      </c>
      <c r="HQ27">
        <v>0.189891</v>
      </c>
      <c r="HR27">
        <v>-0.705855</v>
      </c>
      <c r="HS27">
        <v>20.2795</v>
      </c>
      <c r="HT27">
        <v>5.22208</v>
      </c>
      <c r="HU27">
        <v>11.98</v>
      </c>
      <c r="HV27">
        <v>4.96545</v>
      </c>
      <c r="HW27">
        <v>3.2757</v>
      </c>
      <c r="HX27">
        <v>9999</v>
      </c>
      <c r="HY27">
        <v>9999</v>
      </c>
      <c r="HZ27">
        <v>9999</v>
      </c>
      <c r="IA27">
        <v>511.9</v>
      </c>
      <c r="IB27">
        <v>1.86401</v>
      </c>
      <c r="IC27">
        <v>1.86005</v>
      </c>
      <c r="ID27">
        <v>1.8583</v>
      </c>
      <c r="IE27">
        <v>1.85974</v>
      </c>
      <c r="IF27">
        <v>1.85985</v>
      </c>
      <c r="IG27">
        <v>1.85837</v>
      </c>
      <c r="IH27">
        <v>1.85733</v>
      </c>
      <c r="II27">
        <v>1.85235</v>
      </c>
      <c r="IJ27">
        <v>0</v>
      </c>
      <c r="IK27">
        <v>0</v>
      </c>
      <c r="IL27">
        <v>0</v>
      </c>
      <c r="IM27">
        <v>0</v>
      </c>
      <c r="IN27" t="s">
        <v>442</v>
      </c>
      <c r="IO27" t="s">
        <v>443</v>
      </c>
      <c r="IP27" t="s">
        <v>444</v>
      </c>
      <c r="IQ27" t="s">
        <v>444</v>
      </c>
      <c r="IR27" t="s">
        <v>444</v>
      </c>
      <c r="IS27" t="s">
        <v>444</v>
      </c>
      <c r="IT27">
        <v>0</v>
      </c>
      <c r="IU27">
        <v>100</v>
      </c>
      <c r="IV27">
        <v>100</v>
      </c>
      <c r="IW27">
        <v>1.267</v>
      </c>
      <c r="IX27">
        <v>0.1982</v>
      </c>
      <c r="IY27">
        <v>0.3971615310492796</v>
      </c>
      <c r="IZ27">
        <v>0.002194383670526158</v>
      </c>
      <c r="JA27">
        <v>-2.614430836048478E-07</v>
      </c>
      <c r="JB27">
        <v>2.831566818974657E-11</v>
      </c>
      <c r="JC27">
        <v>-0.02387284111826243</v>
      </c>
      <c r="JD27">
        <v>-0.004919592197158782</v>
      </c>
      <c r="JE27">
        <v>0.0008186423644796414</v>
      </c>
      <c r="JF27">
        <v>-8.268116151049551E-06</v>
      </c>
      <c r="JG27">
        <v>6</v>
      </c>
      <c r="JH27">
        <v>2002</v>
      </c>
      <c r="JI27">
        <v>0</v>
      </c>
      <c r="JJ27">
        <v>28</v>
      </c>
      <c r="JK27">
        <v>28354982.4</v>
      </c>
      <c r="JL27">
        <v>28354982.4</v>
      </c>
      <c r="JM27">
        <v>1.1377</v>
      </c>
      <c r="JN27">
        <v>2.61353</v>
      </c>
      <c r="JO27">
        <v>1.49658</v>
      </c>
      <c r="JP27">
        <v>2.36938</v>
      </c>
      <c r="JQ27">
        <v>1.54907</v>
      </c>
      <c r="JR27">
        <v>2.47437</v>
      </c>
      <c r="JS27">
        <v>34.6921</v>
      </c>
      <c r="JT27">
        <v>24.14</v>
      </c>
      <c r="JU27">
        <v>18</v>
      </c>
      <c r="JV27">
        <v>493.881</v>
      </c>
      <c r="JW27">
        <v>516.259</v>
      </c>
      <c r="JX27">
        <v>28.976</v>
      </c>
      <c r="JY27">
        <v>29.6833</v>
      </c>
      <c r="JZ27">
        <v>29.9993</v>
      </c>
      <c r="KA27">
        <v>29.8924</v>
      </c>
      <c r="KB27">
        <v>29.8687</v>
      </c>
      <c r="KC27">
        <v>22.8631</v>
      </c>
      <c r="KD27">
        <v>22.3081</v>
      </c>
      <c r="KE27">
        <v>89.1288</v>
      </c>
      <c r="KF27">
        <v>29.0007</v>
      </c>
      <c r="KG27">
        <v>420</v>
      </c>
      <c r="KH27">
        <v>22.4897</v>
      </c>
      <c r="KI27">
        <v>101.671</v>
      </c>
      <c r="KJ27">
        <v>93.41930000000001</v>
      </c>
    </row>
    <row r="28" spans="1:296">
      <c r="A28">
        <v>10</v>
      </c>
      <c r="B28">
        <v>1701299500.5</v>
      </c>
      <c r="C28">
        <v>1726.900000095367</v>
      </c>
      <c r="D28" t="s">
        <v>469</v>
      </c>
      <c r="E28" t="s">
        <v>470</v>
      </c>
      <c r="F28">
        <v>5</v>
      </c>
      <c r="G28" t="s">
        <v>436</v>
      </c>
      <c r="H28">
        <v>1701299492.75</v>
      </c>
      <c r="I28">
        <f>(J28)/1000</f>
        <v>0</v>
      </c>
      <c r="J28">
        <f>IF(DO28, AM28, AG28)</f>
        <v>0</v>
      </c>
      <c r="K28">
        <f>IF(DO28, AH28, AF28)</f>
        <v>0</v>
      </c>
      <c r="L28">
        <f>DQ28 - IF(AT28&gt;1, K28*DK28*100.0/(AV28*EE28), 0)</f>
        <v>0</v>
      </c>
      <c r="M28">
        <f>((S28-I28/2)*L28-K28)/(S28+I28/2)</f>
        <v>0</v>
      </c>
      <c r="N28">
        <f>M28*(DX28+DY28)/1000.0</f>
        <v>0</v>
      </c>
      <c r="O28">
        <f>(DQ28 - IF(AT28&gt;1, K28*DK28*100.0/(AV28*EE28), 0))*(DX28+DY28)/1000.0</f>
        <v>0</v>
      </c>
      <c r="P28">
        <f>2.0/((1/R28-1/Q28)+SIGN(R28)*SQRT((1/R28-1/Q28)*(1/R28-1/Q28) + 4*DL28/((DL28+1)*(DL28+1))*(2*1/R28*1/Q28-1/Q28*1/Q28)))</f>
        <v>0</v>
      </c>
      <c r="Q28">
        <f>IF(LEFT(DM28,1)&lt;&gt;"0",IF(LEFT(DM28,1)="1",3.0,DN28),$D$5+$E$5*(EE28*DX28/($K$5*1000))+$F$5*(EE28*DX28/($K$5*1000))*MAX(MIN(DK28,$J$5),$I$5)*MAX(MIN(DK28,$J$5),$I$5)+$G$5*MAX(MIN(DK28,$J$5),$I$5)*(EE28*DX28/($K$5*1000))+$H$5*(EE28*DX28/($K$5*1000))*(EE28*DX28/($K$5*1000)))</f>
        <v>0</v>
      </c>
      <c r="R28">
        <f>I28*(1000-(1000*0.61365*exp(17.502*V28/(240.97+V28))/(DX28+DY28)+DS28)/2)/(1000*0.61365*exp(17.502*V28/(240.97+V28))/(DX28+DY28)-DS28)</f>
        <v>0</v>
      </c>
      <c r="S28">
        <f>1/((DL28+1)/(P28/1.6)+1/(Q28/1.37)) + DL28/((DL28+1)/(P28/1.6) + DL28/(Q28/1.37))</f>
        <v>0</v>
      </c>
      <c r="T28">
        <f>(DG28*DJ28)</f>
        <v>0</v>
      </c>
      <c r="U28">
        <f>(DZ28+(T28+2*0.95*5.67E-8*(((DZ28+$B$9)+273)^4-(DZ28+273)^4)-44100*I28)/(1.84*29.3*Q28+8*0.95*5.67E-8*(DZ28+273)^3))</f>
        <v>0</v>
      </c>
      <c r="V28">
        <f>($C$9*EA28+$D$9*EB28+$E$9*U28)</f>
        <v>0</v>
      </c>
      <c r="W28">
        <f>0.61365*exp(17.502*V28/(240.97+V28))</f>
        <v>0</v>
      </c>
      <c r="X28">
        <f>(Y28/Z28*100)</f>
        <v>0</v>
      </c>
      <c r="Y28">
        <f>DS28*(DX28+DY28)/1000</f>
        <v>0</v>
      </c>
      <c r="Z28">
        <f>0.61365*exp(17.502*DZ28/(240.97+DZ28))</f>
        <v>0</v>
      </c>
      <c r="AA28">
        <f>(W28-DS28*(DX28+DY28)/1000)</f>
        <v>0</v>
      </c>
      <c r="AB28">
        <f>(-I28*44100)</f>
        <v>0</v>
      </c>
      <c r="AC28">
        <f>2*29.3*Q28*0.92*(DZ28-V28)</f>
        <v>0</v>
      </c>
      <c r="AD28">
        <f>2*0.95*5.67E-8*(((DZ28+$B$9)+273)^4-(V28+273)^4)</f>
        <v>0</v>
      </c>
      <c r="AE28">
        <f>T28+AD28+AB28+AC28</f>
        <v>0</v>
      </c>
      <c r="AF28">
        <f>DW28*AT28*(DR28-DQ28*(1000-AT28*DT28)/(1000-AT28*DS28))/(100*DK28)</f>
        <v>0</v>
      </c>
      <c r="AG28">
        <f>1000*DW28*AT28*(DS28-DT28)/(100*DK28*(1000-AT28*DS28))</f>
        <v>0</v>
      </c>
      <c r="AH28">
        <f>(AI28 - AJ28 - DX28*1E3/(8.314*(DZ28+273.15)) * AL28/DW28 * AK28) * DW28/(100*DK28) * (1000 - DT28)/1000</f>
        <v>0</v>
      </c>
      <c r="AI28">
        <v>431.4600748394857</v>
      </c>
      <c r="AJ28">
        <v>429.4089757575755</v>
      </c>
      <c r="AK28">
        <v>-0.02776983516329839</v>
      </c>
      <c r="AL28">
        <v>66.22625495842505</v>
      </c>
      <c r="AM28">
        <f>(AO28 - AN28 + DX28*1E3/(8.314*(DZ28+273.15)) * AQ28/DW28 * AP28) * DW28/(100*DK28) * 1000/(1000 - AO28)</f>
        <v>0</v>
      </c>
      <c r="AN28">
        <v>26.51068432545835</v>
      </c>
      <c r="AO28">
        <v>28.13098606060606</v>
      </c>
      <c r="AP28">
        <v>-2.432996470613561E-05</v>
      </c>
      <c r="AQ28">
        <v>108.616746182374</v>
      </c>
      <c r="AR28">
        <v>0</v>
      </c>
      <c r="AS28">
        <v>0</v>
      </c>
      <c r="AT28">
        <f>IF(AR28*$H$15&gt;=AV28,1.0,(AV28/(AV28-AR28*$H$15)))</f>
        <v>0</v>
      </c>
      <c r="AU28">
        <f>(AT28-1)*100</f>
        <v>0</v>
      </c>
      <c r="AV28">
        <f>MAX(0,($B$15+$C$15*EE28)/(1+$D$15*EE28)*DX28/(DZ28+273)*$E$15)</f>
        <v>0</v>
      </c>
      <c r="AW28" t="s">
        <v>437</v>
      </c>
      <c r="AX28">
        <v>0</v>
      </c>
      <c r="AY28">
        <v>0.7</v>
      </c>
      <c r="AZ28">
        <v>0.7</v>
      </c>
      <c r="BA28">
        <f>1-AY28/AZ28</f>
        <v>0</v>
      </c>
      <c r="BB28">
        <v>-1</v>
      </c>
      <c r="BC28" t="s">
        <v>471</v>
      </c>
      <c r="BD28">
        <v>8164.47</v>
      </c>
      <c r="BE28">
        <v>183.8771538461539</v>
      </c>
      <c r="BF28">
        <v>207.36</v>
      </c>
      <c r="BG28">
        <f>1-BE28/BF28</f>
        <v>0</v>
      </c>
      <c r="BH28">
        <v>0.5</v>
      </c>
      <c r="BI28">
        <f>DH28</f>
        <v>0</v>
      </c>
      <c r="BJ28">
        <f>K28</f>
        <v>0</v>
      </c>
      <c r="BK28">
        <f>BG28*BH28*BI28</f>
        <v>0</v>
      </c>
      <c r="BL28">
        <f>(BJ28-BB28)/BI28</f>
        <v>0</v>
      </c>
      <c r="BM28">
        <f>(AZ28-BF28)/BF28</f>
        <v>0</v>
      </c>
      <c r="BN28">
        <f>AY28/(BA28+AY28/BF28)</f>
        <v>0</v>
      </c>
      <c r="BO28" t="s">
        <v>437</v>
      </c>
      <c r="BP28">
        <v>0</v>
      </c>
      <c r="BQ28">
        <f>IF(BP28&lt;&gt;0, BP28, BN28)</f>
        <v>0</v>
      </c>
      <c r="BR28">
        <f>1-BQ28/BF28</f>
        <v>0</v>
      </c>
      <c r="BS28">
        <f>(BF28-BE28)/(BF28-BQ28)</f>
        <v>0</v>
      </c>
      <c r="BT28">
        <f>(AZ28-BF28)/(AZ28-BQ28)</f>
        <v>0</v>
      </c>
      <c r="BU28">
        <f>(BF28-BE28)/(BF28-AY28)</f>
        <v>0</v>
      </c>
      <c r="BV28">
        <f>(AZ28-BF28)/(AZ28-AY28)</f>
        <v>0</v>
      </c>
      <c r="BW28">
        <f>(BS28*BQ28/BE28)</f>
        <v>0</v>
      </c>
      <c r="BX28">
        <f>(1-BW28)</f>
        <v>0</v>
      </c>
      <c r="DG28">
        <f>$B$13*EF28+$C$13*EG28+$F$13*ER28*(1-EU28)</f>
        <v>0</v>
      </c>
      <c r="DH28">
        <f>DG28*DI28</f>
        <v>0</v>
      </c>
      <c r="DI28">
        <f>($B$13*$D$11+$C$13*$D$11+$F$13*((FE28+EW28)/MAX(FE28+EW28+FF28, 0.1)*$I$11+FF28/MAX(FE28+EW28+FF28, 0.1)*$J$11))/($B$13+$C$13+$F$13)</f>
        <v>0</v>
      </c>
      <c r="DJ28">
        <f>($B$13*$K$11+$C$13*$K$11+$F$13*((FE28+EW28)/MAX(FE28+EW28+FF28, 0.1)*$P$11+FF28/MAX(FE28+EW28+FF28, 0.1)*$Q$11))/($B$13+$C$13+$F$13)</f>
        <v>0</v>
      </c>
      <c r="DK28">
        <v>2</v>
      </c>
      <c r="DL28">
        <v>0.5</v>
      </c>
      <c r="DM28" t="s">
        <v>439</v>
      </c>
      <c r="DN28">
        <v>2</v>
      </c>
      <c r="DO28" t="b">
        <v>1</v>
      </c>
      <c r="DP28">
        <v>1701299492.75</v>
      </c>
      <c r="DQ28">
        <v>417.3913</v>
      </c>
      <c r="DR28">
        <v>419.9952666666666</v>
      </c>
      <c r="DS28">
        <v>28.14618333333333</v>
      </c>
      <c r="DT28">
        <v>26.53535333333333</v>
      </c>
      <c r="DU28">
        <v>416.1242333333333</v>
      </c>
      <c r="DV28">
        <v>27.85069666666666</v>
      </c>
      <c r="DW28">
        <v>499.9892333333334</v>
      </c>
      <c r="DX28">
        <v>89.95327666666667</v>
      </c>
      <c r="DY28">
        <v>0.1000152566666667</v>
      </c>
      <c r="DZ28">
        <v>36.29196666666666</v>
      </c>
      <c r="EA28">
        <v>35.98289333333334</v>
      </c>
      <c r="EB28">
        <v>999.9000000000002</v>
      </c>
      <c r="EC28">
        <v>0</v>
      </c>
      <c r="ED28">
        <v>0</v>
      </c>
      <c r="EE28">
        <v>9994.747333333333</v>
      </c>
      <c r="EF28">
        <v>0</v>
      </c>
      <c r="EG28">
        <v>11.46988333333333</v>
      </c>
      <c r="EH28">
        <v>-2.604057333333334</v>
      </c>
      <c r="EI28">
        <v>429.4795666666667</v>
      </c>
      <c r="EJ28">
        <v>431.4438666666667</v>
      </c>
      <c r="EK28">
        <v>1.610823666666666</v>
      </c>
      <c r="EL28">
        <v>419.9952666666666</v>
      </c>
      <c r="EM28">
        <v>26.53535333333333</v>
      </c>
      <c r="EN28">
        <v>2.531842</v>
      </c>
      <c r="EO28">
        <v>2.386942333333333</v>
      </c>
      <c r="EP28">
        <v>21.23265666666667</v>
      </c>
      <c r="EQ28">
        <v>20.27546333333333</v>
      </c>
      <c r="ER28">
        <v>1499.970666666667</v>
      </c>
      <c r="ES28">
        <v>0.9729923333333332</v>
      </c>
      <c r="ET28">
        <v>0.02700755999999999</v>
      </c>
      <c r="EU28">
        <v>0</v>
      </c>
      <c r="EV28">
        <v>183.8757666666667</v>
      </c>
      <c r="EW28">
        <v>4.999599999999998</v>
      </c>
      <c r="EX28">
        <v>2861.490666666667</v>
      </c>
      <c r="EY28">
        <v>14076.1</v>
      </c>
      <c r="EZ28">
        <v>38.02046666666666</v>
      </c>
      <c r="FA28">
        <v>38.90393333333333</v>
      </c>
      <c r="FB28">
        <v>38.979</v>
      </c>
      <c r="FC28">
        <v>38.72466666666666</v>
      </c>
      <c r="FD28">
        <v>40.54966666666666</v>
      </c>
      <c r="FE28">
        <v>1454.594333333333</v>
      </c>
      <c r="FF28">
        <v>40.38000000000002</v>
      </c>
      <c r="FG28">
        <v>0</v>
      </c>
      <c r="FH28">
        <v>554.1999998092651</v>
      </c>
      <c r="FI28">
        <v>0</v>
      </c>
      <c r="FJ28">
        <v>183.8771538461539</v>
      </c>
      <c r="FK28">
        <v>-0.6272136830757518</v>
      </c>
      <c r="FL28">
        <v>-2.277948710684389</v>
      </c>
      <c r="FM28">
        <v>2861.498846153846</v>
      </c>
      <c r="FN28">
        <v>15</v>
      </c>
      <c r="FO28">
        <v>0</v>
      </c>
      <c r="FP28" t="s">
        <v>440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-2.5921585</v>
      </c>
      <c r="GC28">
        <v>-0.2104039024390189</v>
      </c>
      <c r="GD28">
        <v>0.02805595886349279</v>
      </c>
      <c r="GE28">
        <v>1</v>
      </c>
      <c r="GF28">
        <v>183.8499705882353</v>
      </c>
      <c r="GG28">
        <v>0.4075630148403848</v>
      </c>
      <c r="GH28">
        <v>0.2548412984000868</v>
      </c>
      <c r="GI28">
        <v>1</v>
      </c>
      <c r="GJ28">
        <v>1.606934</v>
      </c>
      <c r="GK28">
        <v>0.07434281425890404</v>
      </c>
      <c r="GL28">
        <v>0.008494785694765934</v>
      </c>
      <c r="GM28">
        <v>1</v>
      </c>
      <c r="GN28">
        <v>3</v>
      </c>
      <c r="GO28">
        <v>3</v>
      </c>
      <c r="GP28" t="s">
        <v>448</v>
      </c>
      <c r="GQ28">
        <v>3.10393</v>
      </c>
      <c r="GR28">
        <v>2.75803</v>
      </c>
      <c r="GS28">
        <v>0.08696710000000001</v>
      </c>
      <c r="GT28">
        <v>0.0876103</v>
      </c>
      <c r="GU28">
        <v>0.119996</v>
      </c>
      <c r="GV28">
        <v>0.116393</v>
      </c>
      <c r="GW28">
        <v>23825.2</v>
      </c>
      <c r="GX28">
        <v>22147.9</v>
      </c>
      <c r="GY28">
        <v>26656</v>
      </c>
      <c r="GZ28">
        <v>24499.7</v>
      </c>
      <c r="HA28">
        <v>37580</v>
      </c>
      <c r="HB28">
        <v>32016.9</v>
      </c>
      <c r="HC28">
        <v>46617.3</v>
      </c>
      <c r="HD28">
        <v>38784.9</v>
      </c>
      <c r="HE28">
        <v>1.89245</v>
      </c>
      <c r="HF28">
        <v>1.90935</v>
      </c>
      <c r="HG28">
        <v>0.298861</v>
      </c>
      <c r="HH28">
        <v>0</v>
      </c>
      <c r="HI28">
        <v>31.1466</v>
      </c>
      <c r="HJ28">
        <v>999.9</v>
      </c>
      <c r="HK28">
        <v>59.2</v>
      </c>
      <c r="HL28">
        <v>29.5</v>
      </c>
      <c r="HM28">
        <v>27.2416</v>
      </c>
      <c r="HN28">
        <v>61.2849</v>
      </c>
      <c r="HO28">
        <v>22.7043</v>
      </c>
      <c r="HP28">
        <v>1</v>
      </c>
      <c r="HQ28">
        <v>0.0955208</v>
      </c>
      <c r="HR28">
        <v>-4.06174</v>
      </c>
      <c r="HS28">
        <v>20.2361</v>
      </c>
      <c r="HT28">
        <v>5.22193</v>
      </c>
      <c r="HU28">
        <v>11.98</v>
      </c>
      <c r="HV28">
        <v>4.9657</v>
      </c>
      <c r="HW28">
        <v>3.27558</v>
      </c>
      <c r="HX28">
        <v>9999</v>
      </c>
      <c r="HY28">
        <v>9999</v>
      </c>
      <c r="HZ28">
        <v>9999</v>
      </c>
      <c r="IA28">
        <v>512.1</v>
      </c>
      <c r="IB28">
        <v>1.86399</v>
      </c>
      <c r="IC28">
        <v>1.86005</v>
      </c>
      <c r="ID28">
        <v>1.85828</v>
      </c>
      <c r="IE28">
        <v>1.85974</v>
      </c>
      <c r="IF28">
        <v>1.85983</v>
      </c>
      <c r="IG28">
        <v>1.85837</v>
      </c>
      <c r="IH28">
        <v>1.85737</v>
      </c>
      <c r="II28">
        <v>1.85235</v>
      </c>
      <c r="IJ28">
        <v>0</v>
      </c>
      <c r="IK28">
        <v>0</v>
      </c>
      <c r="IL28">
        <v>0</v>
      </c>
      <c r="IM28">
        <v>0</v>
      </c>
      <c r="IN28" t="s">
        <v>442</v>
      </c>
      <c r="IO28" t="s">
        <v>443</v>
      </c>
      <c r="IP28" t="s">
        <v>444</v>
      </c>
      <c r="IQ28" t="s">
        <v>444</v>
      </c>
      <c r="IR28" t="s">
        <v>444</v>
      </c>
      <c r="IS28" t="s">
        <v>444</v>
      </c>
      <c r="IT28">
        <v>0</v>
      </c>
      <c r="IU28">
        <v>100</v>
      </c>
      <c r="IV28">
        <v>100</v>
      </c>
      <c r="IW28">
        <v>1.267</v>
      </c>
      <c r="IX28">
        <v>0.2951</v>
      </c>
      <c r="IY28">
        <v>0.3971615310492796</v>
      </c>
      <c r="IZ28">
        <v>0.002194383670526158</v>
      </c>
      <c r="JA28">
        <v>-2.614430836048478E-07</v>
      </c>
      <c r="JB28">
        <v>2.831566818974657E-11</v>
      </c>
      <c r="JC28">
        <v>-0.02387284111826243</v>
      </c>
      <c r="JD28">
        <v>-0.004919592197158782</v>
      </c>
      <c r="JE28">
        <v>0.0008186423644796414</v>
      </c>
      <c r="JF28">
        <v>-8.268116151049551E-06</v>
      </c>
      <c r="JG28">
        <v>6</v>
      </c>
      <c r="JH28">
        <v>2002</v>
      </c>
      <c r="JI28">
        <v>0</v>
      </c>
      <c r="JJ28">
        <v>28</v>
      </c>
      <c r="JK28">
        <v>28354991.7</v>
      </c>
      <c r="JL28">
        <v>28354991.7</v>
      </c>
      <c r="JM28">
        <v>1.14624</v>
      </c>
      <c r="JN28">
        <v>2.62573</v>
      </c>
      <c r="JO28">
        <v>1.49658</v>
      </c>
      <c r="JP28">
        <v>2.36938</v>
      </c>
      <c r="JQ28">
        <v>1.54907</v>
      </c>
      <c r="JR28">
        <v>2.35596</v>
      </c>
      <c r="JS28">
        <v>34.6921</v>
      </c>
      <c r="JT28">
        <v>24.1138</v>
      </c>
      <c r="JU28">
        <v>18</v>
      </c>
      <c r="JV28">
        <v>493.886</v>
      </c>
      <c r="JW28">
        <v>522.04</v>
      </c>
      <c r="JX28">
        <v>38.3727</v>
      </c>
      <c r="JY28">
        <v>28.5338</v>
      </c>
      <c r="JZ28">
        <v>29.9993</v>
      </c>
      <c r="KA28">
        <v>28.8353</v>
      </c>
      <c r="KB28">
        <v>28.8395</v>
      </c>
      <c r="KC28">
        <v>23.0378</v>
      </c>
      <c r="KD28">
        <v>0</v>
      </c>
      <c r="KE28">
        <v>100</v>
      </c>
      <c r="KF28">
        <v>38.3684</v>
      </c>
      <c r="KG28">
        <v>420</v>
      </c>
      <c r="KH28">
        <v>27.7345</v>
      </c>
      <c r="KI28">
        <v>101.869</v>
      </c>
      <c r="KJ28">
        <v>93.5124</v>
      </c>
    </row>
    <row r="29" spans="1:296">
      <c r="A29">
        <v>11</v>
      </c>
      <c r="B29">
        <v>1701299565.5</v>
      </c>
      <c r="C29">
        <v>1791.900000095367</v>
      </c>
      <c r="D29" t="s">
        <v>472</v>
      </c>
      <c r="E29" t="s">
        <v>473</v>
      </c>
      <c r="F29">
        <v>5</v>
      </c>
      <c r="G29" t="s">
        <v>436</v>
      </c>
      <c r="H29">
        <v>1701299557.5</v>
      </c>
      <c r="I29">
        <f>(J29)/1000</f>
        <v>0</v>
      </c>
      <c r="J29">
        <f>IF(DO29, AM29, AG29)</f>
        <v>0</v>
      </c>
      <c r="K29">
        <f>IF(DO29, AH29, AF29)</f>
        <v>0</v>
      </c>
      <c r="L29">
        <f>DQ29 - IF(AT29&gt;1, K29*DK29*100.0/(AV29*EE29), 0)</f>
        <v>0</v>
      </c>
      <c r="M29">
        <f>((S29-I29/2)*L29-K29)/(S29+I29/2)</f>
        <v>0</v>
      </c>
      <c r="N29">
        <f>M29*(DX29+DY29)/1000.0</f>
        <v>0</v>
      </c>
      <c r="O29">
        <f>(DQ29 - IF(AT29&gt;1, K29*DK29*100.0/(AV29*EE29), 0))*(DX29+DY29)/1000.0</f>
        <v>0</v>
      </c>
      <c r="P29">
        <f>2.0/((1/R29-1/Q29)+SIGN(R29)*SQRT((1/R29-1/Q29)*(1/R29-1/Q29) + 4*DL29/((DL29+1)*(DL29+1))*(2*1/R29*1/Q29-1/Q29*1/Q29)))</f>
        <v>0</v>
      </c>
      <c r="Q29">
        <f>IF(LEFT(DM29,1)&lt;&gt;"0",IF(LEFT(DM29,1)="1",3.0,DN29),$D$5+$E$5*(EE29*DX29/($K$5*1000))+$F$5*(EE29*DX29/($K$5*1000))*MAX(MIN(DK29,$J$5),$I$5)*MAX(MIN(DK29,$J$5),$I$5)+$G$5*MAX(MIN(DK29,$J$5),$I$5)*(EE29*DX29/($K$5*1000))+$H$5*(EE29*DX29/($K$5*1000))*(EE29*DX29/($K$5*1000)))</f>
        <v>0</v>
      </c>
      <c r="R29">
        <f>I29*(1000-(1000*0.61365*exp(17.502*V29/(240.97+V29))/(DX29+DY29)+DS29)/2)/(1000*0.61365*exp(17.502*V29/(240.97+V29))/(DX29+DY29)-DS29)</f>
        <v>0</v>
      </c>
      <c r="S29">
        <f>1/((DL29+1)/(P29/1.6)+1/(Q29/1.37)) + DL29/((DL29+1)/(P29/1.6) + DL29/(Q29/1.37))</f>
        <v>0</v>
      </c>
      <c r="T29">
        <f>(DG29*DJ29)</f>
        <v>0</v>
      </c>
      <c r="U29">
        <f>(DZ29+(T29+2*0.95*5.67E-8*(((DZ29+$B$9)+273)^4-(DZ29+273)^4)-44100*I29)/(1.84*29.3*Q29+8*0.95*5.67E-8*(DZ29+273)^3))</f>
        <v>0</v>
      </c>
      <c r="V29">
        <f>($C$9*EA29+$D$9*EB29+$E$9*U29)</f>
        <v>0</v>
      </c>
      <c r="W29">
        <f>0.61365*exp(17.502*V29/(240.97+V29))</f>
        <v>0</v>
      </c>
      <c r="X29">
        <f>(Y29/Z29*100)</f>
        <v>0</v>
      </c>
      <c r="Y29">
        <f>DS29*(DX29+DY29)/1000</f>
        <v>0</v>
      </c>
      <c r="Z29">
        <f>0.61365*exp(17.502*DZ29/(240.97+DZ29))</f>
        <v>0</v>
      </c>
      <c r="AA29">
        <f>(W29-DS29*(DX29+DY29)/1000)</f>
        <v>0</v>
      </c>
      <c r="AB29">
        <f>(-I29*44100)</f>
        <v>0</v>
      </c>
      <c r="AC29">
        <f>2*29.3*Q29*0.92*(DZ29-V29)</f>
        <v>0</v>
      </c>
      <c r="AD29">
        <f>2*0.95*5.67E-8*(((DZ29+$B$9)+273)^4-(V29+273)^4)</f>
        <v>0</v>
      </c>
      <c r="AE29">
        <f>T29+AD29+AB29+AC29</f>
        <v>0</v>
      </c>
      <c r="AF29">
        <f>DW29*AT29*(DR29-DQ29*(1000-AT29*DT29)/(1000-AT29*DS29))/(100*DK29)</f>
        <v>0</v>
      </c>
      <c r="AG29">
        <f>1000*DW29*AT29*(DS29-DT29)/(100*DK29*(1000-AT29*DS29))</f>
        <v>0</v>
      </c>
      <c r="AH29">
        <f>(AI29 - AJ29 - DX29*1E3/(8.314*(DZ29+273.15)) * AL29/DW29 * AK29) * DW29/(100*DK29) * (1000 - DT29)/1000</f>
        <v>0</v>
      </c>
      <c r="AI29">
        <v>431.368067024506</v>
      </c>
      <c r="AJ29">
        <v>429.494224242424</v>
      </c>
      <c r="AK29">
        <v>0.0001819935514741584</v>
      </c>
      <c r="AL29">
        <v>66.22625495842505</v>
      </c>
      <c r="AM29">
        <f>(AO29 - AN29 + DX29*1E3/(8.314*(DZ29+273.15)) * AQ29/DW29 * AP29) * DW29/(100*DK29) * 1000/(1000 - AO29)</f>
        <v>0</v>
      </c>
      <c r="AN29">
        <v>26.40804970241192</v>
      </c>
      <c r="AO29">
        <v>28.04210181818182</v>
      </c>
      <c r="AP29">
        <v>-0.0001744076313096517</v>
      </c>
      <c r="AQ29">
        <v>108.616746182374</v>
      </c>
      <c r="AR29">
        <v>0</v>
      </c>
      <c r="AS29">
        <v>0</v>
      </c>
      <c r="AT29">
        <f>IF(AR29*$H$15&gt;=AV29,1.0,(AV29/(AV29-AR29*$H$15)))</f>
        <v>0</v>
      </c>
      <c r="AU29">
        <f>(AT29-1)*100</f>
        <v>0</v>
      </c>
      <c r="AV29">
        <f>MAX(0,($B$15+$C$15*EE29)/(1+$D$15*EE29)*DX29/(DZ29+273)*$E$15)</f>
        <v>0</v>
      </c>
      <c r="AW29" t="s">
        <v>437</v>
      </c>
      <c r="AX29">
        <v>0</v>
      </c>
      <c r="AY29">
        <v>0.7</v>
      </c>
      <c r="AZ29">
        <v>0.7</v>
      </c>
      <c r="BA29">
        <f>1-AY29/AZ29</f>
        <v>0</v>
      </c>
      <c r="BB29">
        <v>-1</v>
      </c>
      <c r="BC29" t="s">
        <v>474</v>
      </c>
      <c r="BD29">
        <v>8154.35</v>
      </c>
      <c r="BE29">
        <v>183.52576</v>
      </c>
      <c r="BF29">
        <v>206.66</v>
      </c>
      <c r="BG29">
        <f>1-BE29/BF29</f>
        <v>0</v>
      </c>
      <c r="BH29">
        <v>0.5</v>
      </c>
      <c r="BI29">
        <f>DH29</f>
        <v>0</v>
      </c>
      <c r="BJ29">
        <f>K29</f>
        <v>0</v>
      </c>
      <c r="BK29">
        <f>BG29*BH29*BI29</f>
        <v>0</v>
      </c>
      <c r="BL29">
        <f>(BJ29-BB29)/BI29</f>
        <v>0</v>
      </c>
      <c r="BM29">
        <f>(AZ29-BF29)/BF29</f>
        <v>0</v>
      </c>
      <c r="BN29">
        <f>AY29/(BA29+AY29/BF29)</f>
        <v>0</v>
      </c>
      <c r="BO29" t="s">
        <v>437</v>
      </c>
      <c r="BP29">
        <v>0</v>
      </c>
      <c r="BQ29">
        <f>IF(BP29&lt;&gt;0, BP29, BN29)</f>
        <v>0</v>
      </c>
      <c r="BR29">
        <f>1-BQ29/BF29</f>
        <v>0</v>
      </c>
      <c r="BS29">
        <f>(BF29-BE29)/(BF29-BQ29)</f>
        <v>0</v>
      </c>
      <c r="BT29">
        <f>(AZ29-BF29)/(AZ29-BQ29)</f>
        <v>0</v>
      </c>
      <c r="BU29">
        <f>(BF29-BE29)/(BF29-AY29)</f>
        <v>0</v>
      </c>
      <c r="BV29">
        <f>(AZ29-BF29)/(AZ29-AY29)</f>
        <v>0</v>
      </c>
      <c r="BW29">
        <f>(BS29*BQ29/BE29)</f>
        <v>0</v>
      </c>
      <c r="BX29">
        <f>(1-BW29)</f>
        <v>0</v>
      </c>
      <c r="DG29">
        <f>$B$13*EF29+$C$13*EG29+$F$13*ER29*(1-EU29)</f>
        <v>0</v>
      </c>
      <c r="DH29">
        <f>DG29*DI29</f>
        <v>0</v>
      </c>
      <c r="DI29">
        <f>($B$13*$D$11+$C$13*$D$11+$F$13*((FE29+EW29)/MAX(FE29+EW29+FF29, 0.1)*$I$11+FF29/MAX(FE29+EW29+FF29, 0.1)*$J$11))/($B$13+$C$13+$F$13)</f>
        <v>0</v>
      </c>
      <c r="DJ29">
        <f>($B$13*$K$11+$C$13*$K$11+$F$13*((FE29+EW29)/MAX(FE29+EW29+FF29, 0.1)*$P$11+FF29/MAX(FE29+EW29+FF29, 0.1)*$Q$11))/($B$13+$C$13+$F$13)</f>
        <v>0</v>
      </c>
      <c r="DK29">
        <v>2</v>
      </c>
      <c r="DL29">
        <v>0.5</v>
      </c>
      <c r="DM29" t="s">
        <v>439</v>
      </c>
      <c r="DN29">
        <v>2</v>
      </c>
      <c r="DO29" t="b">
        <v>1</v>
      </c>
      <c r="DP29">
        <v>1701299557.5</v>
      </c>
      <c r="DQ29">
        <v>417.4325483870968</v>
      </c>
      <c r="DR29">
        <v>419.9861290322581</v>
      </c>
      <c r="DS29">
        <v>28.06304193548387</v>
      </c>
      <c r="DT29">
        <v>26.43650322580645</v>
      </c>
      <c r="DU29">
        <v>416.1653870967743</v>
      </c>
      <c r="DV29">
        <v>27.76930322580646</v>
      </c>
      <c r="DW29">
        <v>500.0115806451613</v>
      </c>
      <c r="DX29">
        <v>89.95996451612902</v>
      </c>
      <c r="DY29">
        <v>0.0999884935483871</v>
      </c>
      <c r="DZ29">
        <v>36.3381193548387</v>
      </c>
      <c r="EA29">
        <v>36.03873225806452</v>
      </c>
      <c r="EB29">
        <v>999.9000000000003</v>
      </c>
      <c r="EC29">
        <v>0</v>
      </c>
      <c r="ED29">
        <v>0</v>
      </c>
      <c r="EE29">
        <v>9997.73870967742</v>
      </c>
      <c r="EF29">
        <v>0</v>
      </c>
      <c r="EG29">
        <v>11.54077096774194</v>
      </c>
      <c r="EH29">
        <v>-2.553674516129033</v>
      </c>
      <c r="EI29">
        <v>429.4852258064516</v>
      </c>
      <c r="EJ29">
        <v>431.3906129032258</v>
      </c>
      <c r="EK29">
        <v>1.626539677419355</v>
      </c>
      <c r="EL29">
        <v>419.9861290322581</v>
      </c>
      <c r="EM29">
        <v>26.43650322580645</v>
      </c>
      <c r="EN29">
        <v>2.524550967741935</v>
      </c>
      <c r="EO29">
        <v>2.378226774193548</v>
      </c>
      <c r="EP29">
        <v>21.18564838709677</v>
      </c>
      <c r="EQ29">
        <v>20.21627096774194</v>
      </c>
      <c r="ER29">
        <v>1500.031612903226</v>
      </c>
      <c r="ES29">
        <v>0.9729928709677418</v>
      </c>
      <c r="ET29">
        <v>0.02700709677419355</v>
      </c>
      <c r="EU29">
        <v>0</v>
      </c>
      <c r="EV29">
        <v>183.5184516129032</v>
      </c>
      <c r="EW29">
        <v>4.999599999999997</v>
      </c>
      <c r="EX29">
        <v>2857.582903225807</v>
      </c>
      <c r="EY29">
        <v>14076.66451612903</v>
      </c>
      <c r="EZ29">
        <v>38.01590322580644</v>
      </c>
      <c r="FA29">
        <v>38.83232258064515</v>
      </c>
      <c r="FB29">
        <v>38.72758064516128</v>
      </c>
      <c r="FC29">
        <v>38.66922580645161</v>
      </c>
      <c r="FD29">
        <v>40.50583870967741</v>
      </c>
      <c r="FE29">
        <v>1454.651612903226</v>
      </c>
      <c r="FF29">
        <v>40.38000000000002</v>
      </c>
      <c r="FG29">
        <v>0</v>
      </c>
      <c r="FH29">
        <v>64.09999990463257</v>
      </c>
      <c r="FI29">
        <v>0</v>
      </c>
      <c r="FJ29">
        <v>183.52576</v>
      </c>
      <c r="FK29">
        <v>0.1780769214079865</v>
      </c>
      <c r="FL29">
        <v>0.6030769194261629</v>
      </c>
      <c r="FM29">
        <v>2857.575599999999</v>
      </c>
      <c r="FN29">
        <v>15</v>
      </c>
      <c r="FO29">
        <v>0</v>
      </c>
      <c r="FP29" t="s">
        <v>440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-2.564103414634146</v>
      </c>
      <c r="GC29">
        <v>0.008798466898955113</v>
      </c>
      <c r="GD29">
        <v>0.04922850897251865</v>
      </c>
      <c r="GE29">
        <v>1</v>
      </c>
      <c r="GF29">
        <v>183.5085588235294</v>
      </c>
      <c r="GG29">
        <v>0.020275016837169</v>
      </c>
      <c r="GH29">
        <v>0.204441735001395</v>
      </c>
      <c r="GI29">
        <v>1</v>
      </c>
      <c r="GJ29">
        <v>1.624668292682927</v>
      </c>
      <c r="GK29">
        <v>0.0567959581881548</v>
      </c>
      <c r="GL29">
        <v>0.008475561108826881</v>
      </c>
      <c r="GM29">
        <v>1</v>
      </c>
      <c r="GN29">
        <v>3</v>
      </c>
      <c r="GO29">
        <v>3</v>
      </c>
      <c r="GP29" t="s">
        <v>448</v>
      </c>
      <c r="GQ29">
        <v>3.10393</v>
      </c>
      <c r="GR29">
        <v>2.75821</v>
      </c>
      <c r="GS29">
        <v>0.08701349999999999</v>
      </c>
      <c r="GT29">
        <v>0.0876458</v>
      </c>
      <c r="GU29">
        <v>0.119775</v>
      </c>
      <c r="GV29">
        <v>0.116121</v>
      </c>
      <c r="GW29">
        <v>23829.1</v>
      </c>
      <c r="GX29">
        <v>22150.2</v>
      </c>
      <c r="GY29">
        <v>26661.3</v>
      </c>
      <c r="GZ29">
        <v>24502.6</v>
      </c>
      <c r="HA29">
        <v>37596</v>
      </c>
      <c r="HB29">
        <v>32029.8</v>
      </c>
      <c r="HC29">
        <v>46626.1</v>
      </c>
      <c r="HD29">
        <v>38788.7</v>
      </c>
      <c r="HE29">
        <v>1.89398</v>
      </c>
      <c r="HF29">
        <v>1.91103</v>
      </c>
      <c r="HG29">
        <v>0.298582</v>
      </c>
      <c r="HH29">
        <v>0</v>
      </c>
      <c r="HI29">
        <v>31.2042</v>
      </c>
      <c r="HJ29">
        <v>999.9</v>
      </c>
      <c r="HK29">
        <v>58.9</v>
      </c>
      <c r="HL29">
        <v>29.5</v>
      </c>
      <c r="HM29">
        <v>27.1061</v>
      </c>
      <c r="HN29">
        <v>61.2049</v>
      </c>
      <c r="HO29">
        <v>22.508</v>
      </c>
      <c r="HP29">
        <v>1</v>
      </c>
      <c r="HQ29">
        <v>0.0835061</v>
      </c>
      <c r="HR29">
        <v>-3.71332</v>
      </c>
      <c r="HS29">
        <v>20.2441</v>
      </c>
      <c r="HT29">
        <v>5.22148</v>
      </c>
      <c r="HU29">
        <v>11.98</v>
      </c>
      <c r="HV29">
        <v>4.96535</v>
      </c>
      <c r="HW29">
        <v>3.2753</v>
      </c>
      <c r="HX29">
        <v>9999</v>
      </c>
      <c r="HY29">
        <v>9999</v>
      </c>
      <c r="HZ29">
        <v>9999</v>
      </c>
      <c r="IA29">
        <v>512.1</v>
      </c>
      <c r="IB29">
        <v>1.86397</v>
      </c>
      <c r="IC29">
        <v>1.86005</v>
      </c>
      <c r="ID29">
        <v>1.85831</v>
      </c>
      <c r="IE29">
        <v>1.85974</v>
      </c>
      <c r="IF29">
        <v>1.85977</v>
      </c>
      <c r="IG29">
        <v>1.85835</v>
      </c>
      <c r="IH29">
        <v>1.85733</v>
      </c>
      <c r="II29">
        <v>1.85231</v>
      </c>
      <c r="IJ29">
        <v>0</v>
      </c>
      <c r="IK29">
        <v>0</v>
      </c>
      <c r="IL29">
        <v>0</v>
      </c>
      <c r="IM29">
        <v>0</v>
      </c>
      <c r="IN29" t="s">
        <v>442</v>
      </c>
      <c r="IO29" t="s">
        <v>443</v>
      </c>
      <c r="IP29" t="s">
        <v>444</v>
      </c>
      <c r="IQ29" t="s">
        <v>444</v>
      </c>
      <c r="IR29" t="s">
        <v>444</v>
      </c>
      <c r="IS29" t="s">
        <v>444</v>
      </c>
      <c r="IT29">
        <v>0</v>
      </c>
      <c r="IU29">
        <v>100</v>
      </c>
      <c r="IV29">
        <v>100</v>
      </c>
      <c r="IW29">
        <v>1.267</v>
      </c>
      <c r="IX29">
        <v>0.2933</v>
      </c>
      <c r="IY29">
        <v>0.3971615310492796</v>
      </c>
      <c r="IZ29">
        <v>0.002194383670526158</v>
      </c>
      <c r="JA29">
        <v>-2.614430836048478E-07</v>
      </c>
      <c r="JB29">
        <v>2.831566818974657E-11</v>
      </c>
      <c r="JC29">
        <v>-0.02387284111826243</v>
      </c>
      <c r="JD29">
        <v>-0.004919592197158782</v>
      </c>
      <c r="JE29">
        <v>0.0008186423644796414</v>
      </c>
      <c r="JF29">
        <v>-8.268116151049551E-06</v>
      </c>
      <c r="JG29">
        <v>6</v>
      </c>
      <c r="JH29">
        <v>2002</v>
      </c>
      <c r="JI29">
        <v>0</v>
      </c>
      <c r="JJ29">
        <v>28</v>
      </c>
      <c r="JK29">
        <v>28354992.8</v>
      </c>
      <c r="JL29">
        <v>28354992.8</v>
      </c>
      <c r="JM29">
        <v>1.14624</v>
      </c>
      <c r="JN29">
        <v>2.61841</v>
      </c>
      <c r="JO29">
        <v>1.49658</v>
      </c>
      <c r="JP29">
        <v>2.36938</v>
      </c>
      <c r="JQ29">
        <v>1.54907</v>
      </c>
      <c r="JR29">
        <v>2.46338</v>
      </c>
      <c r="JS29">
        <v>34.6463</v>
      </c>
      <c r="JT29">
        <v>24.1313</v>
      </c>
      <c r="JU29">
        <v>18</v>
      </c>
      <c r="JV29">
        <v>493.74</v>
      </c>
      <c r="JW29">
        <v>522.003</v>
      </c>
      <c r="JX29">
        <v>38.1215</v>
      </c>
      <c r="JY29">
        <v>28.3905</v>
      </c>
      <c r="JZ29">
        <v>29.9991</v>
      </c>
      <c r="KA29">
        <v>28.7003</v>
      </c>
      <c r="KB29">
        <v>28.7062</v>
      </c>
      <c r="KC29">
        <v>23.0447</v>
      </c>
      <c r="KD29">
        <v>0</v>
      </c>
      <c r="KE29">
        <v>100</v>
      </c>
      <c r="KF29">
        <v>38.0973</v>
      </c>
      <c r="KG29">
        <v>420</v>
      </c>
      <c r="KH29">
        <v>27.7345</v>
      </c>
      <c r="KI29">
        <v>101.889</v>
      </c>
      <c r="KJ29">
        <v>93.52249999999999</v>
      </c>
    </row>
    <row r="30" spans="1:296">
      <c r="A30">
        <v>12</v>
      </c>
      <c r="B30">
        <v>1701299729</v>
      </c>
      <c r="C30">
        <v>1955.400000095367</v>
      </c>
      <c r="D30" t="s">
        <v>475</v>
      </c>
      <c r="E30" t="s">
        <v>476</v>
      </c>
      <c r="F30">
        <v>5</v>
      </c>
      <c r="G30" t="s">
        <v>436</v>
      </c>
      <c r="H30">
        <v>1701299721.25</v>
      </c>
      <c r="I30">
        <f>(J30)/1000</f>
        <v>0</v>
      </c>
      <c r="J30">
        <f>IF(DO30, AM30, AG30)</f>
        <v>0</v>
      </c>
      <c r="K30">
        <f>IF(DO30, AH30, AF30)</f>
        <v>0</v>
      </c>
      <c r="L30">
        <f>DQ30 - IF(AT30&gt;1, K30*DK30*100.0/(AV30*EE30), 0)</f>
        <v>0</v>
      </c>
      <c r="M30">
        <f>((S30-I30/2)*L30-K30)/(S30+I30/2)</f>
        <v>0</v>
      </c>
      <c r="N30">
        <f>M30*(DX30+DY30)/1000.0</f>
        <v>0</v>
      </c>
      <c r="O30">
        <f>(DQ30 - IF(AT30&gt;1, K30*DK30*100.0/(AV30*EE30), 0))*(DX30+DY30)/1000.0</f>
        <v>0</v>
      </c>
      <c r="P30">
        <f>2.0/((1/R30-1/Q30)+SIGN(R30)*SQRT((1/R30-1/Q30)*(1/R30-1/Q30) + 4*DL30/((DL30+1)*(DL30+1))*(2*1/R30*1/Q30-1/Q30*1/Q30)))</f>
        <v>0</v>
      </c>
      <c r="Q30">
        <f>IF(LEFT(DM30,1)&lt;&gt;"0",IF(LEFT(DM30,1)="1",3.0,DN30),$D$5+$E$5*(EE30*DX30/($K$5*1000))+$F$5*(EE30*DX30/($K$5*1000))*MAX(MIN(DK30,$J$5),$I$5)*MAX(MIN(DK30,$J$5),$I$5)+$G$5*MAX(MIN(DK30,$J$5),$I$5)*(EE30*DX30/($K$5*1000))+$H$5*(EE30*DX30/($K$5*1000))*(EE30*DX30/($K$5*1000)))</f>
        <v>0</v>
      </c>
      <c r="R30">
        <f>I30*(1000-(1000*0.61365*exp(17.502*V30/(240.97+V30))/(DX30+DY30)+DS30)/2)/(1000*0.61365*exp(17.502*V30/(240.97+V30))/(DX30+DY30)-DS30)</f>
        <v>0</v>
      </c>
      <c r="S30">
        <f>1/((DL30+1)/(P30/1.6)+1/(Q30/1.37)) + DL30/((DL30+1)/(P30/1.6) + DL30/(Q30/1.37))</f>
        <v>0</v>
      </c>
      <c r="T30">
        <f>(DG30*DJ30)</f>
        <v>0</v>
      </c>
      <c r="U30">
        <f>(DZ30+(T30+2*0.95*5.67E-8*(((DZ30+$B$9)+273)^4-(DZ30+273)^4)-44100*I30)/(1.84*29.3*Q30+8*0.95*5.67E-8*(DZ30+273)^3))</f>
        <v>0</v>
      </c>
      <c r="V30">
        <f>($C$9*EA30+$D$9*EB30+$E$9*U30)</f>
        <v>0</v>
      </c>
      <c r="W30">
        <f>0.61365*exp(17.502*V30/(240.97+V30))</f>
        <v>0</v>
      </c>
      <c r="X30">
        <f>(Y30/Z30*100)</f>
        <v>0</v>
      </c>
      <c r="Y30">
        <f>DS30*(DX30+DY30)/1000</f>
        <v>0</v>
      </c>
      <c r="Z30">
        <f>0.61365*exp(17.502*DZ30/(240.97+DZ30))</f>
        <v>0</v>
      </c>
      <c r="AA30">
        <f>(W30-DS30*(DX30+DY30)/1000)</f>
        <v>0</v>
      </c>
      <c r="AB30">
        <f>(-I30*44100)</f>
        <v>0</v>
      </c>
      <c r="AC30">
        <f>2*29.3*Q30*0.92*(DZ30-V30)</f>
        <v>0</v>
      </c>
      <c r="AD30">
        <f>2*0.95*5.67E-8*(((DZ30+$B$9)+273)^4-(V30+273)^4)</f>
        <v>0</v>
      </c>
      <c r="AE30">
        <f>T30+AD30+AB30+AC30</f>
        <v>0</v>
      </c>
      <c r="AF30">
        <f>DW30*AT30*(DR30-DQ30*(1000-AT30*DT30)/(1000-AT30*DS30))/(100*DK30)</f>
        <v>0</v>
      </c>
      <c r="AG30">
        <f>1000*DW30*AT30*(DS30-DT30)/(100*DK30*(1000-AT30*DS30))</f>
        <v>0</v>
      </c>
      <c r="AH30">
        <f>(AI30 - AJ30 - DX30*1E3/(8.314*(DZ30+273.15)) * AL30/DW30 * AK30) * DW30/(100*DK30) * (1000 - DT30)/1000</f>
        <v>0</v>
      </c>
      <c r="AI30">
        <v>431.2574429512047</v>
      </c>
      <c r="AJ30">
        <v>429.4458303030301</v>
      </c>
      <c r="AK30">
        <v>0.04582074167214657</v>
      </c>
      <c r="AL30">
        <v>66.22625495842505</v>
      </c>
      <c r="AM30">
        <f>(AO30 - AN30 + DX30*1E3/(8.314*(DZ30+273.15)) * AQ30/DW30 * AP30) * DW30/(100*DK30) * 1000/(1000 - AO30)</f>
        <v>0</v>
      </c>
      <c r="AN30">
        <v>26.16322563068834</v>
      </c>
      <c r="AO30">
        <v>27.72148545454543</v>
      </c>
      <c r="AP30">
        <v>-4.731930192748566E-05</v>
      </c>
      <c r="AQ30">
        <v>108.616746182374</v>
      </c>
      <c r="AR30">
        <v>0</v>
      </c>
      <c r="AS30">
        <v>0</v>
      </c>
      <c r="AT30">
        <f>IF(AR30*$H$15&gt;=AV30,1.0,(AV30/(AV30-AR30*$H$15)))</f>
        <v>0</v>
      </c>
      <c r="AU30">
        <f>(AT30-1)*100</f>
        <v>0</v>
      </c>
      <c r="AV30">
        <f>MAX(0,($B$15+$C$15*EE30)/(1+$D$15*EE30)*DX30/(DZ30+273)*$E$15)</f>
        <v>0</v>
      </c>
      <c r="AW30" t="s">
        <v>437</v>
      </c>
      <c r="AX30">
        <v>0</v>
      </c>
      <c r="AY30">
        <v>0.7</v>
      </c>
      <c r="AZ30">
        <v>0.7</v>
      </c>
      <c r="BA30">
        <f>1-AY30/AZ30</f>
        <v>0</v>
      </c>
      <c r="BB30">
        <v>-1</v>
      </c>
      <c r="BC30" t="s">
        <v>477</v>
      </c>
      <c r="BD30">
        <v>8160.12</v>
      </c>
      <c r="BE30">
        <v>183.78272</v>
      </c>
      <c r="BF30">
        <v>206.56</v>
      </c>
      <c r="BG30">
        <f>1-BE30/BF30</f>
        <v>0</v>
      </c>
      <c r="BH30">
        <v>0.5</v>
      </c>
      <c r="BI30">
        <f>DH30</f>
        <v>0</v>
      </c>
      <c r="BJ30">
        <f>K30</f>
        <v>0</v>
      </c>
      <c r="BK30">
        <f>BG30*BH30*BI30</f>
        <v>0</v>
      </c>
      <c r="BL30">
        <f>(BJ30-BB30)/BI30</f>
        <v>0</v>
      </c>
      <c r="BM30">
        <f>(AZ30-BF30)/BF30</f>
        <v>0</v>
      </c>
      <c r="BN30">
        <f>AY30/(BA30+AY30/BF30)</f>
        <v>0</v>
      </c>
      <c r="BO30" t="s">
        <v>437</v>
      </c>
      <c r="BP30">
        <v>0</v>
      </c>
      <c r="BQ30">
        <f>IF(BP30&lt;&gt;0, BP30, BN30)</f>
        <v>0</v>
      </c>
      <c r="BR30">
        <f>1-BQ30/BF30</f>
        <v>0</v>
      </c>
      <c r="BS30">
        <f>(BF30-BE30)/(BF30-BQ30)</f>
        <v>0</v>
      </c>
      <c r="BT30">
        <f>(AZ30-BF30)/(AZ30-BQ30)</f>
        <v>0</v>
      </c>
      <c r="BU30">
        <f>(BF30-BE30)/(BF30-AY30)</f>
        <v>0</v>
      </c>
      <c r="BV30">
        <f>(AZ30-BF30)/(AZ30-AY30)</f>
        <v>0</v>
      </c>
      <c r="BW30">
        <f>(BS30*BQ30/BE30)</f>
        <v>0</v>
      </c>
      <c r="BX30">
        <f>(1-BW30)</f>
        <v>0</v>
      </c>
      <c r="DG30">
        <f>$B$13*EF30+$C$13*EG30+$F$13*ER30*(1-EU30)</f>
        <v>0</v>
      </c>
      <c r="DH30">
        <f>DG30*DI30</f>
        <v>0</v>
      </c>
      <c r="DI30">
        <f>($B$13*$D$11+$C$13*$D$11+$F$13*((FE30+EW30)/MAX(FE30+EW30+FF30, 0.1)*$I$11+FF30/MAX(FE30+EW30+FF30, 0.1)*$J$11))/($B$13+$C$13+$F$13)</f>
        <v>0</v>
      </c>
      <c r="DJ30">
        <f>($B$13*$K$11+$C$13*$K$11+$F$13*((FE30+EW30)/MAX(FE30+EW30+FF30, 0.1)*$P$11+FF30/MAX(FE30+EW30+FF30, 0.1)*$Q$11))/($B$13+$C$13+$F$13)</f>
        <v>0</v>
      </c>
      <c r="DK30">
        <v>2</v>
      </c>
      <c r="DL30">
        <v>0.5</v>
      </c>
      <c r="DM30" t="s">
        <v>439</v>
      </c>
      <c r="DN30">
        <v>2</v>
      </c>
      <c r="DO30" t="b">
        <v>1</v>
      </c>
      <c r="DP30">
        <v>1701299721.25</v>
      </c>
      <c r="DQ30">
        <v>417.4427333333333</v>
      </c>
      <c r="DR30">
        <v>419.9956</v>
      </c>
      <c r="DS30">
        <v>27.73452666666667</v>
      </c>
      <c r="DT30">
        <v>26.16566333333333</v>
      </c>
      <c r="DU30">
        <v>416.1755999999999</v>
      </c>
      <c r="DV30">
        <v>27.44765</v>
      </c>
      <c r="DW30">
        <v>499.9974</v>
      </c>
      <c r="DX30">
        <v>89.95494999999998</v>
      </c>
      <c r="DY30">
        <v>0.10000295</v>
      </c>
      <c r="DZ30">
        <v>36.23611</v>
      </c>
      <c r="EA30">
        <v>35.97901666666666</v>
      </c>
      <c r="EB30">
        <v>999.9000000000002</v>
      </c>
      <c r="EC30">
        <v>0</v>
      </c>
      <c r="ED30">
        <v>0</v>
      </c>
      <c r="EE30">
        <v>9997.585666666668</v>
      </c>
      <c r="EF30">
        <v>0</v>
      </c>
      <c r="EG30">
        <v>11.34561</v>
      </c>
      <c r="EH30">
        <v>-2.552769666666667</v>
      </c>
      <c r="EI30">
        <v>429.3505999999999</v>
      </c>
      <c r="EJ30">
        <v>431.2801999999999</v>
      </c>
      <c r="EK30">
        <v>1.568862666666667</v>
      </c>
      <c r="EL30">
        <v>419.9956</v>
      </c>
      <c r="EM30">
        <v>26.16566333333333</v>
      </c>
      <c r="EN30">
        <v>2.494857333333334</v>
      </c>
      <c r="EO30">
        <v>2.353729666666667</v>
      </c>
      <c r="EP30">
        <v>20.99298666666666</v>
      </c>
      <c r="EQ30">
        <v>20.04891333333333</v>
      </c>
      <c r="ER30">
        <v>1499.993666666667</v>
      </c>
      <c r="ES30">
        <v>0.9729967666666666</v>
      </c>
      <c r="ET30">
        <v>0.02700317666666666</v>
      </c>
      <c r="EU30">
        <v>0</v>
      </c>
      <c r="EV30">
        <v>183.7442666666666</v>
      </c>
      <c r="EW30">
        <v>4.999599999999998</v>
      </c>
      <c r="EX30">
        <v>2856.839666666667</v>
      </c>
      <c r="EY30">
        <v>14076.33333333333</v>
      </c>
      <c r="EZ30">
        <v>37.77473333333332</v>
      </c>
      <c r="FA30">
        <v>38.6374</v>
      </c>
      <c r="FB30">
        <v>38.03719999999999</v>
      </c>
      <c r="FC30">
        <v>38.4374</v>
      </c>
      <c r="FD30">
        <v>40.31226666666665</v>
      </c>
      <c r="FE30">
        <v>1454.623666666666</v>
      </c>
      <c r="FF30">
        <v>40.37000000000002</v>
      </c>
      <c r="FG30">
        <v>0</v>
      </c>
      <c r="FH30">
        <v>162.7999999523163</v>
      </c>
      <c r="FI30">
        <v>0</v>
      </c>
      <c r="FJ30">
        <v>183.78272</v>
      </c>
      <c r="FK30">
        <v>-0.1449999754238759</v>
      </c>
      <c r="FL30">
        <v>0.4253846064550494</v>
      </c>
      <c r="FM30">
        <v>2856.8172</v>
      </c>
      <c r="FN30">
        <v>15</v>
      </c>
      <c r="FO30">
        <v>0</v>
      </c>
      <c r="FP30" t="s">
        <v>440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-2.53452925</v>
      </c>
      <c r="GC30">
        <v>-0.5094043902438944</v>
      </c>
      <c r="GD30">
        <v>0.08288735088623296</v>
      </c>
      <c r="GE30">
        <v>0</v>
      </c>
      <c r="GF30">
        <v>183.7569411764706</v>
      </c>
      <c r="GG30">
        <v>0.2882200223569151</v>
      </c>
      <c r="GH30">
        <v>0.2354588687918383</v>
      </c>
      <c r="GI30">
        <v>1</v>
      </c>
      <c r="GJ30">
        <v>1.570638</v>
      </c>
      <c r="GK30">
        <v>-0.05379151969981263</v>
      </c>
      <c r="GL30">
        <v>0.006348019454916627</v>
      </c>
      <c r="GM30">
        <v>1</v>
      </c>
      <c r="GN30">
        <v>2</v>
      </c>
      <c r="GO30">
        <v>3</v>
      </c>
      <c r="GP30" t="s">
        <v>441</v>
      </c>
      <c r="GQ30">
        <v>3.10387</v>
      </c>
      <c r="GR30">
        <v>2.75811</v>
      </c>
      <c r="GS30">
        <v>0.0870865</v>
      </c>
      <c r="GT30">
        <v>0.08770749999999999</v>
      </c>
      <c r="GU30">
        <v>0.118925</v>
      </c>
      <c r="GV30">
        <v>0.115472</v>
      </c>
      <c r="GW30">
        <v>23840.2</v>
      </c>
      <c r="GX30">
        <v>22157.8</v>
      </c>
      <c r="GY30">
        <v>26674.7</v>
      </c>
      <c r="GZ30">
        <v>24511.4</v>
      </c>
      <c r="HA30">
        <v>37650.2</v>
      </c>
      <c r="HB30">
        <v>32061.9</v>
      </c>
      <c r="HC30">
        <v>46649.4</v>
      </c>
      <c r="HD30">
        <v>38799.8</v>
      </c>
      <c r="HE30">
        <v>1.89737</v>
      </c>
      <c r="HF30">
        <v>1.91535</v>
      </c>
      <c r="HG30">
        <v>0.299625</v>
      </c>
      <c r="HH30">
        <v>0</v>
      </c>
      <c r="HI30">
        <v>31.1416</v>
      </c>
      <c r="HJ30">
        <v>999.9</v>
      </c>
      <c r="HK30">
        <v>58.5</v>
      </c>
      <c r="HL30">
        <v>29.6</v>
      </c>
      <c r="HM30">
        <v>27.078</v>
      </c>
      <c r="HN30">
        <v>60.6149</v>
      </c>
      <c r="HO30">
        <v>22.8606</v>
      </c>
      <c r="HP30">
        <v>1</v>
      </c>
      <c r="HQ30">
        <v>0.0583613</v>
      </c>
      <c r="HR30">
        <v>-4.10031</v>
      </c>
      <c r="HS30">
        <v>20.2351</v>
      </c>
      <c r="HT30">
        <v>5.22178</v>
      </c>
      <c r="HU30">
        <v>11.98</v>
      </c>
      <c r="HV30">
        <v>4.96575</v>
      </c>
      <c r="HW30">
        <v>3.27568</v>
      </c>
      <c r="HX30">
        <v>9999</v>
      </c>
      <c r="HY30">
        <v>9999</v>
      </c>
      <c r="HZ30">
        <v>9999</v>
      </c>
      <c r="IA30">
        <v>512.1</v>
      </c>
      <c r="IB30">
        <v>1.86395</v>
      </c>
      <c r="IC30">
        <v>1.86005</v>
      </c>
      <c r="ID30">
        <v>1.85826</v>
      </c>
      <c r="IE30">
        <v>1.85974</v>
      </c>
      <c r="IF30">
        <v>1.85986</v>
      </c>
      <c r="IG30">
        <v>1.85836</v>
      </c>
      <c r="IH30">
        <v>1.85733</v>
      </c>
      <c r="II30">
        <v>1.85229</v>
      </c>
      <c r="IJ30">
        <v>0</v>
      </c>
      <c r="IK30">
        <v>0</v>
      </c>
      <c r="IL30">
        <v>0</v>
      </c>
      <c r="IM30">
        <v>0</v>
      </c>
      <c r="IN30" t="s">
        <v>442</v>
      </c>
      <c r="IO30" t="s">
        <v>443</v>
      </c>
      <c r="IP30" t="s">
        <v>444</v>
      </c>
      <c r="IQ30" t="s">
        <v>444</v>
      </c>
      <c r="IR30" t="s">
        <v>444</v>
      </c>
      <c r="IS30" t="s">
        <v>444</v>
      </c>
      <c r="IT30">
        <v>0</v>
      </c>
      <c r="IU30">
        <v>100</v>
      </c>
      <c r="IV30">
        <v>100</v>
      </c>
      <c r="IW30">
        <v>1.267</v>
      </c>
      <c r="IX30">
        <v>0.2866</v>
      </c>
      <c r="IY30">
        <v>0.3971615310492796</v>
      </c>
      <c r="IZ30">
        <v>0.002194383670526158</v>
      </c>
      <c r="JA30">
        <v>-2.614430836048478E-07</v>
      </c>
      <c r="JB30">
        <v>2.831566818974657E-11</v>
      </c>
      <c r="JC30">
        <v>-0.02387284111826243</v>
      </c>
      <c r="JD30">
        <v>-0.004919592197158782</v>
      </c>
      <c r="JE30">
        <v>0.0008186423644796414</v>
      </c>
      <c r="JF30">
        <v>-8.268116151049551E-06</v>
      </c>
      <c r="JG30">
        <v>6</v>
      </c>
      <c r="JH30">
        <v>2002</v>
      </c>
      <c r="JI30">
        <v>0</v>
      </c>
      <c r="JJ30">
        <v>28</v>
      </c>
      <c r="JK30">
        <v>28354995.5</v>
      </c>
      <c r="JL30">
        <v>28354995.5</v>
      </c>
      <c r="JM30">
        <v>1.14624</v>
      </c>
      <c r="JN30">
        <v>2.61841</v>
      </c>
      <c r="JO30">
        <v>1.49658</v>
      </c>
      <c r="JP30">
        <v>2.36938</v>
      </c>
      <c r="JQ30">
        <v>1.54907</v>
      </c>
      <c r="JR30">
        <v>2.40967</v>
      </c>
      <c r="JS30">
        <v>34.5777</v>
      </c>
      <c r="JT30">
        <v>24.1225</v>
      </c>
      <c r="JU30">
        <v>18</v>
      </c>
      <c r="JV30">
        <v>493.156</v>
      </c>
      <c r="JW30">
        <v>522.037</v>
      </c>
      <c r="JX30">
        <v>38.2761</v>
      </c>
      <c r="JY30">
        <v>28.0567</v>
      </c>
      <c r="JZ30">
        <v>29.9993</v>
      </c>
      <c r="KA30">
        <v>28.3677</v>
      </c>
      <c r="KB30">
        <v>28.378</v>
      </c>
      <c r="KC30">
        <v>23.0557</v>
      </c>
      <c r="KD30">
        <v>0</v>
      </c>
      <c r="KE30">
        <v>100</v>
      </c>
      <c r="KF30">
        <v>38.2745</v>
      </c>
      <c r="KG30">
        <v>420</v>
      </c>
      <c r="KH30">
        <v>27.7345</v>
      </c>
      <c r="KI30">
        <v>101.94</v>
      </c>
      <c r="KJ30">
        <v>93.5517</v>
      </c>
    </row>
    <row r="31" spans="1:296">
      <c r="A31">
        <v>13</v>
      </c>
      <c r="B31">
        <v>1701300412.5</v>
      </c>
      <c r="C31">
        <v>2638.900000095367</v>
      </c>
      <c r="D31" t="s">
        <v>478</v>
      </c>
      <c r="E31" t="s">
        <v>479</v>
      </c>
      <c r="F31">
        <v>5</v>
      </c>
      <c r="G31" t="s">
        <v>436</v>
      </c>
      <c r="H31">
        <v>1701300404.75</v>
      </c>
      <c r="I31">
        <f>(J31)/1000</f>
        <v>0</v>
      </c>
      <c r="J31">
        <f>IF(DO31, AM31, AG31)</f>
        <v>0</v>
      </c>
      <c r="K31">
        <f>IF(DO31, AH31, AF31)</f>
        <v>0</v>
      </c>
      <c r="L31">
        <f>DQ31 - IF(AT31&gt;1, K31*DK31*100.0/(AV31*EE31), 0)</f>
        <v>0</v>
      </c>
      <c r="M31">
        <f>((S31-I31/2)*L31-K31)/(S31+I31/2)</f>
        <v>0</v>
      </c>
      <c r="N31">
        <f>M31*(DX31+DY31)/1000.0</f>
        <v>0</v>
      </c>
      <c r="O31">
        <f>(DQ31 - IF(AT31&gt;1, K31*DK31*100.0/(AV31*EE31), 0))*(DX31+DY31)/1000.0</f>
        <v>0</v>
      </c>
      <c r="P31">
        <f>2.0/((1/R31-1/Q31)+SIGN(R31)*SQRT((1/R31-1/Q31)*(1/R31-1/Q31) + 4*DL31/((DL31+1)*(DL31+1))*(2*1/R31*1/Q31-1/Q31*1/Q31)))</f>
        <v>0</v>
      </c>
      <c r="Q31">
        <f>IF(LEFT(DM31,1)&lt;&gt;"0",IF(LEFT(DM31,1)="1",3.0,DN31),$D$5+$E$5*(EE31*DX31/($K$5*1000))+$F$5*(EE31*DX31/($K$5*1000))*MAX(MIN(DK31,$J$5),$I$5)*MAX(MIN(DK31,$J$5),$I$5)+$G$5*MAX(MIN(DK31,$J$5),$I$5)*(EE31*DX31/($K$5*1000))+$H$5*(EE31*DX31/($K$5*1000))*(EE31*DX31/($K$5*1000)))</f>
        <v>0</v>
      </c>
      <c r="R31">
        <f>I31*(1000-(1000*0.61365*exp(17.502*V31/(240.97+V31))/(DX31+DY31)+DS31)/2)/(1000*0.61365*exp(17.502*V31/(240.97+V31))/(DX31+DY31)-DS31)</f>
        <v>0</v>
      </c>
      <c r="S31">
        <f>1/((DL31+1)/(P31/1.6)+1/(Q31/1.37)) + DL31/((DL31+1)/(P31/1.6) + DL31/(Q31/1.37))</f>
        <v>0</v>
      </c>
      <c r="T31">
        <f>(DG31*DJ31)</f>
        <v>0</v>
      </c>
      <c r="U31">
        <f>(DZ31+(T31+2*0.95*5.67E-8*(((DZ31+$B$9)+273)^4-(DZ31+273)^4)-44100*I31)/(1.84*29.3*Q31+8*0.95*5.67E-8*(DZ31+273)^3))</f>
        <v>0</v>
      </c>
      <c r="V31">
        <f>($C$9*EA31+$D$9*EB31+$E$9*U31)</f>
        <v>0</v>
      </c>
      <c r="W31">
        <f>0.61365*exp(17.502*V31/(240.97+V31))</f>
        <v>0</v>
      </c>
      <c r="X31">
        <f>(Y31/Z31*100)</f>
        <v>0</v>
      </c>
      <c r="Y31">
        <f>DS31*(DX31+DY31)/1000</f>
        <v>0</v>
      </c>
      <c r="Z31">
        <f>0.61365*exp(17.502*DZ31/(240.97+DZ31))</f>
        <v>0</v>
      </c>
      <c r="AA31">
        <f>(W31-DS31*(DX31+DY31)/1000)</f>
        <v>0</v>
      </c>
      <c r="AB31">
        <f>(-I31*44100)</f>
        <v>0</v>
      </c>
      <c r="AC31">
        <f>2*29.3*Q31*0.92*(DZ31-V31)</f>
        <v>0</v>
      </c>
      <c r="AD31">
        <f>2*0.95*5.67E-8*(((DZ31+$B$9)+273)^4-(V31+273)^4)</f>
        <v>0</v>
      </c>
      <c r="AE31">
        <f>T31+AD31+AB31+AC31</f>
        <v>0</v>
      </c>
      <c r="AF31">
        <f>DW31*AT31*(DR31-DQ31*(1000-AT31*DT31)/(1000-AT31*DS31))/(100*DK31)</f>
        <v>0</v>
      </c>
      <c r="AG31">
        <f>1000*DW31*AT31*(DS31-DT31)/(100*DK31*(1000-AT31*DS31))</f>
        <v>0</v>
      </c>
      <c r="AH31">
        <f>(AI31 - AJ31 - DX31*1E3/(8.314*(DZ31+273.15)) * AL31/DW31 * AK31) * DW31/(100*DK31) * (1000 - DT31)/1000</f>
        <v>0</v>
      </c>
      <c r="AI31">
        <v>430.9350150081326</v>
      </c>
      <c r="AJ31">
        <v>430.0525030303027</v>
      </c>
      <c r="AK31">
        <v>-0.0006332467670112915</v>
      </c>
      <c r="AL31">
        <v>66.22625495842505</v>
      </c>
      <c r="AM31">
        <f>(AO31 - AN31 + DX31*1E3/(8.314*(DZ31+273.15)) * AQ31/DW31 * AP31) * DW31/(100*DK31) * 1000/(1000 - AO31)</f>
        <v>0</v>
      </c>
      <c r="AN31">
        <v>25.47893718641473</v>
      </c>
      <c r="AO31">
        <v>27.66314484848484</v>
      </c>
      <c r="AP31">
        <v>0.001588010254396622</v>
      </c>
      <c r="AQ31">
        <v>108.616746182374</v>
      </c>
      <c r="AR31">
        <v>0</v>
      </c>
      <c r="AS31">
        <v>0</v>
      </c>
      <c r="AT31">
        <f>IF(AR31*$H$15&gt;=AV31,1.0,(AV31/(AV31-AR31*$H$15)))</f>
        <v>0</v>
      </c>
      <c r="AU31">
        <f>(AT31-1)*100</f>
        <v>0</v>
      </c>
      <c r="AV31">
        <f>MAX(0,($B$15+$C$15*EE31)/(1+$D$15*EE31)*DX31/(DZ31+273)*$E$15)</f>
        <v>0</v>
      </c>
      <c r="AW31" t="s">
        <v>437</v>
      </c>
      <c r="AX31">
        <v>0</v>
      </c>
      <c r="AY31">
        <v>0.7</v>
      </c>
      <c r="AZ31">
        <v>0.7</v>
      </c>
      <c r="BA31">
        <f>1-AY31/AZ31</f>
        <v>0</v>
      </c>
      <c r="BB31">
        <v>-1</v>
      </c>
      <c r="BC31" t="s">
        <v>480</v>
      </c>
      <c r="BD31">
        <v>8154.56</v>
      </c>
      <c r="BE31">
        <v>181.9588461538461</v>
      </c>
      <c r="BF31">
        <v>202.01</v>
      </c>
      <c r="BG31">
        <f>1-BE31/BF31</f>
        <v>0</v>
      </c>
      <c r="BH31">
        <v>0.5</v>
      </c>
      <c r="BI31">
        <f>DH31</f>
        <v>0</v>
      </c>
      <c r="BJ31">
        <f>K31</f>
        <v>0</v>
      </c>
      <c r="BK31">
        <f>BG31*BH31*BI31</f>
        <v>0</v>
      </c>
      <c r="BL31">
        <f>(BJ31-BB31)/BI31</f>
        <v>0</v>
      </c>
      <c r="BM31">
        <f>(AZ31-BF31)/BF31</f>
        <v>0</v>
      </c>
      <c r="BN31">
        <f>AY31/(BA31+AY31/BF31)</f>
        <v>0</v>
      </c>
      <c r="BO31" t="s">
        <v>437</v>
      </c>
      <c r="BP31">
        <v>0</v>
      </c>
      <c r="BQ31">
        <f>IF(BP31&lt;&gt;0, BP31, BN31)</f>
        <v>0</v>
      </c>
      <c r="BR31">
        <f>1-BQ31/BF31</f>
        <v>0</v>
      </c>
      <c r="BS31">
        <f>(BF31-BE31)/(BF31-BQ31)</f>
        <v>0</v>
      </c>
      <c r="BT31">
        <f>(AZ31-BF31)/(AZ31-BQ31)</f>
        <v>0</v>
      </c>
      <c r="BU31">
        <f>(BF31-BE31)/(BF31-AY31)</f>
        <v>0</v>
      </c>
      <c r="BV31">
        <f>(AZ31-BF31)/(AZ31-AY31)</f>
        <v>0</v>
      </c>
      <c r="BW31">
        <f>(BS31*BQ31/BE31)</f>
        <v>0</v>
      </c>
      <c r="BX31">
        <f>(1-BW31)</f>
        <v>0</v>
      </c>
      <c r="DG31">
        <f>$B$13*EF31+$C$13*EG31+$F$13*ER31*(1-EU31)</f>
        <v>0</v>
      </c>
      <c r="DH31">
        <f>DG31*DI31</f>
        <v>0</v>
      </c>
      <c r="DI31">
        <f>($B$13*$D$11+$C$13*$D$11+$F$13*((FE31+EW31)/MAX(FE31+EW31+FF31, 0.1)*$I$11+FF31/MAX(FE31+EW31+FF31, 0.1)*$J$11))/($B$13+$C$13+$F$13)</f>
        <v>0</v>
      </c>
      <c r="DJ31">
        <f>($B$13*$K$11+$C$13*$K$11+$F$13*((FE31+EW31)/MAX(FE31+EW31+FF31, 0.1)*$P$11+FF31/MAX(FE31+EW31+FF31, 0.1)*$Q$11))/($B$13+$C$13+$F$13)</f>
        <v>0</v>
      </c>
      <c r="DK31">
        <v>2</v>
      </c>
      <c r="DL31">
        <v>0.5</v>
      </c>
      <c r="DM31" t="s">
        <v>439</v>
      </c>
      <c r="DN31">
        <v>2</v>
      </c>
      <c r="DO31" t="b">
        <v>1</v>
      </c>
      <c r="DP31">
        <v>1701300404.75</v>
      </c>
      <c r="DQ31">
        <v>418.1972</v>
      </c>
      <c r="DR31">
        <v>419.9652333333333</v>
      </c>
      <c r="DS31">
        <v>27.63096333333333</v>
      </c>
      <c r="DT31">
        <v>25.45901333333333</v>
      </c>
      <c r="DU31">
        <v>416.9285</v>
      </c>
      <c r="DV31">
        <v>27.34626</v>
      </c>
      <c r="DW31">
        <v>500.0186333333332</v>
      </c>
      <c r="DX31">
        <v>89.93568333333334</v>
      </c>
      <c r="DY31">
        <v>0.1000181133333333</v>
      </c>
      <c r="DZ31">
        <v>42.02077999999998</v>
      </c>
      <c r="EA31">
        <v>41.41607666666667</v>
      </c>
      <c r="EB31">
        <v>999.9000000000002</v>
      </c>
      <c r="EC31">
        <v>0</v>
      </c>
      <c r="ED31">
        <v>0</v>
      </c>
      <c r="EE31">
        <v>10000.46333333333</v>
      </c>
      <c r="EF31">
        <v>0</v>
      </c>
      <c r="EG31">
        <v>11.11624</v>
      </c>
      <c r="EH31">
        <v>-1.768075666666667</v>
      </c>
      <c r="EI31">
        <v>430.0807333333333</v>
      </c>
      <c r="EJ31">
        <v>430.9363999999999</v>
      </c>
      <c r="EK31">
        <v>2.171944666666667</v>
      </c>
      <c r="EL31">
        <v>419.9652333333333</v>
      </c>
      <c r="EM31">
        <v>25.45901333333333</v>
      </c>
      <c r="EN31">
        <v>2.48501</v>
      </c>
      <c r="EO31">
        <v>2.289673666666666</v>
      </c>
      <c r="EP31">
        <v>20.92864333333334</v>
      </c>
      <c r="EQ31">
        <v>19.60392666666667</v>
      </c>
      <c r="ER31">
        <v>1500.006666666666</v>
      </c>
      <c r="ES31">
        <v>0.9729933333333333</v>
      </c>
      <c r="ET31">
        <v>0.02700662999999999</v>
      </c>
      <c r="EU31">
        <v>0</v>
      </c>
      <c r="EV31">
        <v>181.9800333333334</v>
      </c>
      <c r="EW31">
        <v>4.999599999999998</v>
      </c>
      <c r="EX31">
        <v>2826.493666666666</v>
      </c>
      <c r="EY31">
        <v>14076.43666666667</v>
      </c>
      <c r="EZ31">
        <v>37.8913</v>
      </c>
      <c r="FA31">
        <v>38.479</v>
      </c>
      <c r="FB31">
        <v>38.03933333333332</v>
      </c>
      <c r="FC31">
        <v>38.427</v>
      </c>
      <c r="FD31">
        <v>40.90179999999999</v>
      </c>
      <c r="FE31">
        <v>1454.633666666668</v>
      </c>
      <c r="FF31">
        <v>40.37433333333332</v>
      </c>
      <c r="FG31">
        <v>0</v>
      </c>
      <c r="FH31">
        <v>682.5999999046326</v>
      </c>
      <c r="FI31">
        <v>0</v>
      </c>
      <c r="FJ31">
        <v>181.9588461538461</v>
      </c>
      <c r="FK31">
        <v>0.2542905928288704</v>
      </c>
      <c r="FL31">
        <v>2.415384629479272</v>
      </c>
      <c r="FM31">
        <v>2826.495</v>
      </c>
      <c r="FN31">
        <v>15</v>
      </c>
      <c r="FO31">
        <v>0</v>
      </c>
      <c r="FP31" t="s">
        <v>440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-1.7705245</v>
      </c>
      <c r="GC31">
        <v>0.1334809756097618</v>
      </c>
      <c r="GD31">
        <v>0.04124710971389389</v>
      </c>
      <c r="GE31">
        <v>1</v>
      </c>
      <c r="GF31">
        <v>181.9039411764706</v>
      </c>
      <c r="GG31">
        <v>0.4968983932696825</v>
      </c>
      <c r="GH31">
        <v>0.2048525927956159</v>
      </c>
      <c r="GI31">
        <v>1</v>
      </c>
      <c r="GJ31">
        <v>2.17163375</v>
      </c>
      <c r="GK31">
        <v>0.0101512570356444</v>
      </c>
      <c r="GL31">
        <v>0.004319785114736637</v>
      </c>
      <c r="GM31">
        <v>1</v>
      </c>
      <c r="GN31">
        <v>3</v>
      </c>
      <c r="GO31">
        <v>3</v>
      </c>
      <c r="GP31" t="s">
        <v>448</v>
      </c>
      <c r="GQ31">
        <v>3.10358</v>
      </c>
      <c r="GR31">
        <v>2.75793</v>
      </c>
      <c r="GS31">
        <v>0.0873429</v>
      </c>
      <c r="GT31">
        <v>0.08787730000000001</v>
      </c>
      <c r="GU31">
        <v>0.118956</v>
      </c>
      <c r="GV31">
        <v>0.113596</v>
      </c>
      <c r="GW31">
        <v>23854.1</v>
      </c>
      <c r="GX31">
        <v>22167.6</v>
      </c>
      <c r="GY31">
        <v>26696</v>
      </c>
      <c r="GZ31">
        <v>24524.9</v>
      </c>
      <c r="HA31">
        <v>37677</v>
      </c>
      <c r="HB31">
        <v>32143.1</v>
      </c>
      <c r="HC31">
        <v>46686.8</v>
      </c>
      <c r="HD31">
        <v>38816.1</v>
      </c>
      <c r="HE31">
        <v>1.9035</v>
      </c>
      <c r="HF31">
        <v>1.92213</v>
      </c>
      <c r="HG31">
        <v>0.368617</v>
      </c>
      <c r="HH31">
        <v>0</v>
      </c>
      <c r="HI31">
        <v>35.5213</v>
      </c>
      <c r="HJ31">
        <v>999.9</v>
      </c>
      <c r="HK31">
        <v>56.8</v>
      </c>
      <c r="HL31">
        <v>29.6</v>
      </c>
      <c r="HM31">
        <v>26.2946</v>
      </c>
      <c r="HN31">
        <v>60.7449</v>
      </c>
      <c r="HO31">
        <v>23.101</v>
      </c>
      <c r="HP31">
        <v>1</v>
      </c>
      <c r="HQ31">
        <v>0.0191362</v>
      </c>
      <c r="HR31">
        <v>-6.66667</v>
      </c>
      <c r="HS31">
        <v>20.1644</v>
      </c>
      <c r="HT31">
        <v>5.22283</v>
      </c>
      <c r="HU31">
        <v>11.98</v>
      </c>
      <c r="HV31">
        <v>4.9658</v>
      </c>
      <c r="HW31">
        <v>3.27593</v>
      </c>
      <c r="HX31">
        <v>9999</v>
      </c>
      <c r="HY31">
        <v>9999</v>
      </c>
      <c r="HZ31">
        <v>9999</v>
      </c>
      <c r="IA31">
        <v>512.3</v>
      </c>
      <c r="IB31">
        <v>1.8639</v>
      </c>
      <c r="IC31">
        <v>1.86005</v>
      </c>
      <c r="ID31">
        <v>1.85826</v>
      </c>
      <c r="IE31">
        <v>1.85972</v>
      </c>
      <c r="IF31">
        <v>1.85975</v>
      </c>
      <c r="IG31">
        <v>1.85832</v>
      </c>
      <c r="IH31">
        <v>1.8573</v>
      </c>
      <c r="II31">
        <v>1.85226</v>
      </c>
      <c r="IJ31">
        <v>0</v>
      </c>
      <c r="IK31">
        <v>0</v>
      </c>
      <c r="IL31">
        <v>0</v>
      </c>
      <c r="IM31">
        <v>0</v>
      </c>
      <c r="IN31" t="s">
        <v>442</v>
      </c>
      <c r="IO31" t="s">
        <v>443</v>
      </c>
      <c r="IP31" t="s">
        <v>444</v>
      </c>
      <c r="IQ31" t="s">
        <v>444</v>
      </c>
      <c r="IR31" t="s">
        <v>444</v>
      </c>
      <c r="IS31" t="s">
        <v>444</v>
      </c>
      <c r="IT31">
        <v>0</v>
      </c>
      <c r="IU31">
        <v>100</v>
      </c>
      <c r="IV31">
        <v>100</v>
      </c>
      <c r="IW31">
        <v>1.268</v>
      </c>
      <c r="IX31">
        <v>0.2854</v>
      </c>
      <c r="IY31">
        <v>0.3971615310492796</v>
      </c>
      <c r="IZ31">
        <v>0.002194383670526158</v>
      </c>
      <c r="JA31">
        <v>-2.614430836048478E-07</v>
      </c>
      <c r="JB31">
        <v>2.831566818974657E-11</v>
      </c>
      <c r="JC31">
        <v>-0.02387284111826243</v>
      </c>
      <c r="JD31">
        <v>-0.004919592197158782</v>
      </c>
      <c r="JE31">
        <v>0.0008186423644796414</v>
      </c>
      <c r="JF31">
        <v>-8.268116151049551E-06</v>
      </c>
      <c r="JG31">
        <v>6</v>
      </c>
      <c r="JH31">
        <v>2002</v>
      </c>
      <c r="JI31">
        <v>0</v>
      </c>
      <c r="JJ31">
        <v>28</v>
      </c>
      <c r="JK31">
        <v>28355006.9</v>
      </c>
      <c r="JL31">
        <v>28355006.9</v>
      </c>
      <c r="JM31">
        <v>1.15112</v>
      </c>
      <c r="JN31">
        <v>2.63184</v>
      </c>
      <c r="JO31">
        <v>1.49658</v>
      </c>
      <c r="JP31">
        <v>2.36694</v>
      </c>
      <c r="JQ31">
        <v>1.54907</v>
      </c>
      <c r="JR31">
        <v>2.39868</v>
      </c>
      <c r="JS31">
        <v>34.3042</v>
      </c>
      <c r="JT31">
        <v>24.0875</v>
      </c>
      <c r="JU31">
        <v>18</v>
      </c>
      <c r="JV31">
        <v>490.625</v>
      </c>
      <c r="JW31">
        <v>519.014</v>
      </c>
      <c r="JX31">
        <v>47.0678</v>
      </c>
      <c r="JY31">
        <v>27.5693</v>
      </c>
      <c r="JZ31">
        <v>30.0002</v>
      </c>
      <c r="KA31">
        <v>27.5867</v>
      </c>
      <c r="KB31">
        <v>27.5305</v>
      </c>
      <c r="KC31">
        <v>23.1338</v>
      </c>
      <c r="KD31">
        <v>0</v>
      </c>
      <c r="KE31">
        <v>100</v>
      </c>
      <c r="KF31">
        <v>49.892</v>
      </c>
      <c r="KG31">
        <v>420</v>
      </c>
      <c r="KH31">
        <v>27.7345</v>
      </c>
      <c r="KI31">
        <v>102.022</v>
      </c>
      <c r="KJ31">
        <v>93.5959</v>
      </c>
    </row>
    <row r="32" spans="1:296">
      <c r="A32">
        <v>14</v>
      </c>
      <c r="B32">
        <v>1701300482</v>
      </c>
      <c r="C32">
        <v>2708.400000095367</v>
      </c>
      <c r="D32" t="s">
        <v>481</v>
      </c>
      <c r="E32" t="s">
        <v>482</v>
      </c>
      <c r="F32">
        <v>5</v>
      </c>
      <c r="G32" t="s">
        <v>436</v>
      </c>
      <c r="H32">
        <v>1701300474.25</v>
      </c>
      <c r="I32">
        <f>(J32)/1000</f>
        <v>0</v>
      </c>
      <c r="J32">
        <f>IF(DO32, AM32, AG32)</f>
        <v>0</v>
      </c>
      <c r="K32">
        <f>IF(DO32, AH32, AF32)</f>
        <v>0</v>
      </c>
      <c r="L32">
        <f>DQ32 - IF(AT32&gt;1, K32*DK32*100.0/(AV32*EE32), 0)</f>
        <v>0</v>
      </c>
      <c r="M32">
        <f>((S32-I32/2)*L32-K32)/(S32+I32/2)</f>
        <v>0</v>
      </c>
      <c r="N32">
        <f>M32*(DX32+DY32)/1000.0</f>
        <v>0</v>
      </c>
      <c r="O32">
        <f>(DQ32 - IF(AT32&gt;1, K32*DK32*100.0/(AV32*EE32), 0))*(DX32+DY32)/1000.0</f>
        <v>0</v>
      </c>
      <c r="P32">
        <f>2.0/((1/R32-1/Q32)+SIGN(R32)*SQRT((1/R32-1/Q32)*(1/R32-1/Q32) + 4*DL32/((DL32+1)*(DL32+1))*(2*1/R32*1/Q32-1/Q32*1/Q32)))</f>
        <v>0</v>
      </c>
      <c r="Q32">
        <f>IF(LEFT(DM32,1)&lt;&gt;"0",IF(LEFT(DM32,1)="1",3.0,DN32),$D$5+$E$5*(EE32*DX32/($K$5*1000))+$F$5*(EE32*DX32/($K$5*1000))*MAX(MIN(DK32,$J$5),$I$5)*MAX(MIN(DK32,$J$5),$I$5)+$G$5*MAX(MIN(DK32,$J$5),$I$5)*(EE32*DX32/($K$5*1000))+$H$5*(EE32*DX32/($K$5*1000))*(EE32*DX32/($K$5*1000)))</f>
        <v>0</v>
      </c>
      <c r="R32">
        <f>I32*(1000-(1000*0.61365*exp(17.502*V32/(240.97+V32))/(DX32+DY32)+DS32)/2)/(1000*0.61365*exp(17.502*V32/(240.97+V32))/(DX32+DY32)-DS32)</f>
        <v>0</v>
      </c>
      <c r="S32">
        <f>1/((DL32+1)/(P32/1.6)+1/(Q32/1.37)) + DL32/((DL32+1)/(P32/1.6) + DL32/(Q32/1.37))</f>
        <v>0</v>
      </c>
      <c r="T32">
        <f>(DG32*DJ32)</f>
        <v>0</v>
      </c>
      <c r="U32">
        <f>(DZ32+(T32+2*0.95*5.67E-8*(((DZ32+$B$9)+273)^4-(DZ32+273)^4)-44100*I32)/(1.84*29.3*Q32+8*0.95*5.67E-8*(DZ32+273)^3))</f>
        <v>0</v>
      </c>
      <c r="V32">
        <f>($C$9*EA32+$D$9*EB32+$E$9*U32)</f>
        <v>0</v>
      </c>
      <c r="W32">
        <f>0.61365*exp(17.502*V32/(240.97+V32))</f>
        <v>0</v>
      </c>
      <c r="X32">
        <f>(Y32/Z32*100)</f>
        <v>0</v>
      </c>
      <c r="Y32">
        <f>DS32*(DX32+DY32)/1000</f>
        <v>0</v>
      </c>
      <c r="Z32">
        <f>0.61365*exp(17.502*DZ32/(240.97+DZ32))</f>
        <v>0</v>
      </c>
      <c r="AA32">
        <f>(W32-DS32*(DX32+DY32)/1000)</f>
        <v>0</v>
      </c>
      <c r="AB32">
        <f>(-I32*44100)</f>
        <v>0</v>
      </c>
      <c r="AC32">
        <f>2*29.3*Q32*0.92*(DZ32-V32)</f>
        <v>0</v>
      </c>
      <c r="AD32">
        <f>2*0.95*5.67E-8*(((DZ32+$B$9)+273)^4-(V32+273)^4)</f>
        <v>0</v>
      </c>
      <c r="AE32">
        <f>T32+AD32+AB32+AC32</f>
        <v>0</v>
      </c>
      <c r="AF32">
        <f>DW32*AT32*(DR32-DQ32*(1000-AT32*DT32)/(1000-AT32*DS32))/(100*DK32)</f>
        <v>0</v>
      </c>
      <c r="AG32">
        <f>1000*DW32*AT32*(DS32-DT32)/(100*DK32*(1000-AT32*DS32))</f>
        <v>0</v>
      </c>
      <c r="AH32">
        <f>(AI32 - AJ32 - DX32*1E3/(8.314*(DZ32+273.15)) * AL32/DW32 * AK32) * DW32/(100*DK32) * (1000 - DT32)/1000</f>
        <v>0</v>
      </c>
      <c r="AI32">
        <v>430.8648650910213</v>
      </c>
      <c r="AJ32">
        <v>430.1725333333331</v>
      </c>
      <c r="AK32">
        <v>0.002753266796892302</v>
      </c>
      <c r="AL32">
        <v>66.22625495842505</v>
      </c>
      <c r="AM32">
        <f>(AO32 - AN32 + DX32*1E3/(8.314*(DZ32+273.15)) * AQ32/DW32 * AP32) * DW32/(100*DK32) * 1000/(1000 - AO32)</f>
        <v>0</v>
      </c>
      <c r="AN32">
        <v>25.33966391576031</v>
      </c>
      <c r="AO32">
        <v>27.67385939393939</v>
      </c>
      <c r="AP32">
        <v>-0.0001339396059052028</v>
      </c>
      <c r="AQ32">
        <v>108.616746182374</v>
      </c>
      <c r="AR32">
        <v>0</v>
      </c>
      <c r="AS32">
        <v>0</v>
      </c>
      <c r="AT32">
        <f>IF(AR32*$H$15&gt;=AV32,1.0,(AV32/(AV32-AR32*$H$15)))</f>
        <v>0</v>
      </c>
      <c r="AU32">
        <f>(AT32-1)*100</f>
        <v>0</v>
      </c>
      <c r="AV32">
        <f>MAX(0,($B$15+$C$15*EE32)/(1+$D$15*EE32)*DX32/(DZ32+273)*$E$15)</f>
        <v>0</v>
      </c>
      <c r="AW32" t="s">
        <v>437</v>
      </c>
      <c r="AX32">
        <v>0</v>
      </c>
      <c r="AY32">
        <v>0.7</v>
      </c>
      <c r="AZ32">
        <v>0.7</v>
      </c>
      <c r="BA32">
        <f>1-AY32/AZ32</f>
        <v>0</v>
      </c>
      <c r="BB32">
        <v>-1</v>
      </c>
      <c r="BC32" t="s">
        <v>483</v>
      </c>
      <c r="BD32">
        <v>8154.33</v>
      </c>
      <c r="BE32">
        <v>181.7882</v>
      </c>
      <c r="BF32">
        <v>201.05</v>
      </c>
      <c r="BG32">
        <f>1-BE32/BF32</f>
        <v>0</v>
      </c>
      <c r="BH32">
        <v>0.5</v>
      </c>
      <c r="BI32">
        <f>DH32</f>
        <v>0</v>
      </c>
      <c r="BJ32">
        <f>K32</f>
        <v>0</v>
      </c>
      <c r="BK32">
        <f>BG32*BH32*BI32</f>
        <v>0</v>
      </c>
      <c r="BL32">
        <f>(BJ32-BB32)/BI32</f>
        <v>0</v>
      </c>
      <c r="BM32">
        <f>(AZ32-BF32)/BF32</f>
        <v>0</v>
      </c>
      <c r="BN32">
        <f>AY32/(BA32+AY32/BF32)</f>
        <v>0</v>
      </c>
      <c r="BO32" t="s">
        <v>437</v>
      </c>
      <c r="BP32">
        <v>0</v>
      </c>
      <c r="BQ32">
        <f>IF(BP32&lt;&gt;0, BP32, BN32)</f>
        <v>0</v>
      </c>
      <c r="BR32">
        <f>1-BQ32/BF32</f>
        <v>0</v>
      </c>
      <c r="BS32">
        <f>(BF32-BE32)/(BF32-BQ32)</f>
        <v>0</v>
      </c>
      <c r="BT32">
        <f>(AZ32-BF32)/(AZ32-BQ32)</f>
        <v>0</v>
      </c>
      <c r="BU32">
        <f>(BF32-BE32)/(BF32-AY32)</f>
        <v>0</v>
      </c>
      <c r="BV32">
        <f>(AZ32-BF32)/(AZ32-AY32)</f>
        <v>0</v>
      </c>
      <c r="BW32">
        <f>(BS32*BQ32/BE32)</f>
        <v>0</v>
      </c>
      <c r="BX32">
        <f>(1-BW32)</f>
        <v>0</v>
      </c>
      <c r="DG32">
        <f>$B$13*EF32+$C$13*EG32+$F$13*ER32*(1-EU32)</f>
        <v>0</v>
      </c>
      <c r="DH32">
        <f>DG32*DI32</f>
        <v>0</v>
      </c>
      <c r="DI32">
        <f>($B$13*$D$11+$C$13*$D$11+$F$13*((FE32+EW32)/MAX(FE32+EW32+FF32, 0.1)*$I$11+FF32/MAX(FE32+EW32+FF32, 0.1)*$J$11))/($B$13+$C$13+$F$13)</f>
        <v>0</v>
      </c>
      <c r="DJ32">
        <f>($B$13*$K$11+$C$13*$K$11+$F$13*((FE32+EW32)/MAX(FE32+EW32+FF32, 0.1)*$P$11+FF32/MAX(FE32+EW32+FF32, 0.1)*$Q$11))/($B$13+$C$13+$F$13)</f>
        <v>0</v>
      </c>
      <c r="DK32">
        <v>2</v>
      </c>
      <c r="DL32">
        <v>0.5</v>
      </c>
      <c r="DM32" t="s">
        <v>439</v>
      </c>
      <c r="DN32">
        <v>2</v>
      </c>
      <c r="DO32" t="b">
        <v>1</v>
      </c>
      <c r="DP32">
        <v>1701300474.25</v>
      </c>
      <c r="DQ32">
        <v>418.1959666666665</v>
      </c>
      <c r="DR32">
        <v>419.9828666666666</v>
      </c>
      <c r="DS32">
        <v>27.69527333333334</v>
      </c>
      <c r="DT32">
        <v>25.36639666666667</v>
      </c>
      <c r="DU32">
        <v>416.9273333333333</v>
      </c>
      <c r="DV32">
        <v>27.40923</v>
      </c>
      <c r="DW32">
        <v>499.9992333333333</v>
      </c>
      <c r="DX32">
        <v>89.93738</v>
      </c>
      <c r="DY32">
        <v>0.09987947666666665</v>
      </c>
      <c r="DZ32">
        <v>42.49202333333334</v>
      </c>
      <c r="EA32">
        <v>41.81629333333333</v>
      </c>
      <c r="EB32">
        <v>999.9000000000002</v>
      </c>
      <c r="EC32">
        <v>0</v>
      </c>
      <c r="ED32">
        <v>0</v>
      </c>
      <c r="EE32">
        <v>10013.505</v>
      </c>
      <c r="EF32">
        <v>0</v>
      </c>
      <c r="EG32">
        <v>11.04497333333334</v>
      </c>
      <c r="EH32">
        <v>-1.786956666666667</v>
      </c>
      <c r="EI32">
        <v>430.1080000000001</v>
      </c>
      <c r="EJ32">
        <v>430.9136</v>
      </c>
      <c r="EK32">
        <v>2.328874666666666</v>
      </c>
      <c r="EL32">
        <v>419.9828666666666</v>
      </c>
      <c r="EM32">
        <v>25.36639666666667</v>
      </c>
      <c r="EN32">
        <v>2.490841000000001</v>
      </c>
      <c r="EO32">
        <v>2.281388</v>
      </c>
      <c r="EP32">
        <v>20.96678666666666</v>
      </c>
      <c r="EQ32">
        <v>19.54557666666667</v>
      </c>
      <c r="ER32">
        <v>1499.993333333333</v>
      </c>
      <c r="ES32">
        <v>0.9729938333333334</v>
      </c>
      <c r="ET32">
        <v>0.02700616333333333</v>
      </c>
      <c r="EU32">
        <v>0</v>
      </c>
      <c r="EV32">
        <v>181.7629</v>
      </c>
      <c r="EW32">
        <v>4.999599999999998</v>
      </c>
      <c r="EX32">
        <v>2825.348333333333</v>
      </c>
      <c r="EY32">
        <v>14076.33333333334</v>
      </c>
      <c r="EZ32">
        <v>38.11639999999999</v>
      </c>
      <c r="FA32">
        <v>38.6124</v>
      </c>
      <c r="FB32">
        <v>38.23929999999999</v>
      </c>
      <c r="FC32">
        <v>38.58316666666666</v>
      </c>
      <c r="FD32">
        <v>41.05386666666665</v>
      </c>
      <c r="FE32">
        <v>1454.623333333333</v>
      </c>
      <c r="FF32">
        <v>40.36999999999998</v>
      </c>
      <c r="FG32">
        <v>0</v>
      </c>
      <c r="FH32">
        <v>69</v>
      </c>
      <c r="FI32">
        <v>0</v>
      </c>
      <c r="FJ32">
        <v>181.7882</v>
      </c>
      <c r="FK32">
        <v>-0.653230779558407</v>
      </c>
      <c r="FL32">
        <v>3.230000017947523</v>
      </c>
      <c r="FM32">
        <v>2825.3432</v>
      </c>
      <c r="FN32">
        <v>15</v>
      </c>
      <c r="FO32">
        <v>0</v>
      </c>
      <c r="FP32" t="s">
        <v>440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-1.762381219512195</v>
      </c>
      <c r="GC32">
        <v>-0.1531745644599281</v>
      </c>
      <c r="GD32">
        <v>0.07544086685077073</v>
      </c>
      <c r="GE32">
        <v>1</v>
      </c>
      <c r="GF32">
        <v>181.8225294117647</v>
      </c>
      <c r="GG32">
        <v>-0.798716583932333</v>
      </c>
      <c r="GH32">
        <v>0.206158881518762</v>
      </c>
      <c r="GI32">
        <v>1</v>
      </c>
      <c r="GJ32">
        <v>2.321922926829268</v>
      </c>
      <c r="GK32">
        <v>0.1339191637630726</v>
      </c>
      <c r="GL32">
        <v>0.0133647281037561</v>
      </c>
      <c r="GM32">
        <v>0</v>
      </c>
      <c r="GN32">
        <v>2</v>
      </c>
      <c r="GO32">
        <v>3</v>
      </c>
      <c r="GP32" t="s">
        <v>441</v>
      </c>
      <c r="GQ32">
        <v>3.10367</v>
      </c>
      <c r="GR32">
        <v>2.75829</v>
      </c>
      <c r="GS32">
        <v>0.0873656</v>
      </c>
      <c r="GT32">
        <v>0.0878794</v>
      </c>
      <c r="GU32">
        <v>0.118981</v>
      </c>
      <c r="GV32">
        <v>0.113145</v>
      </c>
      <c r="GW32">
        <v>23852.2</v>
      </c>
      <c r="GX32">
        <v>22166.3</v>
      </c>
      <c r="GY32">
        <v>26694.7</v>
      </c>
      <c r="GZ32">
        <v>24523.7</v>
      </c>
      <c r="HA32">
        <v>37674.1</v>
      </c>
      <c r="HB32">
        <v>32158.3</v>
      </c>
      <c r="HC32">
        <v>46684.5</v>
      </c>
      <c r="HD32">
        <v>38814.4</v>
      </c>
      <c r="HE32">
        <v>1.90342</v>
      </c>
      <c r="HF32">
        <v>1.92135</v>
      </c>
      <c r="HG32">
        <v>0.38635</v>
      </c>
      <c r="HH32">
        <v>0</v>
      </c>
      <c r="HI32">
        <v>35.6482</v>
      </c>
      <c r="HJ32">
        <v>999.9</v>
      </c>
      <c r="HK32">
        <v>56.8</v>
      </c>
      <c r="HL32">
        <v>29.5</v>
      </c>
      <c r="HM32">
        <v>26.1449</v>
      </c>
      <c r="HN32">
        <v>60.2549</v>
      </c>
      <c r="HO32">
        <v>23.0889</v>
      </c>
      <c r="HP32">
        <v>1</v>
      </c>
      <c r="HQ32">
        <v>0.0212424</v>
      </c>
      <c r="HR32">
        <v>-6.66667</v>
      </c>
      <c r="HS32">
        <v>20.1657</v>
      </c>
      <c r="HT32">
        <v>5.22118</v>
      </c>
      <c r="HU32">
        <v>11.98</v>
      </c>
      <c r="HV32">
        <v>4.9658</v>
      </c>
      <c r="HW32">
        <v>3.2755</v>
      </c>
      <c r="HX32">
        <v>9999</v>
      </c>
      <c r="HY32">
        <v>9999</v>
      </c>
      <c r="HZ32">
        <v>9999</v>
      </c>
      <c r="IA32">
        <v>512.3</v>
      </c>
      <c r="IB32">
        <v>1.86393</v>
      </c>
      <c r="IC32">
        <v>1.86005</v>
      </c>
      <c r="ID32">
        <v>1.85823</v>
      </c>
      <c r="IE32">
        <v>1.8597</v>
      </c>
      <c r="IF32">
        <v>1.85976</v>
      </c>
      <c r="IG32">
        <v>1.8583</v>
      </c>
      <c r="IH32">
        <v>1.85731</v>
      </c>
      <c r="II32">
        <v>1.85228</v>
      </c>
      <c r="IJ32">
        <v>0</v>
      </c>
      <c r="IK32">
        <v>0</v>
      </c>
      <c r="IL32">
        <v>0</v>
      </c>
      <c r="IM32">
        <v>0</v>
      </c>
      <c r="IN32" t="s">
        <v>442</v>
      </c>
      <c r="IO32" t="s">
        <v>443</v>
      </c>
      <c r="IP32" t="s">
        <v>444</v>
      </c>
      <c r="IQ32" t="s">
        <v>444</v>
      </c>
      <c r="IR32" t="s">
        <v>444</v>
      </c>
      <c r="IS32" t="s">
        <v>444</v>
      </c>
      <c r="IT32">
        <v>0</v>
      </c>
      <c r="IU32">
        <v>100</v>
      </c>
      <c r="IV32">
        <v>100</v>
      </c>
      <c r="IW32">
        <v>1.269</v>
      </c>
      <c r="IX32">
        <v>0.2856</v>
      </c>
      <c r="IY32">
        <v>0.3971615310492796</v>
      </c>
      <c r="IZ32">
        <v>0.002194383670526158</v>
      </c>
      <c r="JA32">
        <v>-2.614430836048478E-07</v>
      </c>
      <c r="JB32">
        <v>2.831566818974657E-11</v>
      </c>
      <c r="JC32">
        <v>-0.02387284111826243</v>
      </c>
      <c r="JD32">
        <v>-0.004919592197158782</v>
      </c>
      <c r="JE32">
        <v>0.0008186423644796414</v>
      </c>
      <c r="JF32">
        <v>-8.268116151049551E-06</v>
      </c>
      <c r="JG32">
        <v>6</v>
      </c>
      <c r="JH32">
        <v>2002</v>
      </c>
      <c r="JI32">
        <v>0</v>
      </c>
      <c r="JJ32">
        <v>28</v>
      </c>
      <c r="JK32">
        <v>28355008</v>
      </c>
      <c r="JL32">
        <v>28355008</v>
      </c>
      <c r="JM32">
        <v>1.15112</v>
      </c>
      <c r="JN32">
        <v>2.62451</v>
      </c>
      <c r="JO32">
        <v>1.49658</v>
      </c>
      <c r="JP32">
        <v>2.36694</v>
      </c>
      <c r="JQ32">
        <v>1.54907</v>
      </c>
      <c r="JR32">
        <v>2.44751</v>
      </c>
      <c r="JS32">
        <v>34.3042</v>
      </c>
      <c r="JT32">
        <v>24.0875</v>
      </c>
      <c r="JU32">
        <v>18</v>
      </c>
      <c r="JV32">
        <v>490.596</v>
      </c>
      <c r="JW32">
        <v>518.401</v>
      </c>
      <c r="JX32">
        <v>47.9148</v>
      </c>
      <c r="JY32">
        <v>27.6</v>
      </c>
      <c r="JZ32">
        <v>30.0003</v>
      </c>
      <c r="KA32">
        <v>27.5887</v>
      </c>
      <c r="KB32">
        <v>27.5212</v>
      </c>
      <c r="KC32">
        <v>23.1489</v>
      </c>
      <c r="KD32">
        <v>0</v>
      </c>
      <c r="KE32">
        <v>100</v>
      </c>
      <c r="KF32">
        <v>49.659</v>
      </c>
      <c r="KG32">
        <v>420</v>
      </c>
      <c r="KH32">
        <v>27.7345</v>
      </c>
      <c r="KI32">
        <v>102.017</v>
      </c>
      <c r="KJ32">
        <v>93.5917</v>
      </c>
    </row>
    <row r="33" spans="1:296">
      <c r="A33">
        <v>15</v>
      </c>
      <c r="B33">
        <v>1701300561.5</v>
      </c>
      <c r="C33">
        <v>2787.900000095367</v>
      </c>
      <c r="D33" t="s">
        <v>484</v>
      </c>
      <c r="E33" t="s">
        <v>485</v>
      </c>
      <c r="F33">
        <v>5</v>
      </c>
      <c r="G33" t="s">
        <v>436</v>
      </c>
      <c r="H33">
        <v>1701300553.75</v>
      </c>
      <c r="I33">
        <f>(J33)/1000</f>
        <v>0</v>
      </c>
      <c r="J33">
        <f>IF(DO33, AM33, AG33)</f>
        <v>0</v>
      </c>
      <c r="K33">
        <f>IF(DO33, AH33, AF33)</f>
        <v>0</v>
      </c>
      <c r="L33">
        <f>DQ33 - IF(AT33&gt;1, K33*DK33*100.0/(AV33*EE33), 0)</f>
        <v>0</v>
      </c>
      <c r="M33">
        <f>((S33-I33/2)*L33-K33)/(S33+I33/2)</f>
        <v>0</v>
      </c>
      <c r="N33">
        <f>M33*(DX33+DY33)/1000.0</f>
        <v>0</v>
      </c>
      <c r="O33">
        <f>(DQ33 - IF(AT33&gt;1, K33*DK33*100.0/(AV33*EE33), 0))*(DX33+DY33)/1000.0</f>
        <v>0</v>
      </c>
      <c r="P33">
        <f>2.0/((1/R33-1/Q33)+SIGN(R33)*SQRT((1/R33-1/Q33)*(1/R33-1/Q33) + 4*DL33/((DL33+1)*(DL33+1))*(2*1/R33*1/Q33-1/Q33*1/Q33)))</f>
        <v>0</v>
      </c>
      <c r="Q33">
        <f>IF(LEFT(DM33,1)&lt;&gt;"0",IF(LEFT(DM33,1)="1",3.0,DN33),$D$5+$E$5*(EE33*DX33/($K$5*1000))+$F$5*(EE33*DX33/($K$5*1000))*MAX(MIN(DK33,$J$5),$I$5)*MAX(MIN(DK33,$J$5),$I$5)+$G$5*MAX(MIN(DK33,$J$5),$I$5)*(EE33*DX33/($K$5*1000))+$H$5*(EE33*DX33/($K$5*1000))*(EE33*DX33/($K$5*1000)))</f>
        <v>0</v>
      </c>
      <c r="R33">
        <f>I33*(1000-(1000*0.61365*exp(17.502*V33/(240.97+V33))/(DX33+DY33)+DS33)/2)/(1000*0.61365*exp(17.502*V33/(240.97+V33))/(DX33+DY33)-DS33)</f>
        <v>0</v>
      </c>
      <c r="S33">
        <f>1/((DL33+1)/(P33/1.6)+1/(Q33/1.37)) + DL33/((DL33+1)/(P33/1.6) + DL33/(Q33/1.37))</f>
        <v>0</v>
      </c>
      <c r="T33">
        <f>(DG33*DJ33)</f>
        <v>0</v>
      </c>
      <c r="U33">
        <f>(DZ33+(T33+2*0.95*5.67E-8*(((DZ33+$B$9)+273)^4-(DZ33+273)^4)-44100*I33)/(1.84*29.3*Q33+8*0.95*5.67E-8*(DZ33+273)^3))</f>
        <v>0</v>
      </c>
      <c r="V33">
        <f>($C$9*EA33+$D$9*EB33+$E$9*U33)</f>
        <v>0</v>
      </c>
      <c r="W33">
        <f>0.61365*exp(17.502*V33/(240.97+V33))</f>
        <v>0</v>
      </c>
      <c r="X33">
        <f>(Y33/Z33*100)</f>
        <v>0</v>
      </c>
      <c r="Y33">
        <f>DS33*(DX33+DY33)/1000</f>
        <v>0</v>
      </c>
      <c r="Z33">
        <f>0.61365*exp(17.502*DZ33/(240.97+DZ33))</f>
        <v>0</v>
      </c>
      <c r="AA33">
        <f>(W33-DS33*(DX33+DY33)/1000)</f>
        <v>0</v>
      </c>
      <c r="AB33">
        <f>(-I33*44100)</f>
        <v>0</v>
      </c>
      <c r="AC33">
        <f>2*29.3*Q33*0.92*(DZ33-V33)</f>
        <v>0</v>
      </c>
      <c r="AD33">
        <f>2*0.95*5.67E-8*(((DZ33+$B$9)+273)^4-(V33+273)^4)</f>
        <v>0</v>
      </c>
      <c r="AE33">
        <f>T33+AD33+AB33+AC33</f>
        <v>0</v>
      </c>
      <c r="AF33">
        <f>DW33*AT33*(DR33-DQ33*(1000-AT33*DT33)/(1000-AT33*DS33))/(100*DK33)</f>
        <v>0</v>
      </c>
      <c r="AG33">
        <f>1000*DW33*AT33*(DS33-DT33)/(100*DK33*(1000-AT33*DS33))</f>
        <v>0</v>
      </c>
      <c r="AH33">
        <f>(AI33 - AJ33 - DX33*1E3/(8.314*(DZ33+273.15)) * AL33/DW33 * AK33) * DW33/(100*DK33) * (1000 - DT33)/1000</f>
        <v>0</v>
      </c>
      <c r="AI33">
        <v>430.8245839144812</v>
      </c>
      <c r="AJ33">
        <v>430.1514060606062</v>
      </c>
      <c r="AK33">
        <v>-0.0008275063934847917</v>
      </c>
      <c r="AL33">
        <v>66.22625495842505</v>
      </c>
      <c r="AM33">
        <f>(AO33 - AN33 + DX33*1E3/(8.314*(DZ33+273.15)) * AQ33/DW33 * AP33) * DW33/(100*DK33) * 1000/(1000 - AO33)</f>
        <v>0</v>
      </c>
      <c r="AN33">
        <v>25.28102725194412</v>
      </c>
      <c r="AO33">
        <v>27.66544848484848</v>
      </c>
      <c r="AP33">
        <v>-6.855614902280261E-05</v>
      </c>
      <c r="AQ33">
        <v>108.616746182374</v>
      </c>
      <c r="AR33">
        <v>0</v>
      </c>
      <c r="AS33">
        <v>0</v>
      </c>
      <c r="AT33">
        <f>IF(AR33*$H$15&gt;=AV33,1.0,(AV33/(AV33-AR33*$H$15)))</f>
        <v>0</v>
      </c>
      <c r="AU33">
        <f>(AT33-1)*100</f>
        <v>0</v>
      </c>
      <c r="AV33">
        <f>MAX(0,($B$15+$C$15*EE33)/(1+$D$15*EE33)*DX33/(DZ33+273)*$E$15)</f>
        <v>0</v>
      </c>
      <c r="AW33" t="s">
        <v>437</v>
      </c>
      <c r="AX33">
        <v>0</v>
      </c>
      <c r="AY33">
        <v>0.7</v>
      </c>
      <c r="AZ33">
        <v>0.7</v>
      </c>
      <c r="BA33">
        <f>1-AY33/AZ33</f>
        <v>0</v>
      </c>
      <c r="BB33">
        <v>-1</v>
      </c>
      <c r="BC33" t="s">
        <v>486</v>
      </c>
      <c r="BD33">
        <v>8152.88</v>
      </c>
      <c r="BE33">
        <v>181.5769230769231</v>
      </c>
      <c r="BF33">
        <v>200.46</v>
      </c>
      <c r="BG33">
        <f>1-BE33/BF33</f>
        <v>0</v>
      </c>
      <c r="BH33">
        <v>0.5</v>
      </c>
      <c r="BI33">
        <f>DH33</f>
        <v>0</v>
      </c>
      <c r="BJ33">
        <f>K33</f>
        <v>0</v>
      </c>
      <c r="BK33">
        <f>BG33*BH33*BI33</f>
        <v>0</v>
      </c>
      <c r="BL33">
        <f>(BJ33-BB33)/BI33</f>
        <v>0</v>
      </c>
      <c r="BM33">
        <f>(AZ33-BF33)/BF33</f>
        <v>0</v>
      </c>
      <c r="BN33">
        <f>AY33/(BA33+AY33/BF33)</f>
        <v>0</v>
      </c>
      <c r="BO33" t="s">
        <v>437</v>
      </c>
      <c r="BP33">
        <v>0</v>
      </c>
      <c r="BQ33">
        <f>IF(BP33&lt;&gt;0, BP33, BN33)</f>
        <v>0</v>
      </c>
      <c r="BR33">
        <f>1-BQ33/BF33</f>
        <v>0</v>
      </c>
      <c r="BS33">
        <f>(BF33-BE33)/(BF33-BQ33)</f>
        <v>0</v>
      </c>
      <c r="BT33">
        <f>(AZ33-BF33)/(AZ33-BQ33)</f>
        <v>0</v>
      </c>
      <c r="BU33">
        <f>(BF33-BE33)/(BF33-AY33)</f>
        <v>0</v>
      </c>
      <c r="BV33">
        <f>(AZ33-BF33)/(AZ33-AY33)</f>
        <v>0</v>
      </c>
      <c r="BW33">
        <f>(BS33*BQ33/BE33)</f>
        <v>0</v>
      </c>
      <c r="BX33">
        <f>(1-BW33)</f>
        <v>0</v>
      </c>
      <c r="DG33">
        <f>$B$13*EF33+$C$13*EG33+$F$13*ER33*(1-EU33)</f>
        <v>0</v>
      </c>
      <c r="DH33">
        <f>DG33*DI33</f>
        <v>0</v>
      </c>
      <c r="DI33">
        <f>($B$13*$D$11+$C$13*$D$11+$F$13*((FE33+EW33)/MAX(FE33+EW33+FF33, 0.1)*$I$11+FF33/MAX(FE33+EW33+FF33, 0.1)*$J$11))/($B$13+$C$13+$F$13)</f>
        <v>0</v>
      </c>
      <c r="DJ33">
        <f>($B$13*$K$11+$C$13*$K$11+$F$13*((FE33+EW33)/MAX(FE33+EW33+FF33, 0.1)*$P$11+FF33/MAX(FE33+EW33+FF33, 0.1)*$Q$11))/($B$13+$C$13+$F$13)</f>
        <v>0</v>
      </c>
      <c r="DK33">
        <v>2</v>
      </c>
      <c r="DL33">
        <v>0.5</v>
      </c>
      <c r="DM33" t="s">
        <v>439</v>
      </c>
      <c r="DN33">
        <v>2</v>
      </c>
      <c r="DO33" t="b">
        <v>1</v>
      </c>
      <c r="DP33">
        <v>1701300553.75</v>
      </c>
      <c r="DQ33">
        <v>418.2473333333333</v>
      </c>
      <c r="DR33">
        <v>419.9569666666666</v>
      </c>
      <c r="DS33">
        <v>27.68159333333333</v>
      </c>
      <c r="DT33">
        <v>25.28464666666666</v>
      </c>
      <c r="DU33">
        <v>416.9785333333334</v>
      </c>
      <c r="DV33">
        <v>27.39584</v>
      </c>
      <c r="DW33">
        <v>500.0218666666667</v>
      </c>
      <c r="DX33">
        <v>89.94050333333333</v>
      </c>
      <c r="DY33">
        <v>0.09994100000000002</v>
      </c>
      <c r="DZ33">
        <v>42.97192666666667</v>
      </c>
      <c r="EA33">
        <v>42.21757666666667</v>
      </c>
      <c r="EB33">
        <v>999.9000000000002</v>
      </c>
      <c r="EC33">
        <v>0</v>
      </c>
      <c r="ED33">
        <v>0</v>
      </c>
      <c r="EE33">
        <v>10007.16833333333</v>
      </c>
      <c r="EF33">
        <v>0</v>
      </c>
      <c r="EG33">
        <v>11.10801333333333</v>
      </c>
      <c r="EH33">
        <v>-1.709605333333333</v>
      </c>
      <c r="EI33">
        <v>430.1547333333332</v>
      </c>
      <c r="EJ33">
        <v>430.8509666666667</v>
      </c>
      <c r="EK33">
        <v>2.396949666666667</v>
      </c>
      <c r="EL33">
        <v>419.9569666666666</v>
      </c>
      <c r="EM33">
        <v>25.28464666666666</v>
      </c>
      <c r="EN33">
        <v>2.489697666666666</v>
      </c>
      <c r="EO33">
        <v>2.274113333333334</v>
      </c>
      <c r="EP33">
        <v>20.9593</v>
      </c>
      <c r="EQ33">
        <v>19.4942</v>
      </c>
      <c r="ER33">
        <v>1499.992666666667</v>
      </c>
      <c r="ES33">
        <v>0.9729959333333335</v>
      </c>
      <c r="ET33">
        <v>0.02700415999999999</v>
      </c>
      <c r="EU33">
        <v>0</v>
      </c>
      <c r="EV33">
        <v>181.5734333333333</v>
      </c>
      <c r="EW33">
        <v>4.999599999999998</v>
      </c>
      <c r="EX33">
        <v>2825.038999999999</v>
      </c>
      <c r="EY33">
        <v>14076.32666666667</v>
      </c>
      <c r="EZ33">
        <v>38.4164</v>
      </c>
      <c r="FA33">
        <v>38.8372</v>
      </c>
      <c r="FB33">
        <v>38.52879999999998</v>
      </c>
      <c r="FC33">
        <v>38.79559999999999</v>
      </c>
      <c r="FD33">
        <v>41.42066666666666</v>
      </c>
      <c r="FE33">
        <v>1454.622666666666</v>
      </c>
      <c r="FF33">
        <v>40.36999999999998</v>
      </c>
      <c r="FG33">
        <v>0</v>
      </c>
      <c r="FH33">
        <v>79</v>
      </c>
      <c r="FI33">
        <v>0</v>
      </c>
      <c r="FJ33">
        <v>181.5769230769231</v>
      </c>
      <c r="FK33">
        <v>0.4695384522578896</v>
      </c>
      <c r="FL33">
        <v>-4.673846157929237</v>
      </c>
      <c r="FM33">
        <v>2825.035769230769</v>
      </c>
      <c r="FN33">
        <v>15</v>
      </c>
      <c r="FO33">
        <v>0</v>
      </c>
      <c r="FP33" t="s">
        <v>440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-1.7307645</v>
      </c>
      <c r="GC33">
        <v>0.4857730581613474</v>
      </c>
      <c r="GD33">
        <v>0.05281412812638301</v>
      </c>
      <c r="GE33">
        <v>1</v>
      </c>
      <c r="GF33">
        <v>181.5819411764706</v>
      </c>
      <c r="GG33">
        <v>-0.05888464979302502</v>
      </c>
      <c r="GH33">
        <v>0.2160649332106452</v>
      </c>
      <c r="GI33">
        <v>1</v>
      </c>
      <c r="GJ33">
        <v>2.3997385</v>
      </c>
      <c r="GK33">
        <v>-0.06610221388368367</v>
      </c>
      <c r="GL33">
        <v>0.006775760676853946</v>
      </c>
      <c r="GM33">
        <v>1</v>
      </c>
      <c r="GN33">
        <v>3</v>
      </c>
      <c r="GO33">
        <v>3</v>
      </c>
      <c r="GP33" t="s">
        <v>448</v>
      </c>
      <c r="GQ33">
        <v>3.10356</v>
      </c>
      <c r="GR33">
        <v>2.75811</v>
      </c>
      <c r="GS33">
        <v>0.0873646</v>
      </c>
      <c r="GT33">
        <v>0.0878709</v>
      </c>
      <c r="GU33">
        <v>0.118953</v>
      </c>
      <c r="GV33">
        <v>0.112981</v>
      </c>
      <c r="GW33">
        <v>23850.1</v>
      </c>
      <c r="GX33">
        <v>22164.9</v>
      </c>
      <c r="GY33">
        <v>26692.5</v>
      </c>
      <c r="GZ33">
        <v>24522.1</v>
      </c>
      <c r="HA33">
        <v>37672.9</v>
      </c>
      <c r="HB33">
        <v>32162.8</v>
      </c>
      <c r="HC33">
        <v>46681.2</v>
      </c>
      <c r="HD33">
        <v>38812.5</v>
      </c>
      <c r="HE33">
        <v>1.90275</v>
      </c>
      <c r="HF33">
        <v>1.92017</v>
      </c>
      <c r="HG33">
        <v>0.380222</v>
      </c>
      <c r="HH33">
        <v>0</v>
      </c>
      <c r="HI33">
        <v>36.0602</v>
      </c>
      <c r="HJ33">
        <v>999.9</v>
      </c>
      <c r="HK33">
        <v>56.8</v>
      </c>
      <c r="HL33">
        <v>29.5</v>
      </c>
      <c r="HM33">
        <v>26.142</v>
      </c>
      <c r="HN33">
        <v>60.7249</v>
      </c>
      <c r="HO33">
        <v>23.2652</v>
      </c>
      <c r="HP33">
        <v>1</v>
      </c>
      <c r="HQ33">
        <v>0.0175864</v>
      </c>
      <c r="HR33">
        <v>-4.38683</v>
      </c>
      <c r="HS33">
        <v>20.2341</v>
      </c>
      <c r="HT33">
        <v>5.22238</v>
      </c>
      <c r="HU33">
        <v>11.98</v>
      </c>
      <c r="HV33">
        <v>4.96585</v>
      </c>
      <c r="HW33">
        <v>3.27543</v>
      </c>
      <c r="HX33">
        <v>9999</v>
      </c>
      <c r="HY33">
        <v>9999</v>
      </c>
      <c r="HZ33">
        <v>9999</v>
      </c>
      <c r="IA33">
        <v>512.4</v>
      </c>
      <c r="IB33">
        <v>1.86391</v>
      </c>
      <c r="IC33">
        <v>1.86005</v>
      </c>
      <c r="ID33">
        <v>1.85825</v>
      </c>
      <c r="IE33">
        <v>1.85972</v>
      </c>
      <c r="IF33">
        <v>1.85978</v>
      </c>
      <c r="IG33">
        <v>1.85831</v>
      </c>
      <c r="IH33">
        <v>1.85731</v>
      </c>
      <c r="II33">
        <v>1.85227</v>
      </c>
      <c r="IJ33">
        <v>0</v>
      </c>
      <c r="IK33">
        <v>0</v>
      </c>
      <c r="IL33">
        <v>0</v>
      </c>
      <c r="IM33">
        <v>0</v>
      </c>
      <c r="IN33" t="s">
        <v>442</v>
      </c>
      <c r="IO33" t="s">
        <v>443</v>
      </c>
      <c r="IP33" t="s">
        <v>444</v>
      </c>
      <c r="IQ33" t="s">
        <v>444</v>
      </c>
      <c r="IR33" t="s">
        <v>444</v>
      </c>
      <c r="IS33" t="s">
        <v>444</v>
      </c>
      <c r="IT33">
        <v>0</v>
      </c>
      <c r="IU33">
        <v>100</v>
      </c>
      <c r="IV33">
        <v>100</v>
      </c>
      <c r="IW33">
        <v>1.269</v>
      </c>
      <c r="IX33">
        <v>0.2854</v>
      </c>
      <c r="IY33">
        <v>0.3971615310492796</v>
      </c>
      <c r="IZ33">
        <v>0.002194383670526158</v>
      </c>
      <c r="JA33">
        <v>-2.614430836048478E-07</v>
      </c>
      <c r="JB33">
        <v>2.831566818974657E-11</v>
      </c>
      <c r="JC33">
        <v>-0.02387284111826243</v>
      </c>
      <c r="JD33">
        <v>-0.004919592197158782</v>
      </c>
      <c r="JE33">
        <v>0.0008186423644796414</v>
      </c>
      <c r="JF33">
        <v>-8.268116151049551E-06</v>
      </c>
      <c r="JG33">
        <v>6</v>
      </c>
      <c r="JH33">
        <v>2002</v>
      </c>
      <c r="JI33">
        <v>0</v>
      </c>
      <c r="JJ33">
        <v>28</v>
      </c>
      <c r="JK33">
        <v>28355009.4</v>
      </c>
      <c r="JL33">
        <v>28355009.4</v>
      </c>
      <c r="JM33">
        <v>1.15234</v>
      </c>
      <c r="JN33">
        <v>2.63306</v>
      </c>
      <c r="JO33">
        <v>1.49658</v>
      </c>
      <c r="JP33">
        <v>2.36694</v>
      </c>
      <c r="JQ33">
        <v>1.54907</v>
      </c>
      <c r="JR33">
        <v>2.33276</v>
      </c>
      <c r="JS33">
        <v>34.3497</v>
      </c>
      <c r="JT33">
        <v>24.1138</v>
      </c>
      <c r="JU33">
        <v>18</v>
      </c>
      <c r="JV33">
        <v>490.383</v>
      </c>
      <c r="JW33">
        <v>517.739</v>
      </c>
      <c r="JX33">
        <v>46.1206</v>
      </c>
      <c r="JY33">
        <v>27.6613</v>
      </c>
      <c r="JZ33">
        <v>30.0005</v>
      </c>
      <c r="KA33">
        <v>27.6118</v>
      </c>
      <c r="KB33">
        <v>27.5364</v>
      </c>
      <c r="KC33">
        <v>23.1646</v>
      </c>
      <c r="KD33">
        <v>0</v>
      </c>
      <c r="KE33">
        <v>100</v>
      </c>
      <c r="KF33">
        <v>46.0932</v>
      </c>
      <c r="KG33">
        <v>420</v>
      </c>
      <c r="KH33">
        <v>27.7345</v>
      </c>
      <c r="KI33">
        <v>102.009</v>
      </c>
      <c r="KJ33">
        <v>93.5864</v>
      </c>
    </row>
    <row r="34" spans="1:296">
      <c r="A34">
        <v>16</v>
      </c>
      <c r="B34">
        <v>1701302072.1</v>
      </c>
      <c r="C34">
        <v>4298.5</v>
      </c>
      <c r="D34" t="s">
        <v>487</v>
      </c>
      <c r="E34" t="s">
        <v>488</v>
      </c>
      <c r="F34">
        <v>5</v>
      </c>
      <c r="G34" t="s">
        <v>436</v>
      </c>
      <c r="H34">
        <v>1701302064.099999</v>
      </c>
      <c r="I34">
        <f>(J34)/1000</f>
        <v>0</v>
      </c>
      <c r="J34">
        <f>IF(DO34, AM34, AG34)</f>
        <v>0</v>
      </c>
      <c r="K34">
        <f>IF(DO34, AH34, AF34)</f>
        <v>0</v>
      </c>
      <c r="L34">
        <f>DQ34 - IF(AT34&gt;1, K34*DK34*100.0/(AV34*EE34), 0)</f>
        <v>0</v>
      </c>
      <c r="M34">
        <f>((S34-I34/2)*L34-K34)/(S34+I34/2)</f>
        <v>0</v>
      </c>
      <c r="N34">
        <f>M34*(DX34+DY34)/1000.0</f>
        <v>0</v>
      </c>
      <c r="O34">
        <f>(DQ34 - IF(AT34&gt;1, K34*DK34*100.0/(AV34*EE34), 0))*(DX34+DY34)/1000.0</f>
        <v>0</v>
      </c>
      <c r="P34">
        <f>2.0/((1/R34-1/Q34)+SIGN(R34)*SQRT((1/R34-1/Q34)*(1/R34-1/Q34) + 4*DL34/((DL34+1)*(DL34+1))*(2*1/R34*1/Q34-1/Q34*1/Q34)))</f>
        <v>0</v>
      </c>
      <c r="Q34">
        <f>IF(LEFT(DM34,1)&lt;&gt;"0",IF(LEFT(DM34,1)="1",3.0,DN34),$D$5+$E$5*(EE34*DX34/($K$5*1000))+$F$5*(EE34*DX34/($K$5*1000))*MAX(MIN(DK34,$J$5),$I$5)*MAX(MIN(DK34,$J$5),$I$5)+$G$5*MAX(MIN(DK34,$J$5),$I$5)*(EE34*DX34/($K$5*1000))+$H$5*(EE34*DX34/($K$5*1000))*(EE34*DX34/($K$5*1000)))</f>
        <v>0</v>
      </c>
      <c r="R34">
        <f>I34*(1000-(1000*0.61365*exp(17.502*V34/(240.97+V34))/(DX34+DY34)+DS34)/2)/(1000*0.61365*exp(17.502*V34/(240.97+V34))/(DX34+DY34)-DS34)</f>
        <v>0</v>
      </c>
      <c r="S34">
        <f>1/((DL34+1)/(P34/1.6)+1/(Q34/1.37)) + DL34/((DL34+1)/(P34/1.6) + DL34/(Q34/1.37))</f>
        <v>0</v>
      </c>
      <c r="T34">
        <f>(DG34*DJ34)</f>
        <v>0</v>
      </c>
      <c r="U34">
        <f>(DZ34+(T34+2*0.95*5.67E-8*(((DZ34+$B$9)+273)^4-(DZ34+273)^4)-44100*I34)/(1.84*29.3*Q34+8*0.95*5.67E-8*(DZ34+273)^3))</f>
        <v>0</v>
      </c>
      <c r="V34">
        <f>($C$9*EA34+$D$9*EB34+$E$9*U34)</f>
        <v>0</v>
      </c>
      <c r="W34">
        <f>0.61365*exp(17.502*V34/(240.97+V34))</f>
        <v>0</v>
      </c>
      <c r="X34">
        <f>(Y34/Z34*100)</f>
        <v>0</v>
      </c>
      <c r="Y34">
        <f>DS34*(DX34+DY34)/1000</f>
        <v>0</v>
      </c>
      <c r="Z34">
        <f>0.61365*exp(17.502*DZ34/(240.97+DZ34))</f>
        <v>0</v>
      </c>
      <c r="AA34">
        <f>(W34-DS34*(DX34+DY34)/1000)</f>
        <v>0</v>
      </c>
      <c r="AB34">
        <f>(-I34*44100)</f>
        <v>0</v>
      </c>
      <c r="AC34">
        <f>2*29.3*Q34*0.92*(DZ34-V34)</f>
        <v>0</v>
      </c>
      <c r="AD34">
        <f>2*0.95*5.67E-8*(((DZ34+$B$9)+273)^4-(V34+273)^4)</f>
        <v>0</v>
      </c>
      <c r="AE34">
        <f>T34+AD34+AB34+AC34</f>
        <v>0</v>
      </c>
      <c r="AF34">
        <f>DW34*AT34*(DR34-DQ34*(1000-AT34*DT34)/(1000-AT34*DS34))/(100*DK34)</f>
        <v>0</v>
      </c>
      <c r="AG34">
        <f>1000*DW34*AT34*(DS34-DT34)/(100*DK34*(1000-AT34*DS34))</f>
        <v>0</v>
      </c>
      <c r="AH34">
        <f>(AI34 - AJ34 - DX34*1E3/(8.314*(DZ34+273.15)) * AL34/DW34 * AK34) * DW34/(100*DK34) * (1000 - DT34)/1000</f>
        <v>0</v>
      </c>
      <c r="AI34">
        <v>430.9535324525883</v>
      </c>
      <c r="AJ34">
        <v>432.0832909090907</v>
      </c>
      <c r="AK34">
        <v>-0.0002496865732262138</v>
      </c>
      <c r="AL34">
        <v>66.22625495842505</v>
      </c>
      <c r="AM34">
        <f>(AO34 - AN34 + DX34*1E3/(8.314*(DZ34+273.15)) * AQ34/DW34 * AP34) * DW34/(100*DK34) * 1000/(1000 - AO34)</f>
        <v>0</v>
      </c>
      <c r="AN34">
        <v>25.46644778393718</v>
      </c>
      <c r="AO34">
        <v>28.91953454545455</v>
      </c>
      <c r="AP34">
        <v>-1.4799980506715E-05</v>
      </c>
      <c r="AQ34">
        <v>108.616746182374</v>
      </c>
      <c r="AR34">
        <v>0</v>
      </c>
      <c r="AS34">
        <v>0</v>
      </c>
      <c r="AT34">
        <f>IF(AR34*$H$15&gt;=AV34,1.0,(AV34/(AV34-AR34*$H$15)))</f>
        <v>0</v>
      </c>
      <c r="AU34">
        <f>(AT34-1)*100</f>
        <v>0</v>
      </c>
      <c r="AV34">
        <f>MAX(0,($B$15+$C$15*EE34)/(1+$D$15*EE34)*DX34/(DZ34+273)*$E$15)</f>
        <v>0</v>
      </c>
      <c r="AW34" t="s">
        <v>437</v>
      </c>
      <c r="AX34">
        <v>0</v>
      </c>
      <c r="AY34">
        <v>0.7</v>
      </c>
      <c r="AZ34">
        <v>0.7</v>
      </c>
      <c r="BA34">
        <f>1-AY34/AZ34</f>
        <v>0</v>
      </c>
      <c r="BB34">
        <v>-1</v>
      </c>
      <c r="BC34" t="s">
        <v>489</v>
      </c>
      <c r="BD34">
        <v>8137.57</v>
      </c>
      <c r="BE34">
        <v>169.0954</v>
      </c>
      <c r="BF34">
        <v>172.95</v>
      </c>
      <c r="BG34">
        <f>1-BE34/BF34</f>
        <v>0</v>
      </c>
      <c r="BH34">
        <v>0.5</v>
      </c>
      <c r="BI34">
        <f>DH34</f>
        <v>0</v>
      </c>
      <c r="BJ34">
        <f>K34</f>
        <v>0</v>
      </c>
      <c r="BK34">
        <f>BG34*BH34*BI34</f>
        <v>0</v>
      </c>
      <c r="BL34">
        <f>(BJ34-BB34)/BI34</f>
        <v>0</v>
      </c>
      <c r="BM34">
        <f>(AZ34-BF34)/BF34</f>
        <v>0</v>
      </c>
      <c r="BN34">
        <f>AY34/(BA34+AY34/BF34)</f>
        <v>0</v>
      </c>
      <c r="BO34" t="s">
        <v>437</v>
      </c>
      <c r="BP34">
        <v>0</v>
      </c>
      <c r="BQ34">
        <f>IF(BP34&lt;&gt;0, BP34, BN34)</f>
        <v>0</v>
      </c>
      <c r="BR34">
        <f>1-BQ34/BF34</f>
        <v>0</v>
      </c>
      <c r="BS34">
        <f>(BF34-BE34)/(BF34-BQ34)</f>
        <v>0</v>
      </c>
      <c r="BT34">
        <f>(AZ34-BF34)/(AZ34-BQ34)</f>
        <v>0</v>
      </c>
      <c r="BU34">
        <f>(BF34-BE34)/(BF34-AY34)</f>
        <v>0</v>
      </c>
      <c r="BV34">
        <f>(AZ34-BF34)/(AZ34-AY34)</f>
        <v>0</v>
      </c>
      <c r="BW34">
        <f>(BS34*BQ34/BE34)</f>
        <v>0</v>
      </c>
      <c r="BX34">
        <f>(1-BW34)</f>
        <v>0</v>
      </c>
      <c r="DG34">
        <f>$B$13*EF34+$C$13*EG34+$F$13*ER34*(1-EU34)</f>
        <v>0</v>
      </c>
      <c r="DH34">
        <f>DG34*DI34</f>
        <v>0</v>
      </c>
      <c r="DI34">
        <f>($B$13*$D$11+$C$13*$D$11+$F$13*((FE34+EW34)/MAX(FE34+EW34+FF34, 0.1)*$I$11+FF34/MAX(FE34+EW34+FF34, 0.1)*$J$11))/($B$13+$C$13+$F$13)</f>
        <v>0</v>
      </c>
      <c r="DJ34">
        <f>($B$13*$K$11+$C$13*$K$11+$F$13*((FE34+EW34)/MAX(FE34+EW34+FF34, 0.1)*$P$11+FF34/MAX(FE34+EW34+FF34, 0.1)*$Q$11))/($B$13+$C$13+$F$13)</f>
        <v>0</v>
      </c>
      <c r="DK34">
        <v>2</v>
      </c>
      <c r="DL34">
        <v>0.5</v>
      </c>
      <c r="DM34" t="s">
        <v>439</v>
      </c>
      <c r="DN34">
        <v>2</v>
      </c>
      <c r="DO34" t="b">
        <v>1</v>
      </c>
      <c r="DP34">
        <v>1701302064.099999</v>
      </c>
      <c r="DQ34">
        <v>419.5878387096775</v>
      </c>
      <c r="DR34">
        <v>419.9836129032258</v>
      </c>
      <c r="DS34">
        <v>28.93157096774194</v>
      </c>
      <c r="DT34">
        <v>25.46408709677419</v>
      </c>
      <c r="DU34">
        <v>418.3164516129033</v>
      </c>
      <c r="DV34">
        <v>28.6195129032258</v>
      </c>
      <c r="DW34">
        <v>500.0056129032258</v>
      </c>
      <c r="DX34">
        <v>89.95720967741937</v>
      </c>
      <c r="DY34">
        <v>0.1000391032258064</v>
      </c>
      <c r="DZ34">
        <v>49.06167741935484</v>
      </c>
      <c r="EA34">
        <v>47.81436451612905</v>
      </c>
      <c r="EB34">
        <v>999.9000000000003</v>
      </c>
      <c r="EC34">
        <v>0</v>
      </c>
      <c r="ED34">
        <v>0</v>
      </c>
      <c r="EE34">
        <v>9996.006451612904</v>
      </c>
      <c r="EF34">
        <v>0</v>
      </c>
      <c r="EG34">
        <v>10.86770322580645</v>
      </c>
      <c r="EH34">
        <v>-0.3958248387096774</v>
      </c>
      <c r="EI34">
        <v>432.088870967742</v>
      </c>
      <c r="EJ34">
        <v>430.9576129032258</v>
      </c>
      <c r="EK34">
        <v>3.467480322580645</v>
      </c>
      <c r="EL34">
        <v>419.9836129032258</v>
      </c>
      <c r="EM34">
        <v>25.46408709677419</v>
      </c>
      <c r="EN34">
        <v>2.602601935483871</v>
      </c>
      <c r="EO34">
        <v>2.290677741935484</v>
      </c>
      <c r="EP34">
        <v>21.68277419354839</v>
      </c>
      <c r="EQ34">
        <v>19.6109935483871</v>
      </c>
      <c r="ER34">
        <v>1499.993870967743</v>
      </c>
      <c r="ES34">
        <v>0.9730070322580645</v>
      </c>
      <c r="ET34">
        <v>0.02699300322580645</v>
      </c>
      <c r="EU34">
        <v>0</v>
      </c>
      <c r="EV34">
        <v>169.0974516129033</v>
      </c>
      <c r="EW34">
        <v>4.999599999999997</v>
      </c>
      <c r="EX34">
        <v>2699.055161290323</v>
      </c>
      <c r="EY34">
        <v>14076.3870967742</v>
      </c>
      <c r="EZ34">
        <v>42.98548387096772</v>
      </c>
      <c r="FA34">
        <v>43.30603225806449</v>
      </c>
      <c r="FB34">
        <v>43.39903225806452</v>
      </c>
      <c r="FC34">
        <v>43.24354838709675</v>
      </c>
      <c r="FD34">
        <v>46.25164516129031</v>
      </c>
      <c r="FE34">
        <v>1454.643870967741</v>
      </c>
      <c r="FF34">
        <v>40.34999999999999</v>
      </c>
      <c r="FG34">
        <v>0</v>
      </c>
      <c r="FH34">
        <v>1510</v>
      </c>
      <c r="FI34">
        <v>0</v>
      </c>
      <c r="FJ34">
        <v>169.0954</v>
      </c>
      <c r="FK34">
        <v>0.439384620589591</v>
      </c>
      <c r="FL34">
        <v>0.5838461389869545</v>
      </c>
      <c r="FM34">
        <v>2699.0176</v>
      </c>
      <c r="FN34">
        <v>15</v>
      </c>
      <c r="FO34">
        <v>0</v>
      </c>
      <c r="FP34" t="s">
        <v>440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-0.406242375</v>
      </c>
      <c r="GC34">
        <v>0.280754577861163</v>
      </c>
      <c r="GD34">
        <v>0.04102051719364804</v>
      </c>
      <c r="GE34">
        <v>1</v>
      </c>
      <c r="GF34">
        <v>169.0755588235294</v>
      </c>
      <c r="GG34">
        <v>0.2644919799744341</v>
      </c>
      <c r="GH34">
        <v>0.1908322625295454</v>
      </c>
      <c r="GI34">
        <v>1</v>
      </c>
      <c r="GJ34">
        <v>3.4724745</v>
      </c>
      <c r="GK34">
        <v>-0.1184627392120143</v>
      </c>
      <c r="GL34">
        <v>0.01192257144033955</v>
      </c>
      <c r="GM34">
        <v>0</v>
      </c>
      <c r="GN34">
        <v>2</v>
      </c>
      <c r="GO34">
        <v>3</v>
      </c>
      <c r="GP34" t="s">
        <v>441</v>
      </c>
      <c r="GQ34">
        <v>3.10391</v>
      </c>
      <c r="GR34">
        <v>2.75832</v>
      </c>
      <c r="GS34">
        <v>0.0868925</v>
      </c>
      <c r="GT34">
        <v>0.087211</v>
      </c>
      <c r="GU34">
        <v>0.121729</v>
      </c>
      <c r="GV34">
        <v>0.112757</v>
      </c>
      <c r="GW34">
        <v>23706.3</v>
      </c>
      <c r="GX34">
        <v>22066.4</v>
      </c>
      <c r="GY34">
        <v>26529.8</v>
      </c>
      <c r="GZ34">
        <v>24409.3</v>
      </c>
      <c r="HA34">
        <v>37344.3</v>
      </c>
      <c r="HB34">
        <v>32048.3</v>
      </c>
      <c r="HC34">
        <v>46402.6</v>
      </c>
      <c r="HD34">
        <v>38656.7</v>
      </c>
      <c r="HE34">
        <v>1.86857</v>
      </c>
      <c r="HF34">
        <v>1.8617</v>
      </c>
      <c r="HG34">
        <v>0.331208</v>
      </c>
      <c r="HH34">
        <v>0</v>
      </c>
      <c r="HI34">
        <v>42.5468</v>
      </c>
      <c r="HJ34">
        <v>999.9</v>
      </c>
      <c r="HK34">
        <v>55.3</v>
      </c>
      <c r="HL34">
        <v>30.3</v>
      </c>
      <c r="HM34">
        <v>26.6447</v>
      </c>
      <c r="HN34">
        <v>60.6641</v>
      </c>
      <c r="HO34">
        <v>22.0353</v>
      </c>
      <c r="HP34">
        <v>1</v>
      </c>
      <c r="HQ34">
        <v>0.302757</v>
      </c>
      <c r="HR34">
        <v>-6.66667</v>
      </c>
      <c r="HS34">
        <v>20.1688</v>
      </c>
      <c r="HT34">
        <v>5.22014</v>
      </c>
      <c r="HU34">
        <v>11.9836</v>
      </c>
      <c r="HV34">
        <v>4.9647</v>
      </c>
      <c r="HW34">
        <v>3.27578</v>
      </c>
      <c r="HX34">
        <v>9999</v>
      </c>
      <c r="HY34">
        <v>9999</v>
      </c>
      <c r="HZ34">
        <v>9999</v>
      </c>
      <c r="IA34">
        <v>512.8</v>
      </c>
      <c r="IB34">
        <v>1.86399</v>
      </c>
      <c r="IC34">
        <v>1.86006</v>
      </c>
      <c r="ID34">
        <v>1.85837</v>
      </c>
      <c r="IE34">
        <v>1.85975</v>
      </c>
      <c r="IF34">
        <v>1.85986</v>
      </c>
      <c r="IG34">
        <v>1.85837</v>
      </c>
      <c r="IH34">
        <v>1.85744</v>
      </c>
      <c r="II34">
        <v>1.85238</v>
      </c>
      <c r="IJ34">
        <v>0</v>
      </c>
      <c r="IK34">
        <v>0</v>
      </c>
      <c r="IL34">
        <v>0</v>
      </c>
      <c r="IM34">
        <v>0</v>
      </c>
      <c r="IN34" t="s">
        <v>442</v>
      </c>
      <c r="IO34" t="s">
        <v>443</v>
      </c>
      <c r="IP34" t="s">
        <v>444</v>
      </c>
      <c r="IQ34" t="s">
        <v>444</v>
      </c>
      <c r="IR34" t="s">
        <v>444</v>
      </c>
      <c r="IS34" t="s">
        <v>444</v>
      </c>
      <c r="IT34">
        <v>0</v>
      </c>
      <c r="IU34">
        <v>100</v>
      </c>
      <c r="IV34">
        <v>100</v>
      </c>
      <c r="IW34">
        <v>1.272</v>
      </c>
      <c r="IX34">
        <v>0.3118</v>
      </c>
      <c r="IY34">
        <v>0.3971615310492796</v>
      </c>
      <c r="IZ34">
        <v>0.002194383670526158</v>
      </c>
      <c r="JA34">
        <v>-2.614430836048478E-07</v>
      </c>
      <c r="JB34">
        <v>2.831566818974657E-11</v>
      </c>
      <c r="JC34">
        <v>-0.02387284111826243</v>
      </c>
      <c r="JD34">
        <v>-0.004919592197158782</v>
      </c>
      <c r="JE34">
        <v>0.0008186423644796414</v>
      </c>
      <c r="JF34">
        <v>-8.268116151049551E-06</v>
      </c>
      <c r="JG34">
        <v>6</v>
      </c>
      <c r="JH34">
        <v>2002</v>
      </c>
      <c r="JI34">
        <v>0</v>
      </c>
      <c r="JJ34">
        <v>28</v>
      </c>
      <c r="JK34">
        <v>28355034.5</v>
      </c>
      <c r="JL34">
        <v>28355034.5</v>
      </c>
      <c r="JM34">
        <v>1.15356</v>
      </c>
      <c r="JN34">
        <v>2.63428</v>
      </c>
      <c r="JO34">
        <v>1.49658</v>
      </c>
      <c r="JP34">
        <v>2.36694</v>
      </c>
      <c r="JQ34">
        <v>1.54907</v>
      </c>
      <c r="JR34">
        <v>2.46582</v>
      </c>
      <c r="JS34">
        <v>35.8244</v>
      </c>
      <c r="JT34">
        <v>24.0875</v>
      </c>
      <c r="JU34">
        <v>18</v>
      </c>
      <c r="JV34">
        <v>494.887</v>
      </c>
      <c r="JW34">
        <v>505.321</v>
      </c>
      <c r="JX34">
        <v>53.9445</v>
      </c>
      <c r="JY34">
        <v>31.1634</v>
      </c>
      <c r="JZ34">
        <v>30.0006</v>
      </c>
      <c r="KA34">
        <v>30.8339</v>
      </c>
      <c r="KB34">
        <v>30.6837</v>
      </c>
      <c r="KC34">
        <v>23.1839</v>
      </c>
      <c r="KD34">
        <v>0</v>
      </c>
      <c r="KE34">
        <v>100</v>
      </c>
      <c r="KF34">
        <v>520.864</v>
      </c>
      <c r="KG34">
        <v>420</v>
      </c>
      <c r="KH34">
        <v>27.7345</v>
      </c>
      <c r="KI34">
        <v>101.395</v>
      </c>
      <c r="KJ34">
        <v>93.18940000000001</v>
      </c>
    </row>
    <row r="35" spans="1:296">
      <c r="A35">
        <v>17</v>
      </c>
      <c r="B35">
        <v>1701302170.6</v>
      </c>
      <c r="C35">
        <v>4397</v>
      </c>
      <c r="D35" t="s">
        <v>490</v>
      </c>
      <c r="E35" t="s">
        <v>491</v>
      </c>
      <c r="F35">
        <v>5</v>
      </c>
      <c r="G35" t="s">
        <v>436</v>
      </c>
      <c r="H35">
        <v>1701302162.849999</v>
      </c>
      <c r="I35">
        <f>(J35)/1000</f>
        <v>0</v>
      </c>
      <c r="J35">
        <f>IF(DO35, AM35, AG35)</f>
        <v>0</v>
      </c>
      <c r="K35">
        <f>IF(DO35, AH35, AF35)</f>
        <v>0</v>
      </c>
      <c r="L35">
        <f>DQ35 - IF(AT35&gt;1, K35*DK35*100.0/(AV35*EE35), 0)</f>
        <v>0</v>
      </c>
      <c r="M35">
        <f>((S35-I35/2)*L35-K35)/(S35+I35/2)</f>
        <v>0</v>
      </c>
      <c r="N35">
        <f>M35*(DX35+DY35)/1000.0</f>
        <v>0</v>
      </c>
      <c r="O35">
        <f>(DQ35 - IF(AT35&gt;1, K35*DK35*100.0/(AV35*EE35), 0))*(DX35+DY35)/1000.0</f>
        <v>0</v>
      </c>
      <c r="P35">
        <f>2.0/((1/R35-1/Q35)+SIGN(R35)*SQRT((1/R35-1/Q35)*(1/R35-1/Q35) + 4*DL35/((DL35+1)*(DL35+1))*(2*1/R35*1/Q35-1/Q35*1/Q35)))</f>
        <v>0</v>
      </c>
      <c r="Q35">
        <f>IF(LEFT(DM35,1)&lt;&gt;"0",IF(LEFT(DM35,1)="1",3.0,DN35),$D$5+$E$5*(EE35*DX35/($K$5*1000))+$F$5*(EE35*DX35/($K$5*1000))*MAX(MIN(DK35,$J$5),$I$5)*MAX(MIN(DK35,$J$5),$I$5)+$G$5*MAX(MIN(DK35,$J$5),$I$5)*(EE35*DX35/($K$5*1000))+$H$5*(EE35*DX35/($K$5*1000))*(EE35*DX35/($K$5*1000)))</f>
        <v>0</v>
      </c>
      <c r="R35">
        <f>I35*(1000-(1000*0.61365*exp(17.502*V35/(240.97+V35))/(DX35+DY35)+DS35)/2)/(1000*0.61365*exp(17.502*V35/(240.97+V35))/(DX35+DY35)-DS35)</f>
        <v>0</v>
      </c>
      <c r="S35">
        <f>1/((DL35+1)/(P35/1.6)+1/(Q35/1.37)) + DL35/((DL35+1)/(P35/1.6) + DL35/(Q35/1.37))</f>
        <v>0</v>
      </c>
      <c r="T35">
        <f>(DG35*DJ35)</f>
        <v>0</v>
      </c>
      <c r="U35">
        <f>(DZ35+(T35+2*0.95*5.67E-8*(((DZ35+$B$9)+273)^4-(DZ35+273)^4)-44100*I35)/(1.84*29.3*Q35+8*0.95*5.67E-8*(DZ35+273)^3))</f>
        <v>0</v>
      </c>
      <c r="V35">
        <f>($C$9*EA35+$D$9*EB35+$E$9*U35)</f>
        <v>0</v>
      </c>
      <c r="W35">
        <f>0.61365*exp(17.502*V35/(240.97+V35))</f>
        <v>0</v>
      </c>
      <c r="X35">
        <f>(Y35/Z35*100)</f>
        <v>0</v>
      </c>
      <c r="Y35">
        <f>DS35*(DX35+DY35)/1000</f>
        <v>0</v>
      </c>
      <c r="Z35">
        <f>0.61365*exp(17.502*DZ35/(240.97+DZ35))</f>
        <v>0</v>
      </c>
      <c r="AA35">
        <f>(W35-DS35*(DX35+DY35)/1000)</f>
        <v>0</v>
      </c>
      <c r="AB35">
        <f>(-I35*44100)</f>
        <v>0</v>
      </c>
      <c r="AC35">
        <f>2*29.3*Q35*0.92*(DZ35-V35)</f>
        <v>0</v>
      </c>
      <c r="AD35">
        <f>2*0.95*5.67E-8*(((DZ35+$B$9)+273)^4-(V35+273)^4)</f>
        <v>0</v>
      </c>
      <c r="AE35">
        <f>T35+AD35+AB35+AC35</f>
        <v>0</v>
      </c>
      <c r="AF35">
        <f>DW35*AT35*(DR35-DQ35*(1000-AT35*DT35)/(1000-AT35*DS35))/(100*DK35)</f>
        <v>0</v>
      </c>
      <c r="AG35">
        <f>1000*DW35*AT35*(DS35-DT35)/(100*DK35*(1000-AT35*DS35))</f>
        <v>0</v>
      </c>
      <c r="AH35">
        <f>(AI35 - AJ35 - DX35*1E3/(8.314*(DZ35+273.15)) * AL35/DW35 * AK35) * DW35/(100*DK35) * (1000 - DT35)/1000</f>
        <v>0</v>
      </c>
      <c r="AI35">
        <v>431.0444385035623</v>
      </c>
      <c r="AJ35">
        <v>432.1728969696969</v>
      </c>
      <c r="AK35">
        <v>0.002216216897862547</v>
      </c>
      <c r="AL35">
        <v>66.22625495842505</v>
      </c>
      <c r="AM35">
        <f>(AO35 - AN35 + DX35*1E3/(8.314*(DZ35+273.15)) * AQ35/DW35 * AP35) * DW35/(100*DK35) * 1000/(1000 - AO35)</f>
        <v>0</v>
      </c>
      <c r="AN35">
        <v>25.51263047278897</v>
      </c>
      <c r="AO35">
        <v>28.99205818181816</v>
      </c>
      <c r="AP35">
        <v>0.000125336551558451</v>
      </c>
      <c r="AQ35">
        <v>108.616746182374</v>
      </c>
      <c r="AR35">
        <v>0</v>
      </c>
      <c r="AS35">
        <v>0</v>
      </c>
      <c r="AT35">
        <f>IF(AR35*$H$15&gt;=AV35,1.0,(AV35/(AV35-AR35*$H$15)))</f>
        <v>0</v>
      </c>
      <c r="AU35">
        <f>(AT35-1)*100</f>
        <v>0</v>
      </c>
      <c r="AV35">
        <f>MAX(0,($B$15+$C$15*EE35)/(1+$D$15*EE35)*DX35/(DZ35+273)*$E$15)</f>
        <v>0</v>
      </c>
      <c r="AW35" t="s">
        <v>437</v>
      </c>
      <c r="AX35">
        <v>0</v>
      </c>
      <c r="AY35">
        <v>0.7</v>
      </c>
      <c r="AZ35">
        <v>0.7</v>
      </c>
      <c r="BA35">
        <f>1-AY35/AZ35</f>
        <v>0</v>
      </c>
      <c r="BB35">
        <v>-1</v>
      </c>
      <c r="BC35" t="s">
        <v>492</v>
      </c>
      <c r="BD35">
        <v>8136.83</v>
      </c>
      <c r="BE35">
        <v>169.6190769230769</v>
      </c>
      <c r="BF35">
        <v>173.42</v>
      </c>
      <c r="BG35">
        <f>1-BE35/BF35</f>
        <v>0</v>
      </c>
      <c r="BH35">
        <v>0.5</v>
      </c>
      <c r="BI35">
        <f>DH35</f>
        <v>0</v>
      </c>
      <c r="BJ35">
        <f>K35</f>
        <v>0</v>
      </c>
      <c r="BK35">
        <f>BG35*BH35*BI35</f>
        <v>0</v>
      </c>
      <c r="BL35">
        <f>(BJ35-BB35)/BI35</f>
        <v>0</v>
      </c>
      <c r="BM35">
        <f>(AZ35-BF35)/BF35</f>
        <v>0</v>
      </c>
      <c r="BN35">
        <f>AY35/(BA35+AY35/BF35)</f>
        <v>0</v>
      </c>
      <c r="BO35" t="s">
        <v>437</v>
      </c>
      <c r="BP35">
        <v>0</v>
      </c>
      <c r="BQ35">
        <f>IF(BP35&lt;&gt;0, BP35, BN35)</f>
        <v>0</v>
      </c>
      <c r="BR35">
        <f>1-BQ35/BF35</f>
        <v>0</v>
      </c>
      <c r="BS35">
        <f>(BF35-BE35)/(BF35-BQ35)</f>
        <v>0</v>
      </c>
      <c r="BT35">
        <f>(AZ35-BF35)/(AZ35-BQ35)</f>
        <v>0</v>
      </c>
      <c r="BU35">
        <f>(BF35-BE35)/(BF35-AY35)</f>
        <v>0</v>
      </c>
      <c r="BV35">
        <f>(AZ35-BF35)/(AZ35-AY35)</f>
        <v>0</v>
      </c>
      <c r="BW35">
        <f>(BS35*BQ35/BE35)</f>
        <v>0</v>
      </c>
      <c r="BX35">
        <f>(1-BW35)</f>
        <v>0</v>
      </c>
      <c r="DG35">
        <f>$B$13*EF35+$C$13*EG35+$F$13*ER35*(1-EU35)</f>
        <v>0</v>
      </c>
      <c r="DH35">
        <f>DG35*DI35</f>
        <v>0</v>
      </c>
      <c r="DI35">
        <f>($B$13*$D$11+$C$13*$D$11+$F$13*((FE35+EW35)/MAX(FE35+EW35+FF35, 0.1)*$I$11+FF35/MAX(FE35+EW35+FF35, 0.1)*$J$11))/($B$13+$C$13+$F$13)</f>
        <v>0</v>
      </c>
      <c r="DJ35">
        <f>($B$13*$K$11+$C$13*$K$11+$F$13*((FE35+EW35)/MAX(FE35+EW35+FF35, 0.1)*$P$11+FF35/MAX(FE35+EW35+FF35, 0.1)*$Q$11))/($B$13+$C$13+$F$13)</f>
        <v>0</v>
      </c>
      <c r="DK35">
        <v>2</v>
      </c>
      <c r="DL35">
        <v>0.5</v>
      </c>
      <c r="DM35" t="s">
        <v>439</v>
      </c>
      <c r="DN35">
        <v>2</v>
      </c>
      <c r="DO35" t="b">
        <v>1</v>
      </c>
      <c r="DP35">
        <v>1701302162.849999</v>
      </c>
      <c r="DQ35">
        <v>419.631</v>
      </c>
      <c r="DR35">
        <v>420.0199999999999</v>
      </c>
      <c r="DS35">
        <v>28.99303</v>
      </c>
      <c r="DT35">
        <v>25.51015</v>
      </c>
      <c r="DU35">
        <v>418.3595666666667</v>
      </c>
      <c r="DV35">
        <v>28.67967666666667</v>
      </c>
      <c r="DW35">
        <v>500.0150000000001</v>
      </c>
      <c r="DX35">
        <v>89.95497666666667</v>
      </c>
      <c r="DY35">
        <v>0.09997903333333333</v>
      </c>
      <c r="DZ35">
        <v>49.16906333333333</v>
      </c>
      <c r="EA35">
        <v>47.95482333333334</v>
      </c>
      <c r="EB35">
        <v>999.9000000000002</v>
      </c>
      <c r="EC35">
        <v>0</v>
      </c>
      <c r="ED35">
        <v>0</v>
      </c>
      <c r="EE35">
        <v>10000.502</v>
      </c>
      <c r="EF35">
        <v>0</v>
      </c>
      <c r="EG35">
        <v>10.8634</v>
      </c>
      <c r="EH35">
        <v>-0.3890665999999999</v>
      </c>
      <c r="EI35">
        <v>432.1606666666667</v>
      </c>
      <c r="EJ35">
        <v>431.0153333333333</v>
      </c>
      <c r="EK35">
        <v>3.482886</v>
      </c>
      <c r="EL35">
        <v>420.0199999999999</v>
      </c>
      <c r="EM35">
        <v>25.51015</v>
      </c>
      <c r="EN35">
        <v>2.608068666666667</v>
      </c>
      <c r="EO35">
        <v>2.294764666666667</v>
      </c>
      <c r="EP35">
        <v>21.71708000000001</v>
      </c>
      <c r="EQ35">
        <v>19.63969333333334</v>
      </c>
      <c r="ER35">
        <v>1499.996666666666</v>
      </c>
      <c r="ES35">
        <v>0.9730042333333332</v>
      </c>
      <c r="ET35">
        <v>0.02699587999999999</v>
      </c>
      <c r="EU35">
        <v>0</v>
      </c>
      <c r="EV35">
        <v>169.6082333333333</v>
      </c>
      <c r="EW35">
        <v>4.999599999999998</v>
      </c>
      <c r="EX35">
        <v>2710.015666666667</v>
      </c>
      <c r="EY35">
        <v>14076.42666666667</v>
      </c>
      <c r="EZ35">
        <v>43.12039999999998</v>
      </c>
      <c r="FA35">
        <v>43.46219999999998</v>
      </c>
      <c r="FB35">
        <v>43.09146666666665</v>
      </c>
      <c r="FC35">
        <v>43.35379999999999</v>
      </c>
      <c r="FD35">
        <v>46.30813333333333</v>
      </c>
      <c r="FE35">
        <v>1454.640666666667</v>
      </c>
      <c r="FF35">
        <v>40.356</v>
      </c>
      <c r="FG35">
        <v>0</v>
      </c>
      <c r="FH35">
        <v>98.20000004768372</v>
      </c>
      <c r="FI35">
        <v>0</v>
      </c>
      <c r="FJ35">
        <v>169.6190769230769</v>
      </c>
      <c r="FK35">
        <v>-0.1674529967076422</v>
      </c>
      <c r="FL35">
        <v>3.042051293599616</v>
      </c>
      <c r="FM35">
        <v>2710.013846153846</v>
      </c>
      <c r="FN35">
        <v>15</v>
      </c>
      <c r="FO35">
        <v>0</v>
      </c>
      <c r="FP35" t="s">
        <v>440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-0.381282075</v>
      </c>
      <c r="GC35">
        <v>-0.1391123864915561</v>
      </c>
      <c r="GD35">
        <v>0.04058594767859161</v>
      </c>
      <c r="GE35">
        <v>1</v>
      </c>
      <c r="GF35">
        <v>169.6231470588235</v>
      </c>
      <c r="GG35">
        <v>0.1245378122162031</v>
      </c>
      <c r="GH35">
        <v>0.1898657625415026</v>
      </c>
      <c r="GI35">
        <v>1</v>
      </c>
      <c r="GJ35">
        <v>3.478416</v>
      </c>
      <c r="GK35">
        <v>0.04579879924953519</v>
      </c>
      <c r="GL35">
        <v>0.008934582195044144</v>
      </c>
      <c r="GM35">
        <v>1</v>
      </c>
      <c r="GN35">
        <v>3</v>
      </c>
      <c r="GO35">
        <v>3</v>
      </c>
      <c r="GP35" t="s">
        <v>448</v>
      </c>
      <c r="GQ35">
        <v>3.10387</v>
      </c>
      <c r="GR35">
        <v>2.7582</v>
      </c>
      <c r="GS35">
        <v>0.0868669</v>
      </c>
      <c r="GT35">
        <v>0.0871731</v>
      </c>
      <c r="GU35">
        <v>0.121882</v>
      </c>
      <c r="GV35">
        <v>0.112861</v>
      </c>
      <c r="GW35">
        <v>23701.2</v>
      </c>
      <c r="GX35">
        <v>22063</v>
      </c>
      <c r="GY35">
        <v>26523.8</v>
      </c>
      <c r="GZ35">
        <v>24404.9</v>
      </c>
      <c r="HA35">
        <v>37330</v>
      </c>
      <c r="HB35">
        <v>32039.8</v>
      </c>
      <c r="HC35">
        <v>46392.2</v>
      </c>
      <c r="HD35">
        <v>38650.7</v>
      </c>
      <c r="HE35">
        <v>1.86735</v>
      </c>
      <c r="HF35">
        <v>1.85965</v>
      </c>
      <c r="HG35">
        <v>0.332452</v>
      </c>
      <c r="HH35">
        <v>0</v>
      </c>
      <c r="HI35">
        <v>42.6372</v>
      </c>
      <c r="HJ35">
        <v>999.9</v>
      </c>
      <c r="HK35">
        <v>55.1</v>
      </c>
      <c r="HL35">
        <v>30.4</v>
      </c>
      <c r="HM35">
        <v>26.7046</v>
      </c>
      <c r="HN35">
        <v>60.4941</v>
      </c>
      <c r="HO35">
        <v>22.0994</v>
      </c>
      <c r="HP35">
        <v>1</v>
      </c>
      <c r="HQ35">
        <v>0.313135</v>
      </c>
      <c r="HR35">
        <v>-6.66667</v>
      </c>
      <c r="HS35">
        <v>20.1683</v>
      </c>
      <c r="HT35">
        <v>5.21804</v>
      </c>
      <c r="HU35">
        <v>11.9837</v>
      </c>
      <c r="HV35">
        <v>4.96525</v>
      </c>
      <c r="HW35">
        <v>3.27543</v>
      </c>
      <c r="HX35">
        <v>9999</v>
      </c>
      <c r="HY35">
        <v>9999</v>
      </c>
      <c r="HZ35">
        <v>9999</v>
      </c>
      <c r="IA35">
        <v>512.8</v>
      </c>
      <c r="IB35">
        <v>1.86401</v>
      </c>
      <c r="IC35">
        <v>1.86008</v>
      </c>
      <c r="ID35">
        <v>1.85836</v>
      </c>
      <c r="IE35">
        <v>1.85974</v>
      </c>
      <c r="IF35">
        <v>1.85986</v>
      </c>
      <c r="IG35">
        <v>1.85837</v>
      </c>
      <c r="IH35">
        <v>1.85744</v>
      </c>
      <c r="II35">
        <v>1.85238</v>
      </c>
      <c r="IJ35">
        <v>0</v>
      </c>
      <c r="IK35">
        <v>0</v>
      </c>
      <c r="IL35">
        <v>0</v>
      </c>
      <c r="IM35">
        <v>0</v>
      </c>
      <c r="IN35" t="s">
        <v>442</v>
      </c>
      <c r="IO35" t="s">
        <v>443</v>
      </c>
      <c r="IP35" t="s">
        <v>444</v>
      </c>
      <c r="IQ35" t="s">
        <v>444</v>
      </c>
      <c r="IR35" t="s">
        <v>444</v>
      </c>
      <c r="IS35" t="s">
        <v>444</v>
      </c>
      <c r="IT35">
        <v>0</v>
      </c>
      <c r="IU35">
        <v>100</v>
      </c>
      <c r="IV35">
        <v>100</v>
      </c>
      <c r="IW35">
        <v>1.272</v>
      </c>
      <c r="IX35">
        <v>0.3132</v>
      </c>
      <c r="IY35">
        <v>0.3971615310492796</v>
      </c>
      <c r="IZ35">
        <v>0.002194383670526158</v>
      </c>
      <c r="JA35">
        <v>-2.614430836048478E-07</v>
      </c>
      <c r="JB35">
        <v>2.831566818974657E-11</v>
      </c>
      <c r="JC35">
        <v>-0.02387284111826243</v>
      </c>
      <c r="JD35">
        <v>-0.004919592197158782</v>
      </c>
      <c r="JE35">
        <v>0.0008186423644796414</v>
      </c>
      <c r="JF35">
        <v>-8.268116151049551E-06</v>
      </c>
      <c r="JG35">
        <v>6</v>
      </c>
      <c r="JH35">
        <v>2002</v>
      </c>
      <c r="JI35">
        <v>0</v>
      </c>
      <c r="JJ35">
        <v>28</v>
      </c>
      <c r="JK35">
        <v>28355036.2</v>
      </c>
      <c r="JL35">
        <v>28355036.2</v>
      </c>
      <c r="JM35">
        <v>1.15356</v>
      </c>
      <c r="JN35">
        <v>2.63916</v>
      </c>
      <c r="JO35">
        <v>1.49658</v>
      </c>
      <c r="JP35">
        <v>2.36694</v>
      </c>
      <c r="JQ35">
        <v>1.54907</v>
      </c>
      <c r="JR35">
        <v>2.36816</v>
      </c>
      <c r="JS35">
        <v>35.9412</v>
      </c>
      <c r="JT35">
        <v>24.0787</v>
      </c>
      <c r="JU35">
        <v>18</v>
      </c>
      <c r="JV35">
        <v>495.24</v>
      </c>
      <c r="JW35">
        <v>505.181</v>
      </c>
      <c r="JX35">
        <v>54.0236</v>
      </c>
      <c r="JY35">
        <v>31.2909</v>
      </c>
      <c r="JZ35">
        <v>30.0005</v>
      </c>
      <c r="KA35">
        <v>30.9793</v>
      </c>
      <c r="KB35">
        <v>30.8344</v>
      </c>
      <c r="KC35">
        <v>23.1807</v>
      </c>
      <c r="KD35">
        <v>0</v>
      </c>
      <c r="KE35">
        <v>100</v>
      </c>
      <c r="KF35">
        <v>55.1597</v>
      </c>
      <c r="KG35">
        <v>420</v>
      </c>
      <c r="KH35">
        <v>27.7345</v>
      </c>
      <c r="KI35">
        <v>101.372</v>
      </c>
      <c r="KJ35">
        <v>93.1742</v>
      </c>
    </row>
    <row r="36" spans="1:296">
      <c r="A36">
        <v>18</v>
      </c>
      <c r="B36">
        <v>1701302279</v>
      </c>
      <c r="C36">
        <v>4505.400000095367</v>
      </c>
      <c r="D36" t="s">
        <v>493</v>
      </c>
      <c r="E36" t="s">
        <v>494</v>
      </c>
      <c r="F36">
        <v>5</v>
      </c>
      <c r="G36" t="s">
        <v>436</v>
      </c>
      <c r="H36">
        <v>1701302271</v>
      </c>
      <c r="I36">
        <f>(J36)/1000</f>
        <v>0</v>
      </c>
      <c r="J36">
        <f>IF(DO36, AM36, AG36)</f>
        <v>0</v>
      </c>
      <c r="K36">
        <f>IF(DO36, AH36, AF36)</f>
        <v>0</v>
      </c>
      <c r="L36">
        <f>DQ36 - IF(AT36&gt;1, K36*DK36*100.0/(AV36*EE36), 0)</f>
        <v>0</v>
      </c>
      <c r="M36">
        <f>((S36-I36/2)*L36-K36)/(S36+I36/2)</f>
        <v>0</v>
      </c>
      <c r="N36">
        <f>M36*(DX36+DY36)/1000.0</f>
        <v>0</v>
      </c>
      <c r="O36">
        <f>(DQ36 - IF(AT36&gt;1, K36*DK36*100.0/(AV36*EE36), 0))*(DX36+DY36)/1000.0</f>
        <v>0</v>
      </c>
      <c r="P36">
        <f>2.0/((1/R36-1/Q36)+SIGN(R36)*SQRT((1/R36-1/Q36)*(1/R36-1/Q36) + 4*DL36/((DL36+1)*(DL36+1))*(2*1/R36*1/Q36-1/Q36*1/Q36)))</f>
        <v>0</v>
      </c>
      <c r="Q36">
        <f>IF(LEFT(DM36,1)&lt;&gt;"0",IF(LEFT(DM36,1)="1",3.0,DN36),$D$5+$E$5*(EE36*DX36/($K$5*1000))+$F$5*(EE36*DX36/($K$5*1000))*MAX(MIN(DK36,$J$5),$I$5)*MAX(MIN(DK36,$J$5),$I$5)+$G$5*MAX(MIN(DK36,$J$5),$I$5)*(EE36*DX36/($K$5*1000))+$H$5*(EE36*DX36/($K$5*1000))*(EE36*DX36/($K$5*1000)))</f>
        <v>0</v>
      </c>
      <c r="R36">
        <f>I36*(1000-(1000*0.61365*exp(17.502*V36/(240.97+V36))/(DX36+DY36)+DS36)/2)/(1000*0.61365*exp(17.502*V36/(240.97+V36))/(DX36+DY36)-DS36)</f>
        <v>0</v>
      </c>
      <c r="S36">
        <f>1/((DL36+1)/(P36/1.6)+1/(Q36/1.37)) + DL36/((DL36+1)/(P36/1.6) + DL36/(Q36/1.37))</f>
        <v>0</v>
      </c>
      <c r="T36">
        <f>(DG36*DJ36)</f>
        <v>0</v>
      </c>
      <c r="U36">
        <f>(DZ36+(T36+2*0.95*5.67E-8*(((DZ36+$B$9)+273)^4-(DZ36+273)^4)-44100*I36)/(1.84*29.3*Q36+8*0.95*5.67E-8*(DZ36+273)^3))</f>
        <v>0</v>
      </c>
      <c r="V36">
        <f>($C$9*EA36+$D$9*EB36+$E$9*U36)</f>
        <v>0</v>
      </c>
      <c r="W36">
        <f>0.61365*exp(17.502*V36/(240.97+V36))</f>
        <v>0</v>
      </c>
      <c r="X36">
        <f>(Y36/Z36*100)</f>
        <v>0</v>
      </c>
      <c r="Y36">
        <f>DS36*(DX36+DY36)/1000</f>
        <v>0</v>
      </c>
      <c r="Z36">
        <f>0.61365*exp(17.502*DZ36/(240.97+DZ36))</f>
        <v>0</v>
      </c>
      <c r="AA36">
        <f>(W36-DS36*(DX36+DY36)/1000)</f>
        <v>0</v>
      </c>
      <c r="AB36">
        <f>(-I36*44100)</f>
        <v>0</v>
      </c>
      <c r="AC36">
        <f>2*29.3*Q36*0.92*(DZ36-V36)</f>
        <v>0</v>
      </c>
      <c r="AD36">
        <f>2*0.95*5.67E-8*(((DZ36+$B$9)+273)^4-(V36+273)^4)</f>
        <v>0</v>
      </c>
      <c r="AE36">
        <f>T36+AD36+AB36+AC36</f>
        <v>0</v>
      </c>
      <c r="AF36">
        <f>DW36*AT36*(DR36-DQ36*(1000-AT36*DT36)/(1000-AT36*DS36))/(100*DK36)</f>
        <v>0</v>
      </c>
      <c r="AG36">
        <f>1000*DW36*AT36*(DS36-DT36)/(100*DK36*(1000-AT36*DS36))</f>
        <v>0</v>
      </c>
      <c r="AH36">
        <f>(AI36 - AJ36 - DX36*1E3/(8.314*(DZ36+273.15)) * AL36/DW36 * AK36) * DW36/(100*DK36) * (1000 - DT36)/1000</f>
        <v>0</v>
      </c>
      <c r="AI36">
        <v>431.0908845049439</v>
      </c>
      <c r="AJ36">
        <v>432.1428303030302</v>
      </c>
      <c r="AK36">
        <v>-0.0003962697715101421</v>
      </c>
      <c r="AL36">
        <v>66.22625495842505</v>
      </c>
      <c r="AM36">
        <f>(AO36 - AN36 + DX36*1E3/(8.314*(DZ36+273.15)) * AQ36/DW36 * AP36) * DW36/(100*DK36) * 1000/(1000 - AO36)</f>
        <v>0</v>
      </c>
      <c r="AN36">
        <v>25.56151122480501</v>
      </c>
      <c r="AO36">
        <v>29.03844060606059</v>
      </c>
      <c r="AP36">
        <v>2.509681704008525E-05</v>
      </c>
      <c r="AQ36">
        <v>108.616746182374</v>
      </c>
      <c r="AR36">
        <v>0</v>
      </c>
      <c r="AS36">
        <v>0</v>
      </c>
      <c r="AT36">
        <f>IF(AR36*$H$15&gt;=AV36,1.0,(AV36/(AV36-AR36*$H$15)))</f>
        <v>0</v>
      </c>
      <c r="AU36">
        <f>(AT36-1)*100</f>
        <v>0</v>
      </c>
      <c r="AV36">
        <f>MAX(0,($B$15+$C$15*EE36)/(1+$D$15*EE36)*DX36/(DZ36+273)*$E$15)</f>
        <v>0</v>
      </c>
      <c r="AW36" t="s">
        <v>437</v>
      </c>
      <c r="AX36">
        <v>0</v>
      </c>
      <c r="AY36">
        <v>0.7</v>
      </c>
      <c r="AZ36">
        <v>0.7</v>
      </c>
      <c r="BA36">
        <f>1-AY36/AZ36</f>
        <v>0</v>
      </c>
      <c r="BB36">
        <v>-1</v>
      </c>
      <c r="BC36" t="s">
        <v>495</v>
      </c>
      <c r="BD36">
        <v>8136.42</v>
      </c>
      <c r="BE36">
        <v>170.2911153846154</v>
      </c>
      <c r="BF36">
        <v>174.24</v>
      </c>
      <c r="BG36">
        <f>1-BE36/BF36</f>
        <v>0</v>
      </c>
      <c r="BH36">
        <v>0.5</v>
      </c>
      <c r="BI36">
        <f>DH36</f>
        <v>0</v>
      </c>
      <c r="BJ36">
        <f>K36</f>
        <v>0</v>
      </c>
      <c r="BK36">
        <f>BG36*BH36*BI36</f>
        <v>0</v>
      </c>
      <c r="BL36">
        <f>(BJ36-BB36)/BI36</f>
        <v>0</v>
      </c>
      <c r="BM36">
        <f>(AZ36-BF36)/BF36</f>
        <v>0</v>
      </c>
      <c r="BN36">
        <f>AY36/(BA36+AY36/BF36)</f>
        <v>0</v>
      </c>
      <c r="BO36" t="s">
        <v>437</v>
      </c>
      <c r="BP36">
        <v>0</v>
      </c>
      <c r="BQ36">
        <f>IF(BP36&lt;&gt;0, BP36, BN36)</f>
        <v>0</v>
      </c>
      <c r="BR36">
        <f>1-BQ36/BF36</f>
        <v>0</v>
      </c>
      <c r="BS36">
        <f>(BF36-BE36)/(BF36-BQ36)</f>
        <v>0</v>
      </c>
      <c r="BT36">
        <f>(AZ36-BF36)/(AZ36-BQ36)</f>
        <v>0</v>
      </c>
      <c r="BU36">
        <f>(BF36-BE36)/(BF36-AY36)</f>
        <v>0</v>
      </c>
      <c r="BV36">
        <f>(AZ36-BF36)/(AZ36-AY36)</f>
        <v>0</v>
      </c>
      <c r="BW36">
        <f>(BS36*BQ36/BE36)</f>
        <v>0</v>
      </c>
      <c r="BX36">
        <f>(1-BW36)</f>
        <v>0</v>
      </c>
      <c r="DG36">
        <f>$B$13*EF36+$C$13*EG36+$F$13*ER36*(1-EU36)</f>
        <v>0</v>
      </c>
      <c r="DH36">
        <f>DG36*DI36</f>
        <v>0</v>
      </c>
      <c r="DI36">
        <f>($B$13*$D$11+$C$13*$D$11+$F$13*((FE36+EW36)/MAX(FE36+EW36+FF36, 0.1)*$I$11+FF36/MAX(FE36+EW36+FF36, 0.1)*$J$11))/($B$13+$C$13+$F$13)</f>
        <v>0</v>
      </c>
      <c r="DJ36">
        <f>($B$13*$K$11+$C$13*$K$11+$F$13*((FE36+EW36)/MAX(FE36+EW36+FF36, 0.1)*$P$11+FF36/MAX(FE36+EW36+FF36, 0.1)*$Q$11))/($B$13+$C$13+$F$13)</f>
        <v>0</v>
      </c>
      <c r="DK36">
        <v>2</v>
      </c>
      <c r="DL36">
        <v>0.5</v>
      </c>
      <c r="DM36" t="s">
        <v>439</v>
      </c>
      <c r="DN36">
        <v>2</v>
      </c>
      <c r="DO36" t="b">
        <v>1</v>
      </c>
      <c r="DP36">
        <v>1701302271</v>
      </c>
      <c r="DQ36">
        <v>419.6343870967742</v>
      </c>
      <c r="DR36">
        <v>420.0286774193548</v>
      </c>
      <c r="DS36">
        <v>29.0356</v>
      </c>
      <c r="DT36">
        <v>25.55967419354839</v>
      </c>
      <c r="DU36">
        <v>418.3628387096774</v>
      </c>
      <c r="DV36">
        <v>28.72135483870968</v>
      </c>
      <c r="DW36">
        <v>500.0215806451613</v>
      </c>
      <c r="DX36">
        <v>89.9544677419355</v>
      </c>
      <c r="DY36">
        <v>0.100009735483871</v>
      </c>
      <c r="DZ36">
        <v>49.26338064516129</v>
      </c>
      <c r="EA36">
        <v>48.00087096774193</v>
      </c>
      <c r="EB36">
        <v>999.9000000000003</v>
      </c>
      <c r="EC36">
        <v>0</v>
      </c>
      <c r="ED36">
        <v>0</v>
      </c>
      <c r="EE36">
        <v>9997.226451612905</v>
      </c>
      <c r="EF36">
        <v>0</v>
      </c>
      <c r="EG36">
        <v>10.84312258064516</v>
      </c>
      <c r="EH36">
        <v>-0.3943165483870968</v>
      </c>
      <c r="EI36">
        <v>432.1829354838711</v>
      </c>
      <c r="EJ36">
        <v>431.0459999999999</v>
      </c>
      <c r="EK36">
        <v>3.475916774193549</v>
      </c>
      <c r="EL36">
        <v>420.0286774193548</v>
      </c>
      <c r="EM36">
        <v>25.55967419354839</v>
      </c>
      <c r="EN36">
        <v>2.611881290322581</v>
      </c>
      <c r="EO36">
        <v>2.299207096774194</v>
      </c>
      <c r="EP36">
        <v>21.74099677419355</v>
      </c>
      <c r="EQ36">
        <v>19.67084516129032</v>
      </c>
      <c r="ER36">
        <v>1499.994516129032</v>
      </c>
      <c r="ES36">
        <v>0.9729981612903226</v>
      </c>
      <c r="ET36">
        <v>0.02700183870967742</v>
      </c>
      <c r="EU36">
        <v>0</v>
      </c>
      <c r="EV36">
        <v>170.2842580645161</v>
      </c>
      <c r="EW36">
        <v>4.999599999999997</v>
      </c>
      <c r="EX36">
        <v>2723.926774193548</v>
      </c>
      <c r="EY36">
        <v>14076.35483870968</v>
      </c>
      <c r="EZ36">
        <v>43.20748387096774</v>
      </c>
      <c r="FA36">
        <v>43.58435483870966</v>
      </c>
      <c r="FB36">
        <v>43.29829032258064</v>
      </c>
      <c r="FC36">
        <v>43.43941935483871</v>
      </c>
      <c r="FD36">
        <v>46.40296774193547</v>
      </c>
      <c r="FE36">
        <v>1454.628064516129</v>
      </c>
      <c r="FF36">
        <v>40.36645161290323</v>
      </c>
      <c r="FG36">
        <v>0</v>
      </c>
      <c r="FH36">
        <v>108</v>
      </c>
      <c r="FI36">
        <v>0</v>
      </c>
      <c r="FJ36">
        <v>170.2911153846154</v>
      </c>
      <c r="FK36">
        <v>0.8729230785568205</v>
      </c>
      <c r="FL36">
        <v>4.214358974494978</v>
      </c>
      <c r="FM36">
        <v>2723.965769230769</v>
      </c>
      <c r="FN36">
        <v>15</v>
      </c>
      <c r="FO36">
        <v>0</v>
      </c>
      <c r="FP36" t="s">
        <v>440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-0.376797425</v>
      </c>
      <c r="GC36">
        <v>-0.2969329193245768</v>
      </c>
      <c r="GD36">
        <v>0.05812091811167796</v>
      </c>
      <c r="GE36">
        <v>1</v>
      </c>
      <c r="GF36">
        <v>170.2444705882353</v>
      </c>
      <c r="GG36">
        <v>0.4205347587727623</v>
      </c>
      <c r="GH36">
        <v>0.2268595361340317</v>
      </c>
      <c r="GI36">
        <v>1</v>
      </c>
      <c r="GJ36">
        <v>3.474491</v>
      </c>
      <c r="GK36">
        <v>0.008719924953094161</v>
      </c>
      <c r="GL36">
        <v>0.003641708253004368</v>
      </c>
      <c r="GM36">
        <v>1</v>
      </c>
      <c r="GN36">
        <v>3</v>
      </c>
      <c r="GO36">
        <v>3</v>
      </c>
      <c r="GP36" t="s">
        <v>448</v>
      </c>
      <c r="GQ36">
        <v>3.1038</v>
      </c>
      <c r="GR36">
        <v>2.75788</v>
      </c>
      <c r="GS36">
        <v>0.0868324</v>
      </c>
      <c r="GT36">
        <v>0.0871354</v>
      </c>
      <c r="GU36">
        <v>0.121986</v>
      </c>
      <c r="GV36">
        <v>0.112972</v>
      </c>
      <c r="GW36">
        <v>23697.1</v>
      </c>
      <c r="GX36">
        <v>22060.2</v>
      </c>
      <c r="GY36">
        <v>26518.6</v>
      </c>
      <c r="GZ36">
        <v>24401.3</v>
      </c>
      <c r="HA36">
        <v>37319</v>
      </c>
      <c r="HB36">
        <v>32032</v>
      </c>
      <c r="HC36">
        <v>46383.4</v>
      </c>
      <c r="HD36">
        <v>38645.9</v>
      </c>
      <c r="HE36">
        <v>1.86575</v>
      </c>
      <c r="HF36">
        <v>1.85755</v>
      </c>
      <c r="HG36">
        <v>0.333812</v>
      </c>
      <c r="HH36">
        <v>0</v>
      </c>
      <c r="HI36">
        <v>42.6834</v>
      </c>
      <c r="HJ36">
        <v>999.9</v>
      </c>
      <c r="HK36">
        <v>55</v>
      </c>
      <c r="HL36">
        <v>30.5</v>
      </c>
      <c r="HM36">
        <v>26.8081</v>
      </c>
      <c r="HN36">
        <v>60.3641</v>
      </c>
      <c r="HO36">
        <v>22.0232</v>
      </c>
      <c r="HP36">
        <v>1</v>
      </c>
      <c r="HQ36">
        <v>0.321928</v>
      </c>
      <c r="HR36">
        <v>-6.66667</v>
      </c>
      <c r="HS36">
        <v>20.168</v>
      </c>
      <c r="HT36">
        <v>5.21789</v>
      </c>
      <c r="HU36">
        <v>11.9845</v>
      </c>
      <c r="HV36">
        <v>4.9644</v>
      </c>
      <c r="HW36">
        <v>3.27478</v>
      </c>
      <c r="HX36">
        <v>9999</v>
      </c>
      <c r="HY36">
        <v>9999</v>
      </c>
      <c r="HZ36">
        <v>9999</v>
      </c>
      <c r="IA36">
        <v>512.8</v>
      </c>
      <c r="IB36">
        <v>1.86401</v>
      </c>
      <c r="IC36">
        <v>1.86009</v>
      </c>
      <c r="ID36">
        <v>1.85836</v>
      </c>
      <c r="IE36">
        <v>1.85975</v>
      </c>
      <c r="IF36">
        <v>1.85989</v>
      </c>
      <c r="IG36">
        <v>1.85837</v>
      </c>
      <c r="IH36">
        <v>1.85745</v>
      </c>
      <c r="II36">
        <v>1.85238</v>
      </c>
      <c r="IJ36">
        <v>0</v>
      </c>
      <c r="IK36">
        <v>0</v>
      </c>
      <c r="IL36">
        <v>0</v>
      </c>
      <c r="IM36">
        <v>0</v>
      </c>
      <c r="IN36" t="s">
        <v>442</v>
      </c>
      <c r="IO36" t="s">
        <v>443</v>
      </c>
      <c r="IP36" t="s">
        <v>444</v>
      </c>
      <c r="IQ36" t="s">
        <v>444</v>
      </c>
      <c r="IR36" t="s">
        <v>444</v>
      </c>
      <c r="IS36" t="s">
        <v>444</v>
      </c>
      <c r="IT36">
        <v>0</v>
      </c>
      <c r="IU36">
        <v>100</v>
      </c>
      <c r="IV36">
        <v>100</v>
      </c>
      <c r="IW36">
        <v>1.271</v>
      </c>
      <c r="IX36">
        <v>0.3143</v>
      </c>
      <c r="IY36">
        <v>0.3971615310492796</v>
      </c>
      <c r="IZ36">
        <v>0.002194383670526158</v>
      </c>
      <c r="JA36">
        <v>-2.614430836048478E-07</v>
      </c>
      <c r="JB36">
        <v>2.831566818974657E-11</v>
      </c>
      <c r="JC36">
        <v>-0.02387284111826243</v>
      </c>
      <c r="JD36">
        <v>-0.004919592197158782</v>
      </c>
      <c r="JE36">
        <v>0.0008186423644796414</v>
      </c>
      <c r="JF36">
        <v>-8.268116151049551E-06</v>
      </c>
      <c r="JG36">
        <v>6</v>
      </c>
      <c r="JH36">
        <v>2002</v>
      </c>
      <c r="JI36">
        <v>0</v>
      </c>
      <c r="JJ36">
        <v>28</v>
      </c>
      <c r="JK36">
        <v>28355038</v>
      </c>
      <c r="JL36">
        <v>28355038</v>
      </c>
      <c r="JM36">
        <v>1.15356</v>
      </c>
      <c r="JN36">
        <v>2.64038</v>
      </c>
      <c r="JO36">
        <v>1.49658</v>
      </c>
      <c r="JP36">
        <v>2.36694</v>
      </c>
      <c r="JQ36">
        <v>1.54907</v>
      </c>
      <c r="JR36">
        <v>2.41821</v>
      </c>
      <c r="JS36">
        <v>36.0347</v>
      </c>
      <c r="JT36">
        <v>24.0787</v>
      </c>
      <c r="JU36">
        <v>18</v>
      </c>
      <c r="JV36">
        <v>495.281</v>
      </c>
      <c r="JW36">
        <v>504.904</v>
      </c>
      <c r="JX36">
        <v>54.0941</v>
      </c>
      <c r="JY36">
        <v>31.4042</v>
      </c>
      <c r="JZ36">
        <v>30.0005</v>
      </c>
      <c r="KA36">
        <v>31.1135</v>
      </c>
      <c r="KB36">
        <v>30.9733</v>
      </c>
      <c r="KC36">
        <v>23.1812</v>
      </c>
      <c r="KD36">
        <v>0</v>
      </c>
      <c r="KE36">
        <v>100</v>
      </c>
      <c r="KF36">
        <v>54.0878</v>
      </c>
      <c r="KG36">
        <v>420</v>
      </c>
      <c r="KH36">
        <v>27.7345</v>
      </c>
      <c r="KI36">
        <v>101.353</v>
      </c>
      <c r="KJ36">
        <v>93.1618</v>
      </c>
    </row>
    <row r="37" spans="1:296">
      <c r="A37">
        <v>19</v>
      </c>
      <c r="B37">
        <v>1701303861.1</v>
      </c>
      <c r="C37">
        <v>6087.5</v>
      </c>
      <c r="D37" t="s">
        <v>496</v>
      </c>
      <c r="E37" t="s">
        <v>497</v>
      </c>
      <c r="F37">
        <v>5</v>
      </c>
      <c r="G37" t="s">
        <v>498</v>
      </c>
      <c r="H37">
        <v>1701303853.099999</v>
      </c>
      <c r="I37">
        <f>(J37)/1000</f>
        <v>0</v>
      </c>
      <c r="J37">
        <f>IF(DO37, AM37, AG37)</f>
        <v>0</v>
      </c>
      <c r="K37">
        <f>IF(DO37, AH37, AF37)</f>
        <v>0</v>
      </c>
      <c r="L37">
        <f>DQ37 - IF(AT37&gt;1, K37*DK37*100.0/(AV37*EE37), 0)</f>
        <v>0</v>
      </c>
      <c r="M37">
        <f>((S37-I37/2)*L37-K37)/(S37+I37/2)</f>
        <v>0</v>
      </c>
      <c r="N37">
        <f>M37*(DX37+DY37)/1000.0</f>
        <v>0</v>
      </c>
      <c r="O37">
        <f>(DQ37 - IF(AT37&gt;1, K37*DK37*100.0/(AV37*EE37), 0))*(DX37+DY37)/1000.0</f>
        <v>0</v>
      </c>
      <c r="P37">
        <f>2.0/((1/R37-1/Q37)+SIGN(R37)*SQRT((1/R37-1/Q37)*(1/R37-1/Q37) + 4*DL37/((DL37+1)*(DL37+1))*(2*1/R37*1/Q37-1/Q37*1/Q37)))</f>
        <v>0</v>
      </c>
      <c r="Q37">
        <f>IF(LEFT(DM37,1)&lt;&gt;"0",IF(LEFT(DM37,1)="1",3.0,DN37),$D$5+$E$5*(EE37*DX37/($K$5*1000))+$F$5*(EE37*DX37/($K$5*1000))*MAX(MIN(DK37,$J$5),$I$5)*MAX(MIN(DK37,$J$5),$I$5)+$G$5*MAX(MIN(DK37,$J$5),$I$5)*(EE37*DX37/($K$5*1000))+$H$5*(EE37*DX37/($K$5*1000))*(EE37*DX37/($K$5*1000)))</f>
        <v>0</v>
      </c>
      <c r="R37">
        <f>I37*(1000-(1000*0.61365*exp(17.502*V37/(240.97+V37))/(DX37+DY37)+DS37)/2)/(1000*0.61365*exp(17.502*V37/(240.97+V37))/(DX37+DY37)-DS37)</f>
        <v>0</v>
      </c>
      <c r="S37">
        <f>1/((DL37+1)/(P37/1.6)+1/(Q37/1.37)) + DL37/((DL37+1)/(P37/1.6) + DL37/(Q37/1.37))</f>
        <v>0</v>
      </c>
      <c r="T37">
        <f>(DG37*DJ37)</f>
        <v>0</v>
      </c>
      <c r="U37">
        <f>(DZ37+(T37+2*0.95*5.67E-8*(((DZ37+$B$9)+273)^4-(DZ37+273)^4)-44100*I37)/(1.84*29.3*Q37+8*0.95*5.67E-8*(DZ37+273)^3))</f>
        <v>0</v>
      </c>
      <c r="V37">
        <f>($C$9*EA37+$D$9*EB37+$E$9*U37)</f>
        <v>0</v>
      </c>
      <c r="W37">
        <f>0.61365*exp(17.502*V37/(240.97+V37))</f>
        <v>0</v>
      </c>
      <c r="X37">
        <f>(Y37/Z37*100)</f>
        <v>0</v>
      </c>
      <c r="Y37">
        <f>DS37*(DX37+DY37)/1000</f>
        <v>0</v>
      </c>
      <c r="Z37">
        <f>0.61365*exp(17.502*DZ37/(240.97+DZ37))</f>
        <v>0</v>
      </c>
      <c r="AA37">
        <f>(W37-DS37*(DX37+DY37)/1000)</f>
        <v>0</v>
      </c>
      <c r="AB37">
        <f>(-I37*44100)</f>
        <v>0</v>
      </c>
      <c r="AC37">
        <f>2*29.3*Q37*0.92*(DZ37-V37)</f>
        <v>0</v>
      </c>
      <c r="AD37">
        <f>2*0.95*5.67E-8*(((DZ37+$B$9)+273)^4-(V37+273)^4)</f>
        <v>0</v>
      </c>
      <c r="AE37">
        <f>T37+AD37+AB37+AC37</f>
        <v>0</v>
      </c>
      <c r="AF37">
        <f>DW37*AT37*(DR37-DQ37*(1000-AT37*DT37)/(1000-AT37*DS37))/(100*DK37)</f>
        <v>0</v>
      </c>
      <c r="AG37">
        <f>1000*DW37*AT37*(DS37-DT37)/(100*DK37*(1000-AT37*DS37))</f>
        <v>0</v>
      </c>
      <c r="AH37">
        <f>(AI37 - AJ37 - DX37*1E3/(8.314*(DZ37+273.15)) * AL37/DW37 * AK37) * DW37/(100*DK37) * (1000 - DT37)/1000</f>
        <v>0</v>
      </c>
      <c r="AI37">
        <v>424.62833716861</v>
      </c>
      <c r="AJ37">
        <v>421.7611333333332</v>
      </c>
      <c r="AK37">
        <v>-6.707439900977582E-05</v>
      </c>
      <c r="AL37">
        <v>66.1623933219267</v>
      </c>
      <c r="AM37">
        <f>(AO37 - AN37 + DX37*1E3/(8.314*(DZ37+273.15)) * AQ37/DW37 * AP37) * DW37/(100*DK37) * 1000/(1000 - AO37)</f>
        <v>0</v>
      </c>
      <c r="AN37">
        <v>10.8486290795226</v>
      </c>
      <c r="AO37">
        <v>11.13781212121212</v>
      </c>
      <c r="AP37">
        <v>-0.0003194466425075877</v>
      </c>
      <c r="AQ37">
        <v>108.2399413541863</v>
      </c>
      <c r="AR37">
        <v>0</v>
      </c>
      <c r="AS37">
        <v>0</v>
      </c>
      <c r="AT37">
        <f>IF(AR37*$H$15&gt;=AV37,1.0,(AV37/(AV37-AR37*$H$15)))</f>
        <v>0</v>
      </c>
      <c r="AU37">
        <f>(AT37-1)*100</f>
        <v>0</v>
      </c>
      <c r="AV37">
        <f>MAX(0,($B$15+$C$15*EE37)/(1+$D$15*EE37)*DX37/(DZ37+273)*$E$15)</f>
        <v>0</v>
      </c>
      <c r="AW37" t="s">
        <v>437</v>
      </c>
      <c r="AX37">
        <v>0</v>
      </c>
      <c r="AY37">
        <v>0.7</v>
      </c>
      <c r="AZ37">
        <v>0.7</v>
      </c>
      <c r="BA37">
        <f>1-AY37/AZ37</f>
        <v>0</v>
      </c>
      <c r="BB37">
        <v>-1</v>
      </c>
      <c r="BC37" t="s">
        <v>499</v>
      </c>
      <c r="BD37">
        <v>8170.52</v>
      </c>
      <c r="BE37">
        <v>229.5836153846154</v>
      </c>
      <c r="BF37">
        <v>238.9</v>
      </c>
      <c r="BG37">
        <f>1-BE37/BF37</f>
        <v>0</v>
      </c>
      <c r="BH37">
        <v>0.5</v>
      </c>
      <c r="BI37">
        <f>DH37</f>
        <v>0</v>
      </c>
      <c r="BJ37">
        <f>K37</f>
        <v>0</v>
      </c>
      <c r="BK37">
        <f>BG37*BH37*BI37</f>
        <v>0</v>
      </c>
      <c r="BL37">
        <f>(BJ37-BB37)/BI37</f>
        <v>0</v>
      </c>
      <c r="BM37">
        <f>(AZ37-BF37)/BF37</f>
        <v>0</v>
      </c>
      <c r="BN37">
        <f>AY37/(BA37+AY37/BF37)</f>
        <v>0</v>
      </c>
      <c r="BO37" t="s">
        <v>437</v>
      </c>
      <c r="BP37">
        <v>0</v>
      </c>
      <c r="BQ37">
        <f>IF(BP37&lt;&gt;0, BP37, BN37)</f>
        <v>0</v>
      </c>
      <c r="BR37">
        <f>1-BQ37/BF37</f>
        <v>0</v>
      </c>
      <c r="BS37">
        <f>(BF37-BE37)/(BF37-BQ37)</f>
        <v>0</v>
      </c>
      <c r="BT37">
        <f>(AZ37-BF37)/(AZ37-BQ37)</f>
        <v>0</v>
      </c>
      <c r="BU37">
        <f>(BF37-BE37)/(BF37-AY37)</f>
        <v>0</v>
      </c>
      <c r="BV37">
        <f>(AZ37-BF37)/(AZ37-AY37)</f>
        <v>0</v>
      </c>
      <c r="BW37">
        <f>(BS37*BQ37/BE37)</f>
        <v>0</v>
      </c>
      <c r="BX37">
        <f>(1-BW37)</f>
        <v>0</v>
      </c>
      <c r="DG37">
        <f>$B$13*EF37+$C$13*EG37+$F$13*ER37*(1-EU37)</f>
        <v>0</v>
      </c>
      <c r="DH37">
        <f>DG37*DI37</f>
        <v>0</v>
      </c>
      <c r="DI37">
        <f>($B$13*$D$11+$C$13*$D$11+$F$13*((FE37+EW37)/MAX(FE37+EW37+FF37, 0.1)*$I$11+FF37/MAX(FE37+EW37+FF37, 0.1)*$J$11))/($B$13+$C$13+$F$13)</f>
        <v>0</v>
      </c>
      <c r="DJ37">
        <f>($B$13*$K$11+$C$13*$K$11+$F$13*((FE37+EW37)/MAX(FE37+EW37+FF37, 0.1)*$P$11+FF37/MAX(FE37+EW37+FF37, 0.1)*$Q$11))/($B$13+$C$13+$F$13)</f>
        <v>0</v>
      </c>
      <c r="DK37">
        <v>2</v>
      </c>
      <c r="DL37">
        <v>0.5</v>
      </c>
      <c r="DM37" t="s">
        <v>439</v>
      </c>
      <c r="DN37">
        <v>2</v>
      </c>
      <c r="DO37" t="b">
        <v>1</v>
      </c>
      <c r="DP37">
        <v>1701303853.099999</v>
      </c>
      <c r="DQ37">
        <v>417.0627741935484</v>
      </c>
      <c r="DR37">
        <v>420.0184516129032</v>
      </c>
      <c r="DS37">
        <v>11.15111935483871</v>
      </c>
      <c r="DT37">
        <v>10.88115483870968</v>
      </c>
      <c r="DU37">
        <v>415.7964193548388</v>
      </c>
      <c r="DV37">
        <v>11.13964516129032</v>
      </c>
      <c r="DW37">
        <v>499.9876129032257</v>
      </c>
      <c r="DX37">
        <v>89.96384193548387</v>
      </c>
      <c r="DY37">
        <v>0.1000091903225806</v>
      </c>
      <c r="DZ37">
        <v>17.3695870967742</v>
      </c>
      <c r="EA37">
        <v>18.04639354838709</v>
      </c>
      <c r="EB37">
        <v>999.9000000000003</v>
      </c>
      <c r="EC37">
        <v>0</v>
      </c>
      <c r="ED37">
        <v>0</v>
      </c>
      <c r="EE37">
        <v>9997.253548387096</v>
      </c>
      <c r="EF37">
        <v>0</v>
      </c>
      <c r="EG37">
        <v>11.0247</v>
      </c>
      <c r="EH37">
        <v>-2.955665806451614</v>
      </c>
      <c r="EI37">
        <v>421.766</v>
      </c>
      <c r="EJ37">
        <v>424.6390967741935</v>
      </c>
      <c r="EK37">
        <v>0.2699597419354838</v>
      </c>
      <c r="EL37">
        <v>420.0184516129032</v>
      </c>
      <c r="EM37">
        <v>10.88115483870968</v>
      </c>
      <c r="EN37">
        <v>1.003197741935484</v>
      </c>
      <c r="EO37">
        <v>0.978911</v>
      </c>
      <c r="EP37">
        <v>6.962901612903226</v>
      </c>
      <c r="EQ37">
        <v>6.606198064516128</v>
      </c>
      <c r="ER37">
        <v>1499.992903225806</v>
      </c>
      <c r="ES37">
        <v>0.9729977096774193</v>
      </c>
      <c r="ET37">
        <v>0.02700225806451612</v>
      </c>
      <c r="EU37">
        <v>0</v>
      </c>
      <c r="EV37">
        <v>229.5649032258064</v>
      </c>
      <c r="EW37">
        <v>4.999599999999997</v>
      </c>
      <c r="EX37">
        <v>3525.178387096774</v>
      </c>
      <c r="EY37">
        <v>14076.32580645161</v>
      </c>
      <c r="EZ37">
        <v>38.77590322580643</v>
      </c>
      <c r="FA37">
        <v>40.76193548387096</v>
      </c>
      <c r="FB37">
        <v>40.19532258064515</v>
      </c>
      <c r="FC37">
        <v>40.04419354838709</v>
      </c>
      <c r="FD37">
        <v>39.33451612903225</v>
      </c>
      <c r="FE37">
        <v>1454.623548387097</v>
      </c>
      <c r="FF37">
        <v>40.36935483870968</v>
      </c>
      <c r="FG37">
        <v>0</v>
      </c>
      <c r="FH37">
        <v>1581.400000095367</v>
      </c>
      <c r="FI37">
        <v>0</v>
      </c>
      <c r="FJ37">
        <v>229.5836153846154</v>
      </c>
      <c r="FK37">
        <v>0.2723418809929132</v>
      </c>
      <c r="FL37">
        <v>-0.3986324601407633</v>
      </c>
      <c r="FM37">
        <v>3525.153846153846</v>
      </c>
      <c r="FN37">
        <v>15</v>
      </c>
      <c r="FO37">
        <v>0</v>
      </c>
      <c r="FP37" t="s">
        <v>440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-2.952493658536585</v>
      </c>
      <c r="GC37">
        <v>-0.06605665505226302</v>
      </c>
      <c r="GD37">
        <v>0.0286670308428832</v>
      </c>
      <c r="GE37">
        <v>1</v>
      </c>
      <c r="GF37">
        <v>229.5635882352941</v>
      </c>
      <c r="GG37">
        <v>0.3266615722231604</v>
      </c>
      <c r="GH37">
        <v>0.2271506519583897</v>
      </c>
      <c r="GI37">
        <v>1</v>
      </c>
      <c r="GJ37">
        <v>0.278122756097561</v>
      </c>
      <c r="GK37">
        <v>-0.08632041114982514</v>
      </c>
      <c r="GL37">
        <v>0.0196242556531582</v>
      </c>
      <c r="GM37">
        <v>1</v>
      </c>
      <c r="GN37">
        <v>3</v>
      </c>
      <c r="GO37">
        <v>3</v>
      </c>
      <c r="GP37" t="s">
        <v>448</v>
      </c>
      <c r="GQ37">
        <v>3.10038</v>
      </c>
      <c r="GR37">
        <v>2.75819</v>
      </c>
      <c r="GS37">
        <v>0.0862489</v>
      </c>
      <c r="GT37">
        <v>0.08695840000000001</v>
      </c>
      <c r="GU37">
        <v>0.06118</v>
      </c>
      <c r="GV37">
        <v>0.0605476</v>
      </c>
      <c r="GW37">
        <v>23698</v>
      </c>
      <c r="GX37">
        <v>22054.1</v>
      </c>
      <c r="GY37">
        <v>26503.9</v>
      </c>
      <c r="GZ37">
        <v>24390.6</v>
      </c>
      <c r="HA37">
        <v>39894.6</v>
      </c>
      <c r="HB37">
        <v>33922.8</v>
      </c>
      <c r="HC37">
        <v>46359</v>
      </c>
      <c r="HD37">
        <v>38637.2</v>
      </c>
      <c r="HE37">
        <v>1.86437</v>
      </c>
      <c r="HF37">
        <v>1.82035</v>
      </c>
      <c r="HG37">
        <v>-0.0261292</v>
      </c>
      <c r="HH37">
        <v>0</v>
      </c>
      <c r="HI37">
        <v>18.4581</v>
      </c>
      <c r="HJ37">
        <v>999.9</v>
      </c>
      <c r="HK37">
        <v>36.6</v>
      </c>
      <c r="HL37">
        <v>32</v>
      </c>
      <c r="HM37">
        <v>19.4267</v>
      </c>
      <c r="HN37">
        <v>62.2609</v>
      </c>
      <c r="HO37">
        <v>23.4896</v>
      </c>
      <c r="HP37">
        <v>1</v>
      </c>
      <c r="HQ37">
        <v>0.347274</v>
      </c>
      <c r="HR37">
        <v>9.28105</v>
      </c>
      <c r="HS37">
        <v>20.0408</v>
      </c>
      <c r="HT37">
        <v>5.22253</v>
      </c>
      <c r="HU37">
        <v>11.986</v>
      </c>
      <c r="HV37">
        <v>4.9657</v>
      </c>
      <c r="HW37">
        <v>3.27568</v>
      </c>
      <c r="HX37">
        <v>9999</v>
      </c>
      <c r="HY37">
        <v>9999</v>
      </c>
      <c r="HZ37">
        <v>9999</v>
      </c>
      <c r="IA37">
        <v>513.3</v>
      </c>
      <c r="IB37">
        <v>1.86401</v>
      </c>
      <c r="IC37">
        <v>1.8602</v>
      </c>
      <c r="ID37">
        <v>1.85837</v>
      </c>
      <c r="IE37">
        <v>1.85982</v>
      </c>
      <c r="IF37">
        <v>1.85989</v>
      </c>
      <c r="IG37">
        <v>1.85839</v>
      </c>
      <c r="IH37">
        <v>1.85745</v>
      </c>
      <c r="II37">
        <v>1.85242</v>
      </c>
      <c r="IJ37">
        <v>0</v>
      </c>
      <c r="IK37">
        <v>0</v>
      </c>
      <c r="IL37">
        <v>0</v>
      </c>
      <c r="IM37">
        <v>0</v>
      </c>
      <c r="IN37" t="s">
        <v>442</v>
      </c>
      <c r="IO37" t="s">
        <v>443</v>
      </c>
      <c r="IP37" t="s">
        <v>444</v>
      </c>
      <c r="IQ37" t="s">
        <v>444</v>
      </c>
      <c r="IR37" t="s">
        <v>444</v>
      </c>
      <c r="IS37" t="s">
        <v>444</v>
      </c>
      <c r="IT37">
        <v>0</v>
      </c>
      <c r="IU37">
        <v>100</v>
      </c>
      <c r="IV37">
        <v>100</v>
      </c>
      <c r="IW37">
        <v>1.266</v>
      </c>
      <c r="IX37">
        <v>0.0114</v>
      </c>
      <c r="IY37">
        <v>0.3971615310492796</v>
      </c>
      <c r="IZ37">
        <v>0.002194383670526158</v>
      </c>
      <c r="JA37">
        <v>-2.614430836048478E-07</v>
      </c>
      <c r="JB37">
        <v>2.831566818974657E-11</v>
      </c>
      <c r="JC37">
        <v>-0.02387284111826243</v>
      </c>
      <c r="JD37">
        <v>-0.004919592197158782</v>
      </c>
      <c r="JE37">
        <v>0.0008186423644796414</v>
      </c>
      <c r="JF37">
        <v>-8.268116151049551E-06</v>
      </c>
      <c r="JG37">
        <v>6</v>
      </c>
      <c r="JH37">
        <v>2002</v>
      </c>
      <c r="JI37">
        <v>0</v>
      </c>
      <c r="JJ37">
        <v>28</v>
      </c>
      <c r="JK37">
        <v>28355064.4</v>
      </c>
      <c r="JL37">
        <v>28355064.4</v>
      </c>
      <c r="JM37">
        <v>1.13647</v>
      </c>
      <c r="JN37">
        <v>2.64648</v>
      </c>
      <c r="JO37">
        <v>1.49658</v>
      </c>
      <c r="JP37">
        <v>2.36328</v>
      </c>
      <c r="JQ37">
        <v>1.54907</v>
      </c>
      <c r="JR37">
        <v>2.40967</v>
      </c>
      <c r="JS37">
        <v>37.3138</v>
      </c>
      <c r="JT37">
        <v>24.0262</v>
      </c>
      <c r="JU37">
        <v>18</v>
      </c>
      <c r="JV37">
        <v>495.953</v>
      </c>
      <c r="JW37">
        <v>482.361</v>
      </c>
      <c r="JX37">
        <v>11.9732</v>
      </c>
      <c r="JY37">
        <v>31.2127</v>
      </c>
      <c r="JZ37">
        <v>29.9996</v>
      </c>
      <c r="KA37">
        <v>31.3144</v>
      </c>
      <c r="KB37">
        <v>31.261</v>
      </c>
      <c r="KC37">
        <v>22.8492</v>
      </c>
      <c r="KD37">
        <v>38.1189</v>
      </c>
      <c r="KE37">
        <v>39.3178</v>
      </c>
      <c r="KF37">
        <v>7.48074</v>
      </c>
      <c r="KG37">
        <v>420</v>
      </c>
      <c r="KH37">
        <v>10.8961</v>
      </c>
      <c r="KI37">
        <v>101.299</v>
      </c>
      <c r="KJ37">
        <v>93.133</v>
      </c>
    </row>
    <row r="38" spans="1:296">
      <c r="A38">
        <v>20</v>
      </c>
      <c r="B38">
        <v>1701303996.6</v>
      </c>
      <c r="C38">
        <v>6223</v>
      </c>
      <c r="D38" t="s">
        <v>500</v>
      </c>
      <c r="E38" t="s">
        <v>501</v>
      </c>
      <c r="F38">
        <v>5</v>
      </c>
      <c r="G38" t="s">
        <v>498</v>
      </c>
      <c r="H38">
        <v>1701303988.849999</v>
      </c>
      <c r="I38">
        <f>(J38)/1000</f>
        <v>0</v>
      </c>
      <c r="J38">
        <f>IF(DO38, AM38, AG38)</f>
        <v>0</v>
      </c>
      <c r="K38">
        <f>IF(DO38, AH38, AF38)</f>
        <v>0</v>
      </c>
      <c r="L38">
        <f>DQ38 - IF(AT38&gt;1, K38*DK38*100.0/(AV38*EE38), 0)</f>
        <v>0</v>
      </c>
      <c r="M38">
        <f>((S38-I38/2)*L38-K38)/(S38+I38/2)</f>
        <v>0</v>
      </c>
      <c r="N38">
        <f>M38*(DX38+DY38)/1000.0</f>
        <v>0</v>
      </c>
      <c r="O38">
        <f>(DQ38 - IF(AT38&gt;1, K38*DK38*100.0/(AV38*EE38), 0))*(DX38+DY38)/1000.0</f>
        <v>0</v>
      </c>
      <c r="P38">
        <f>2.0/((1/R38-1/Q38)+SIGN(R38)*SQRT((1/R38-1/Q38)*(1/R38-1/Q38) + 4*DL38/((DL38+1)*(DL38+1))*(2*1/R38*1/Q38-1/Q38*1/Q38)))</f>
        <v>0</v>
      </c>
      <c r="Q38">
        <f>IF(LEFT(DM38,1)&lt;&gt;"0",IF(LEFT(DM38,1)="1",3.0,DN38),$D$5+$E$5*(EE38*DX38/($K$5*1000))+$F$5*(EE38*DX38/($K$5*1000))*MAX(MIN(DK38,$J$5),$I$5)*MAX(MIN(DK38,$J$5),$I$5)+$G$5*MAX(MIN(DK38,$J$5),$I$5)*(EE38*DX38/($K$5*1000))+$H$5*(EE38*DX38/($K$5*1000))*(EE38*DX38/($K$5*1000)))</f>
        <v>0</v>
      </c>
      <c r="R38">
        <f>I38*(1000-(1000*0.61365*exp(17.502*V38/(240.97+V38))/(DX38+DY38)+DS38)/2)/(1000*0.61365*exp(17.502*V38/(240.97+V38))/(DX38+DY38)-DS38)</f>
        <v>0</v>
      </c>
      <c r="S38">
        <f>1/((DL38+1)/(P38/1.6)+1/(Q38/1.37)) + DL38/((DL38+1)/(P38/1.6) + DL38/(Q38/1.37))</f>
        <v>0</v>
      </c>
      <c r="T38">
        <f>(DG38*DJ38)</f>
        <v>0</v>
      </c>
      <c r="U38">
        <f>(DZ38+(T38+2*0.95*5.67E-8*(((DZ38+$B$9)+273)^4-(DZ38+273)^4)-44100*I38)/(1.84*29.3*Q38+8*0.95*5.67E-8*(DZ38+273)^3))</f>
        <v>0</v>
      </c>
      <c r="V38">
        <f>($C$9*EA38+$D$9*EB38+$E$9*U38)</f>
        <v>0</v>
      </c>
      <c r="W38">
        <f>0.61365*exp(17.502*V38/(240.97+V38))</f>
        <v>0</v>
      </c>
      <c r="X38">
        <f>(Y38/Z38*100)</f>
        <v>0</v>
      </c>
      <c r="Y38">
        <f>DS38*(DX38+DY38)/1000</f>
        <v>0</v>
      </c>
      <c r="Z38">
        <f>0.61365*exp(17.502*DZ38/(240.97+DZ38))</f>
        <v>0</v>
      </c>
      <c r="AA38">
        <f>(W38-DS38*(DX38+DY38)/1000)</f>
        <v>0</v>
      </c>
      <c r="AB38">
        <f>(-I38*44100)</f>
        <v>0</v>
      </c>
      <c r="AC38">
        <f>2*29.3*Q38*0.92*(DZ38-V38)</f>
        <v>0</v>
      </c>
      <c r="AD38">
        <f>2*0.95*5.67E-8*(((DZ38+$B$9)+273)^4-(V38+273)^4)</f>
        <v>0</v>
      </c>
      <c r="AE38">
        <f>T38+AD38+AB38+AC38</f>
        <v>0</v>
      </c>
      <c r="AF38">
        <f>DW38*AT38*(DR38-DQ38*(1000-AT38*DT38)/(1000-AT38*DS38))/(100*DK38)</f>
        <v>0</v>
      </c>
      <c r="AG38">
        <f>1000*DW38*AT38*(DS38-DT38)/(100*DK38*(1000-AT38*DS38))</f>
        <v>0</v>
      </c>
      <c r="AH38">
        <f>(AI38 - AJ38 - DX38*1E3/(8.314*(DZ38+273.15)) * AL38/DW38 * AK38) * DW38/(100*DK38) * (1000 - DT38)/1000</f>
        <v>0</v>
      </c>
      <c r="AI38">
        <v>424.5809534898428</v>
      </c>
      <c r="AJ38">
        <v>421.6780909090909</v>
      </c>
      <c r="AK38">
        <v>4.562062495369168E-05</v>
      </c>
      <c r="AL38">
        <v>66.1623933219267</v>
      </c>
      <c r="AM38">
        <f>(AO38 - AN38 + DX38*1E3/(8.314*(DZ38+273.15)) * AQ38/DW38 * AP38) * DW38/(100*DK38) * 1000/(1000 - AO38)</f>
        <v>0</v>
      </c>
      <c r="AN38">
        <v>10.65720798658846</v>
      </c>
      <c r="AO38">
        <v>10.92285636363636</v>
      </c>
      <c r="AP38">
        <v>-0.003637328678448559</v>
      </c>
      <c r="AQ38">
        <v>108.2399413541863</v>
      </c>
      <c r="AR38">
        <v>0</v>
      </c>
      <c r="AS38">
        <v>0</v>
      </c>
      <c r="AT38">
        <f>IF(AR38*$H$15&gt;=AV38,1.0,(AV38/(AV38-AR38*$H$15)))</f>
        <v>0</v>
      </c>
      <c r="AU38">
        <f>(AT38-1)*100</f>
        <v>0</v>
      </c>
      <c r="AV38">
        <f>MAX(0,($B$15+$C$15*EE38)/(1+$D$15*EE38)*DX38/(DZ38+273)*$E$15)</f>
        <v>0</v>
      </c>
      <c r="AW38" t="s">
        <v>437</v>
      </c>
      <c r="AX38">
        <v>0</v>
      </c>
      <c r="AY38">
        <v>0.7</v>
      </c>
      <c r="AZ38">
        <v>0.7</v>
      </c>
      <c r="BA38">
        <f>1-AY38/AZ38</f>
        <v>0</v>
      </c>
      <c r="BB38">
        <v>-1</v>
      </c>
      <c r="BC38" t="s">
        <v>502</v>
      </c>
      <c r="BD38">
        <v>8173.15</v>
      </c>
      <c r="BE38">
        <v>229.6935384615385</v>
      </c>
      <c r="BF38">
        <v>238.43</v>
      </c>
      <c r="BG38">
        <f>1-BE38/BF38</f>
        <v>0</v>
      </c>
      <c r="BH38">
        <v>0.5</v>
      </c>
      <c r="BI38">
        <f>DH38</f>
        <v>0</v>
      </c>
      <c r="BJ38">
        <f>K38</f>
        <v>0</v>
      </c>
      <c r="BK38">
        <f>BG38*BH38*BI38</f>
        <v>0</v>
      </c>
      <c r="BL38">
        <f>(BJ38-BB38)/BI38</f>
        <v>0</v>
      </c>
      <c r="BM38">
        <f>(AZ38-BF38)/BF38</f>
        <v>0</v>
      </c>
      <c r="BN38">
        <f>AY38/(BA38+AY38/BF38)</f>
        <v>0</v>
      </c>
      <c r="BO38" t="s">
        <v>437</v>
      </c>
      <c r="BP38">
        <v>0</v>
      </c>
      <c r="BQ38">
        <f>IF(BP38&lt;&gt;0, BP38, BN38)</f>
        <v>0</v>
      </c>
      <c r="BR38">
        <f>1-BQ38/BF38</f>
        <v>0</v>
      </c>
      <c r="BS38">
        <f>(BF38-BE38)/(BF38-BQ38)</f>
        <v>0</v>
      </c>
      <c r="BT38">
        <f>(AZ38-BF38)/(AZ38-BQ38)</f>
        <v>0</v>
      </c>
      <c r="BU38">
        <f>(BF38-BE38)/(BF38-AY38)</f>
        <v>0</v>
      </c>
      <c r="BV38">
        <f>(AZ38-BF38)/(AZ38-AY38)</f>
        <v>0</v>
      </c>
      <c r="BW38">
        <f>(BS38*BQ38/BE38)</f>
        <v>0</v>
      </c>
      <c r="BX38">
        <f>(1-BW38)</f>
        <v>0</v>
      </c>
      <c r="DG38">
        <f>$B$13*EF38+$C$13*EG38+$F$13*ER38*(1-EU38)</f>
        <v>0</v>
      </c>
      <c r="DH38">
        <f>DG38*DI38</f>
        <v>0</v>
      </c>
      <c r="DI38">
        <f>($B$13*$D$11+$C$13*$D$11+$F$13*((FE38+EW38)/MAX(FE38+EW38+FF38, 0.1)*$I$11+FF38/MAX(FE38+EW38+FF38, 0.1)*$J$11))/($B$13+$C$13+$F$13)</f>
        <v>0</v>
      </c>
      <c r="DJ38">
        <f>($B$13*$K$11+$C$13*$K$11+$F$13*((FE38+EW38)/MAX(FE38+EW38+FF38, 0.1)*$P$11+FF38/MAX(FE38+EW38+FF38, 0.1)*$Q$11))/($B$13+$C$13+$F$13)</f>
        <v>0</v>
      </c>
      <c r="DK38">
        <v>2</v>
      </c>
      <c r="DL38">
        <v>0.5</v>
      </c>
      <c r="DM38" t="s">
        <v>439</v>
      </c>
      <c r="DN38">
        <v>2</v>
      </c>
      <c r="DO38" t="b">
        <v>1</v>
      </c>
      <c r="DP38">
        <v>1701303988.849999</v>
      </c>
      <c r="DQ38">
        <v>417.0572</v>
      </c>
      <c r="DR38">
        <v>420.0164666666666</v>
      </c>
      <c r="DS38">
        <v>10.95430666666667</v>
      </c>
      <c r="DT38">
        <v>10.64878</v>
      </c>
      <c r="DU38">
        <v>415.7907666666667</v>
      </c>
      <c r="DV38">
        <v>10.94481333333333</v>
      </c>
      <c r="DW38">
        <v>500.0272333333333</v>
      </c>
      <c r="DX38">
        <v>89.96102</v>
      </c>
      <c r="DY38">
        <v>0.1000686666666667</v>
      </c>
      <c r="DZ38">
        <v>17.32766333333334</v>
      </c>
      <c r="EA38">
        <v>18.01976</v>
      </c>
      <c r="EB38">
        <v>999.9000000000002</v>
      </c>
      <c r="EC38">
        <v>0</v>
      </c>
      <c r="ED38">
        <v>0</v>
      </c>
      <c r="EE38">
        <v>10001.102</v>
      </c>
      <c r="EF38">
        <v>0</v>
      </c>
      <c r="EG38">
        <v>11.04807</v>
      </c>
      <c r="EH38">
        <v>-2.959276</v>
      </c>
      <c r="EI38">
        <v>421.6763</v>
      </c>
      <c r="EJ38">
        <v>424.5371666666666</v>
      </c>
      <c r="EK38">
        <v>0.3055388</v>
      </c>
      <c r="EL38">
        <v>420.0164666666666</v>
      </c>
      <c r="EM38">
        <v>10.64878</v>
      </c>
      <c r="EN38">
        <v>0.9854611666666666</v>
      </c>
      <c r="EO38">
        <v>0.957974533333333</v>
      </c>
      <c r="EP38">
        <v>6.703163666666668</v>
      </c>
      <c r="EQ38">
        <v>6.292404666666667</v>
      </c>
      <c r="ER38">
        <v>1499.987</v>
      </c>
      <c r="ES38">
        <v>0.9730061999999998</v>
      </c>
      <c r="ET38">
        <v>0.02699362333333333</v>
      </c>
      <c r="EU38">
        <v>0</v>
      </c>
      <c r="EV38">
        <v>229.6645</v>
      </c>
      <c r="EW38">
        <v>4.999599999999998</v>
      </c>
      <c r="EX38">
        <v>3517.285333333333</v>
      </c>
      <c r="EY38">
        <v>14076.31333333333</v>
      </c>
      <c r="EZ38">
        <v>38.30403333333334</v>
      </c>
      <c r="FA38">
        <v>40.29553333333332</v>
      </c>
      <c r="FB38">
        <v>39.23303333333332</v>
      </c>
      <c r="FC38">
        <v>39.51846666666665</v>
      </c>
      <c r="FD38">
        <v>38.88313333333333</v>
      </c>
      <c r="FE38">
        <v>1454.631666666667</v>
      </c>
      <c r="FF38">
        <v>40.35766666666665</v>
      </c>
      <c r="FG38">
        <v>0</v>
      </c>
      <c r="FH38">
        <v>134.6000001430511</v>
      </c>
      <c r="FI38">
        <v>0</v>
      </c>
      <c r="FJ38">
        <v>229.6935384615385</v>
      </c>
      <c r="FK38">
        <v>-0.2739829124821576</v>
      </c>
      <c r="FL38">
        <v>-0.8827350078535714</v>
      </c>
      <c r="FM38">
        <v>3517.270769230769</v>
      </c>
      <c r="FN38">
        <v>15</v>
      </c>
      <c r="FO38">
        <v>0</v>
      </c>
      <c r="FP38" t="s">
        <v>440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-2.954943902439024</v>
      </c>
      <c r="GC38">
        <v>-0.108104738675962</v>
      </c>
      <c r="GD38">
        <v>0.03269524847092993</v>
      </c>
      <c r="GE38">
        <v>1</v>
      </c>
      <c r="GF38">
        <v>229.71</v>
      </c>
      <c r="GG38">
        <v>-0.4753552364858293</v>
      </c>
      <c r="GH38">
        <v>0.2113537597600434</v>
      </c>
      <c r="GI38">
        <v>1</v>
      </c>
      <c r="GJ38">
        <v>0.3025942926829268</v>
      </c>
      <c r="GK38">
        <v>0.005638055749128897</v>
      </c>
      <c r="GL38">
        <v>0.02014179393546481</v>
      </c>
      <c r="GM38">
        <v>1</v>
      </c>
      <c r="GN38">
        <v>3</v>
      </c>
      <c r="GO38">
        <v>3</v>
      </c>
      <c r="GP38" t="s">
        <v>448</v>
      </c>
      <c r="GQ38">
        <v>3.10016</v>
      </c>
      <c r="GR38">
        <v>2.75804</v>
      </c>
      <c r="GS38">
        <v>0.0862864</v>
      </c>
      <c r="GT38">
        <v>0.0870037</v>
      </c>
      <c r="GU38">
        <v>0.0603058</v>
      </c>
      <c r="GV38">
        <v>0.0599014</v>
      </c>
      <c r="GW38">
        <v>23706.7</v>
      </c>
      <c r="GX38">
        <v>22060.1</v>
      </c>
      <c r="GY38">
        <v>26513.8</v>
      </c>
      <c r="GZ38">
        <v>24397.4</v>
      </c>
      <c r="HA38">
        <v>39946.4</v>
      </c>
      <c r="HB38">
        <v>33955.3</v>
      </c>
      <c r="HC38">
        <v>46375.9</v>
      </c>
      <c r="HD38">
        <v>38647.6</v>
      </c>
      <c r="HE38">
        <v>1.86695</v>
      </c>
      <c r="HF38">
        <v>1.82272</v>
      </c>
      <c r="HG38">
        <v>-0.00696629</v>
      </c>
      <c r="HH38">
        <v>0</v>
      </c>
      <c r="HI38">
        <v>18.1104</v>
      </c>
      <c r="HJ38">
        <v>999.9</v>
      </c>
      <c r="HK38">
        <v>34.1</v>
      </c>
      <c r="HL38">
        <v>32.2</v>
      </c>
      <c r="HM38">
        <v>18.3052</v>
      </c>
      <c r="HN38">
        <v>62.4109</v>
      </c>
      <c r="HO38">
        <v>23.6338</v>
      </c>
      <c r="HP38">
        <v>1</v>
      </c>
      <c r="HQ38">
        <v>0.327553</v>
      </c>
      <c r="HR38">
        <v>9.006180000000001</v>
      </c>
      <c r="HS38">
        <v>20.046</v>
      </c>
      <c r="HT38">
        <v>5.21924</v>
      </c>
      <c r="HU38">
        <v>11.986</v>
      </c>
      <c r="HV38">
        <v>4.9655</v>
      </c>
      <c r="HW38">
        <v>3.27537</v>
      </c>
      <c r="HX38">
        <v>9999</v>
      </c>
      <c r="HY38">
        <v>9999</v>
      </c>
      <c r="HZ38">
        <v>9999</v>
      </c>
      <c r="IA38">
        <v>513.3</v>
      </c>
      <c r="IB38">
        <v>1.86401</v>
      </c>
      <c r="IC38">
        <v>1.8602</v>
      </c>
      <c r="ID38">
        <v>1.85838</v>
      </c>
      <c r="IE38">
        <v>1.85976</v>
      </c>
      <c r="IF38">
        <v>1.85988</v>
      </c>
      <c r="IG38">
        <v>1.85838</v>
      </c>
      <c r="IH38">
        <v>1.85745</v>
      </c>
      <c r="II38">
        <v>1.85242</v>
      </c>
      <c r="IJ38">
        <v>0</v>
      </c>
      <c r="IK38">
        <v>0</v>
      </c>
      <c r="IL38">
        <v>0</v>
      </c>
      <c r="IM38">
        <v>0</v>
      </c>
      <c r="IN38" t="s">
        <v>442</v>
      </c>
      <c r="IO38" t="s">
        <v>443</v>
      </c>
      <c r="IP38" t="s">
        <v>444</v>
      </c>
      <c r="IQ38" t="s">
        <v>444</v>
      </c>
      <c r="IR38" t="s">
        <v>444</v>
      </c>
      <c r="IS38" t="s">
        <v>444</v>
      </c>
      <c r="IT38">
        <v>0</v>
      </c>
      <c r="IU38">
        <v>100</v>
      </c>
      <c r="IV38">
        <v>100</v>
      </c>
      <c r="IW38">
        <v>1.266</v>
      </c>
      <c r="IX38">
        <v>0.0092</v>
      </c>
      <c r="IY38">
        <v>0.3971615310492796</v>
      </c>
      <c r="IZ38">
        <v>0.002194383670526158</v>
      </c>
      <c r="JA38">
        <v>-2.614430836048478E-07</v>
      </c>
      <c r="JB38">
        <v>2.831566818974657E-11</v>
      </c>
      <c r="JC38">
        <v>-0.02387284111826243</v>
      </c>
      <c r="JD38">
        <v>-0.004919592197158782</v>
      </c>
      <c r="JE38">
        <v>0.0008186423644796414</v>
      </c>
      <c r="JF38">
        <v>-8.268116151049551E-06</v>
      </c>
      <c r="JG38">
        <v>6</v>
      </c>
      <c r="JH38">
        <v>2002</v>
      </c>
      <c r="JI38">
        <v>0</v>
      </c>
      <c r="JJ38">
        <v>28</v>
      </c>
      <c r="JK38">
        <v>28355066.6</v>
      </c>
      <c r="JL38">
        <v>28355066.6</v>
      </c>
      <c r="JM38">
        <v>1.13525</v>
      </c>
      <c r="JN38">
        <v>2.6416</v>
      </c>
      <c r="JO38">
        <v>1.49658</v>
      </c>
      <c r="JP38">
        <v>2.36206</v>
      </c>
      <c r="JQ38">
        <v>1.54907</v>
      </c>
      <c r="JR38">
        <v>2.38892</v>
      </c>
      <c r="JS38">
        <v>37.3378</v>
      </c>
      <c r="JT38">
        <v>24.035</v>
      </c>
      <c r="JU38">
        <v>18</v>
      </c>
      <c r="JV38">
        <v>496.132</v>
      </c>
      <c r="JW38">
        <v>482.56</v>
      </c>
      <c r="JX38">
        <v>12.4838</v>
      </c>
      <c r="JY38">
        <v>30.9555</v>
      </c>
      <c r="JZ38">
        <v>30.0018</v>
      </c>
      <c r="KA38">
        <v>31.1303</v>
      </c>
      <c r="KB38">
        <v>31.0872</v>
      </c>
      <c r="KC38">
        <v>22.8388</v>
      </c>
      <c r="KD38">
        <v>34.9614</v>
      </c>
      <c r="KE38">
        <v>34.3407</v>
      </c>
      <c r="KF38">
        <v>12.499</v>
      </c>
      <c r="KG38">
        <v>420</v>
      </c>
      <c r="KH38">
        <v>10.7814</v>
      </c>
      <c r="KI38">
        <v>101.336</v>
      </c>
      <c r="KJ38">
        <v>93.1584</v>
      </c>
    </row>
    <row r="39" spans="1:296">
      <c r="A39">
        <v>21</v>
      </c>
      <c r="B39">
        <v>1701304107.1</v>
      </c>
      <c r="C39">
        <v>6333.5</v>
      </c>
      <c r="D39" t="s">
        <v>503</v>
      </c>
      <c r="E39" t="s">
        <v>504</v>
      </c>
      <c r="F39">
        <v>5</v>
      </c>
      <c r="G39" t="s">
        <v>498</v>
      </c>
      <c r="H39">
        <v>1701304099.349999</v>
      </c>
      <c r="I39">
        <f>(J39)/1000</f>
        <v>0</v>
      </c>
      <c r="J39">
        <f>IF(DO39, AM39, AG39)</f>
        <v>0</v>
      </c>
      <c r="K39">
        <f>IF(DO39, AH39, AF39)</f>
        <v>0</v>
      </c>
      <c r="L39">
        <f>DQ39 - IF(AT39&gt;1, K39*DK39*100.0/(AV39*EE39), 0)</f>
        <v>0</v>
      </c>
      <c r="M39">
        <f>((S39-I39/2)*L39-K39)/(S39+I39/2)</f>
        <v>0</v>
      </c>
      <c r="N39">
        <f>M39*(DX39+DY39)/1000.0</f>
        <v>0</v>
      </c>
      <c r="O39">
        <f>(DQ39 - IF(AT39&gt;1, K39*DK39*100.0/(AV39*EE39), 0))*(DX39+DY39)/1000.0</f>
        <v>0</v>
      </c>
      <c r="P39">
        <f>2.0/((1/R39-1/Q39)+SIGN(R39)*SQRT((1/R39-1/Q39)*(1/R39-1/Q39) + 4*DL39/((DL39+1)*(DL39+1))*(2*1/R39*1/Q39-1/Q39*1/Q39)))</f>
        <v>0</v>
      </c>
      <c r="Q39">
        <f>IF(LEFT(DM39,1)&lt;&gt;"0",IF(LEFT(DM39,1)="1",3.0,DN39),$D$5+$E$5*(EE39*DX39/($K$5*1000))+$F$5*(EE39*DX39/($K$5*1000))*MAX(MIN(DK39,$J$5),$I$5)*MAX(MIN(DK39,$J$5),$I$5)+$G$5*MAX(MIN(DK39,$J$5),$I$5)*(EE39*DX39/($K$5*1000))+$H$5*(EE39*DX39/($K$5*1000))*(EE39*DX39/($K$5*1000)))</f>
        <v>0</v>
      </c>
      <c r="R39">
        <f>I39*(1000-(1000*0.61365*exp(17.502*V39/(240.97+V39))/(DX39+DY39)+DS39)/2)/(1000*0.61365*exp(17.502*V39/(240.97+V39))/(DX39+DY39)-DS39)</f>
        <v>0</v>
      </c>
      <c r="S39">
        <f>1/((DL39+1)/(P39/1.6)+1/(Q39/1.37)) + DL39/((DL39+1)/(P39/1.6) + DL39/(Q39/1.37))</f>
        <v>0</v>
      </c>
      <c r="T39">
        <f>(DG39*DJ39)</f>
        <v>0</v>
      </c>
      <c r="U39">
        <f>(DZ39+(T39+2*0.95*5.67E-8*(((DZ39+$B$9)+273)^4-(DZ39+273)^4)-44100*I39)/(1.84*29.3*Q39+8*0.95*5.67E-8*(DZ39+273)^3))</f>
        <v>0</v>
      </c>
      <c r="V39">
        <f>($C$9*EA39+$D$9*EB39+$E$9*U39)</f>
        <v>0</v>
      </c>
      <c r="W39">
        <f>0.61365*exp(17.502*V39/(240.97+V39))</f>
        <v>0</v>
      </c>
      <c r="X39">
        <f>(Y39/Z39*100)</f>
        <v>0</v>
      </c>
      <c r="Y39">
        <f>DS39*(DX39+DY39)/1000</f>
        <v>0</v>
      </c>
      <c r="Z39">
        <f>0.61365*exp(17.502*DZ39/(240.97+DZ39))</f>
        <v>0</v>
      </c>
      <c r="AA39">
        <f>(W39-DS39*(DX39+DY39)/1000)</f>
        <v>0</v>
      </c>
      <c r="AB39">
        <f>(-I39*44100)</f>
        <v>0</v>
      </c>
      <c r="AC39">
        <f>2*29.3*Q39*0.92*(DZ39-V39)</f>
        <v>0</v>
      </c>
      <c r="AD39">
        <f>2*0.95*5.67E-8*(((DZ39+$B$9)+273)^4-(V39+273)^4)</f>
        <v>0</v>
      </c>
      <c r="AE39">
        <f>T39+AD39+AB39+AC39</f>
        <v>0</v>
      </c>
      <c r="AF39">
        <f>DW39*AT39*(DR39-DQ39*(1000-AT39*DT39)/(1000-AT39*DS39))/(100*DK39)</f>
        <v>0</v>
      </c>
      <c r="AG39">
        <f>1000*DW39*AT39*(DS39-DT39)/(100*DK39*(1000-AT39*DS39))</f>
        <v>0</v>
      </c>
      <c r="AH39">
        <f>(AI39 - AJ39 - DX39*1E3/(8.314*(DZ39+273.15)) * AL39/DW39 * AK39) * DW39/(100*DK39) * (1000 - DT39)/1000</f>
        <v>0</v>
      </c>
      <c r="AI39">
        <v>424.5985086234019</v>
      </c>
      <c r="AJ39">
        <v>421.6883818181818</v>
      </c>
      <c r="AK39">
        <v>0.0002989398040479827</v>
      </c>
      <c r="AL39">
        <v>66.1623933219267</v>
      </c>
      <c r="AM39">
        <f>(AO39 - AN39 + DX39*1E3/(8.314*(DZ39+273.15)) * AQ39/DW39 * AP39) * DW39/(100*DK39) * 1000/(1000 - AO39)</f>
        <v>0</v>
      </c>
      <c r="AN39">
        <v>10.7101451788671</v>
      </c>
      <c r="AO39">
        <v>11.00265757575758</v>
      </c>
      <c r="AP39">
        <v>-1.857160170071652E-05</v>
      </c>
      <c r="AQ39">
        <v>108.2399413541863</v>
      </c>
      <c r="AR39">
        <v>0</v>
      </c>
      <c r="AS39">
        <v>0</v>
      </c>
      <c r="AT39">
        <f>IF(AR39*$H$15&gt;=AV39,1.0,(AV39/(AV39-AR39*$H$15)))</f>
        <v>0</v>
      </c>
      <c r="AU39">
        <f>(AT39-1)*100</f>
        <v>0</v>
      </c>
      <c r="AV39">
        <f>MAX(0,($B$15+$C$15*EE39)/(1+$D$15*EE39)*DX39/(DZ39+273)*$E$15)</f>
        <v>0</v>
      </c>
      <c r="AW39" t="s">
        <v>437</v>
      </c>
      <c r="AX39">
        <v>0</v>
      </c>
      <c r="AY39">
        <v>0.7</v>
      </c>
      <c r="AZ39">
        <v>0.7</v>
      </c>
      <c r="BA39">
        <f>1-AY39/AZ39</f>
        <v>0</v>
      </c>
      <c r="BB39">
        <v>-1</v>
      </c>
      <c r="BC39" t="s">
        <v>505</v>
      </c>
      <c r="BD39">
        <v>8176.55</v>
      </c>
      <c r="BE39">
        <v>229.6615769230769</v>
      </c>
      <c r="BF39">
        <v>239</v>
      </c>
      <c r="BG39">
        <f>1-BE39/BF39</f>
        <v>0</v>
      </c>
      <c r="BH39">
        <v>0.5</v>
      </c>
      <c r="BI39">
        <f>DH39</f>
        <v>0</v>
      </c>
      <c r="BJ39">
        <f>K39</f>
        <v>0</v>
      </c>
      <c r="BK39">
        <f>BG39*BH39*BI39</f>
        <v>0</v>
      </c>
      <c r="BL39">
        <f>(BJ39-BB39)/BI39</f>
        <v>0</v>
      </c>
      <c r="BM39">
        <f>(AZ39-BF39)/BF39</f>
        <v>0</v>
      </c>
      <c r="BN39">
        <f>AY39/(BA39+AY39/BF39)</f>
        <v>0</v>
      </c>
      <c r="BO39" t="s">
        <v>437</v>
      </c>
      <c r="BP39">
        <v>0</v>
      </c>
      <c r="BQ39">
        <f>IF(BP39&lt;&gt;0, BP39, BN39)</f>
        <v>0</v>
      </c>
      <c r="BR39">
        <f>1-BQ39/BF39</f>
        <v>0</v>
      </c>
      <c r="BS39">
        <f>(BF39-BE39)/(BF39-BQ39)</f>
        <v>0</v>
      </c>
      <c r="BT39">
        <f>(AZ39-BF39)/(AZ39-BQ39)</f>
        <v>0</v>
      </c>
      <c r="BU39">
        <f>(BF39-BE39)/(BF39-AY39)</f>
        <v>0</v>
      </c>
      <c r="BV39">
        <f>(AZ39-BF39)/(AZ39-AY39)</f>
        <v>0</v>
      </c>
      <c r="BW39">
        <f>(BS39*BQ39/BE39)</f>
        <v>0</v>
      </c>
      <c r="BX39">
        <f>(1-BW39)</f>
        <v>0</v>
      </c>
      <c r="DG39">
        <f>$B$13*EF39+$C$13*EG39+$F$13*ER39*(1-EU39)</f>
        <v>0</v>
      </c>
      <c r="DH39">
        <f>DG39*DI39</f>
        <v>0</v>
      </c>
      <c r="DI39">
        <f>($B$13*$D$11+$C$13*$D$11+$F$13*((FE39+EW39)/MAX(FE39+EW39+FF39, 0.1)*$I$11+FF39/MAX(FE39+EW39+FF39, 0.1)*$J$11))/($B$13+$C$13+$F$13)</f>
        <v>0</v>
      </c>
      <c r="DJ39">
        <f>($B$13*$K$11+$C$13*$K$11+$F$13*((FE39+EW39)/MAX(FE39+EW39+FF39, 0.1)*$P$11+FF39/MAX(FE39+EW39+FF39, 0.1)*$Q$11))/($B$13+$C$13+$F$13)</f>
        <v>0</v>
      </c>
      <c r="DK39">
        <v>2</v>
      </c>
      <c r="DL39">
        <v>0.5</v>
      </c>
      <c r="DM39" t="s">
        <v>439</v>
      </c>
      <c r="DN39">
        <v>2</v>
      </c>
      <c r="DO39" t="b">
        <v>1</v>
      </c>
      <c r="DP39">
        <v>1701304099.349999</v>
      </c>
      <c r="DQ39">
        <v>417.0043666666668</v>
      </c>
      <c r="DR39">
        <v>420.0257333333333</v>
      </c>
      <c r="DS39">
        <v>11.00500666666667</v>
      </c>
      <c r="DT39">
        <v>10.71632</v>
      </c>
      <c r="DU39">
        <v>415.7379333333334</v>
      </c>
      <c r="DV39">
        <v>10.99498666666667</v>
      </c>
      <c r="DW39">
        <v>500.0094666666666</v>
      </c>
      <c r="DX39">
        <v>89.95763333333336</v>
      </c>
      <c r="DY39">
        <v>0.09995343666666666</v>
      </c>
      <c r="DZ39">
        <v>17.32330333333334</v>
      </c>
      <c r="EA39">
        <v>17.987</v>
      </c>
      <c r="EB39">
        <v>999.9000000000002</v>
      </c>
      <c r="EC39">
        <v>0</v>
      </c>
      <c r="ED39">
        <v>0</v>
      </c>
      <c r="EE39">
        <v>10003.142</v>
      </c>
      <c r="EF39">
        <v>0</v>
      </c>
      <c r="EG39">
        <v>11.04989666666667</v>
      </c>
      <c r="EH39">
        <v>-3.021410666666667</v>
      </c>
      <c r="EI39">
        <v>421.6445333333332</v>
      </c>
      <c r="EJ39">
        <v>424.5756666666667</v>
      </c>
      <c r="EK39">
        <v>0.2886788000000001</v>
      </c>
      <c r="EL39">
        <v>420.0257333333333</v>
      </c>
      <c r="EM39">
        <v>10.71632</v>
      </c>
      <c r="EN39">
        <v>0.9899836333333333</v>
      </c>
      <c r="EO39">
        <v>0.9640148666666667</v>
      </c>
      <c r="EP39">
        <v>6.769794</v>
      </c>
      <c r="EQ39">
        <v>6.383559000000002</v>
      </c>
      <c r="ER39">
        <v>1499.995666666666</v>
      </c>
      <c r="ES39">
        <v>0.9730025999999996</v>
      </c>
      <c r="ET39">
        <v>0.02699706666666667</v>
      </c>
      <c r="EU39">
        <v>0</v>
      </c>
      <c r="EV39">
        <v>229.6489666666667</v>
      </c>
      <c r="EW39">
        <v>4.999599999999998</v>
      </c>
      <c r="EX39">
        <v>3509.893666666666</v>
      </c>
      <c r="EY39">
        <v>14076.38666666667</v>
      </c>
      <c r="EZ39">
        <v>37.79979999999999</v>
      </c>
      <c r="FA39">
        <v>39.7748</v>
      </c>
      <c r="FB39">
        <v>38.62893333333333</v>
      </c>
      <c r="FC39">
        <v>38.99966666666666</v>
      </c>
      <c r="FD39">
        <v>38.40806666666666</v>
      </c>
      <c r="FE39">
        <v>1454.635666666667</v>
      </c>
      <c r="FF39">
        <v>40.35999999999999</v>
      </c>
      <c r="FG39">
        <v>0</v>
      </c>
      <c r="FH39">
        <v>109.7999999523163</v>
      </c>
      <c r="FI39">
        <v>0</v>
      </c>
      <c r="FJ39">
        <v>229.6615769230769</v>
      </c>
      <c r="FK39">
        <v>0.6497435902072124</v>
      </c>
      <c r="FL39">
        <v>-7.144957245860624</v>
      </c>
      <c r="FM39">
        <v>3509.865769230769</v>
      </c>
      <c r="FN39">
        <v>15</v>
      </c>
      <c r="FO39">
        <v>0</v>
      </c>
      <c r="FP39" t="s">
        <v>440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-3.015017073170732</v>
      </c>
      <c r="GC39">
        <v>0.01829623693379442</v>
      </c>
      <c r="GD39">
        <v>0.03711335150220674</v>
      </c>
      <c r="GE39">
        <v>1</v>
      </c>
      <c r="GF39">
        <v>229.7080882352941</v>
      </c>
      <c r="GG39">
        <v>-0.2766233746172339</v>
      </c>
      <c r="GH39">
        <v>0.1926087725763218</v>
      </c>
      <c r="GI39">
        <v>1</v>
      </c>
      <c r="GJ39">
        <v>0.2906470975609756</v>
      </c>
      <c r="GK39">
        <v>-0.027845498257839</v>
      </c>
      <c r="GL39">
        <v>0.01054134855029349</v>
      </c>
      <c r="GM39">
        <v>1</v>
      </c>
      <c r="GN39">
        <v>3</v>
      </c>
      <c r="GO39">
        <v>3</v>
      </c>
      <c r="GP39" t="s">
        <v>448</v>
      </c>
      <c r="GQ39">
        <v>3.10016</v>
      </c>
      <c r="GR39">
        <v>2.75803</v>
      </c>
      <c r="GS39">
        <v>0.08633250000000001</v>
      </c>
      <c r="GT39">
        <v>0.0870401</v>
      </c>
      <c r="GU39">
        <v>0.060685</v>
      </c>
      <c r="GV39">
        <v>0.0601668</v>
      </c>
      <c r="GW39">
        <v>23721.2</v>
      </c>
      <c r="GX39">
        <v>22071.6</v>
      </c>
      <c r="GY39">
        <v>26530</v>
      </c>
      <c r="GZ39">
        <v>24409.5</v>
      </c>
      <c r="HA39">
        <v>39954.3</v>
      </c>
      <c r="HB39">
        <v>33961.9</v>
      </c>
      <c r="HC39">
        <v>46403.9</v>
      </c>
      <c r="HD39">
        <v>38665.9</v>
      </c>
      <c r="HE39">
        <v>1.87038</v>
      </c>
      <c r="HF39">
        <v>1.82798</v>
      </c>
      <c r="HG39">
        <v>0.0105388</v>
      </c>
      <c r="HH39">
        <v>0</v>
      </c>
      <c r="HI39">
        <v>17.8254</v>
      </c>
      <c r="HJ39">
        <v>999.9</v>
      </c>
      <c r="HK39">
        <v>32.4</v>
      </c>
      <c r="HL39">
        <v>32.3</v>
      </c>
      <c r="HM39">
        <v>17.4947</v>
      </c>
      <c r="HN39">
        <v>62.261</v>
      </c>
      <c r="HO39">
        <v>23.6298</v>
      </c>
      <c r="HP39">
        <v>1</v>
      </c>
      <c r="HQ39">
        <v>0.28092</v>
      </c>
      <c r="HR39">
        <v>6.20766</v>
      </c>
      <c r="HS39">
        <v>20.1717</v>
      </c>
      <c r="HT39">
        <v>5.22148</v>
      </c>
      <c r="HU39">
        <v>11.9834</v>
      </c>
      <c r="HV39">
        <v>4.96505</v>
      </c>
      <c r="HW39">
        <v>3.27525</v>
      </c>
      <c r="HX39">
        <v>9999</v>
      </c>
      <c r="HY39">
        <v>9999</v>
      </c>
      <c r="HZ39">
        <v>9999</v>
      </c>
      <c r="IA39">
        <v>513.3</v>
      </c>
      <c r="IB39">
        <v>1.86401</v>
      </c>
      <c r="IC39">
        <v>1.8602</v>
      </c>
      <c r="ID39">
        <v>1.85837</v>
      </c>
      <c r="IE39">
        <v>1.85979</v>
      </c>
      <c r="IF39">
        <v>1.85989</v>
      </c>
      <c r="IG39">
        <v>1.85839</v>
      </c>
      <c r="IH39">
        <v>1.85745</v>
      </c>
      <c r="II39">
        <v>1.85242</v>
      </c>
      <c r="IJ39">
        <v>0</v>
      </c>
      <c r="IK39">
        <v>0</v>
      </c>
      <c r="IL39">
        <v>0</v>
      </c>
      <c r="IM39">
        <v>0</v>
      </c>
      <c r="IN39" t="s">
        <v>442</v>
      </c>
      <c r="IO39" t="s">
        <v>443</v>
      </c>
      <c r="IP39" t="s">
        <v>444</v>
      </c>
      <c r="IQ39" t="s">
        <v>444</v>
      </c>
      <c r="IR39" t="s">
        <v>444</v>
      </c>
      <c r="IS39" t="s">
        <v>444</v>
      </c>
      <c r="IT39">
        <v>0</v>
      </c>
      <c r="IU39">
        <v>100</v>
      </c>
      <c r="IV39">
        <v>100</v>
      </c>
      <c r="IW39">
        <v>1.266</v>
      </c>
      <c r="IX39">
        <v>0.009900000000000001</v>
      </c>
      <c r="IY39">
        <v>0.3971615310492796</v>
      </c>
      <c r="IZ39">
        <v>0.002194383670526158</v>
      </c>
      <c r="JA39">
        <v>-2.614430836048478E-07</v>
      </c>
      <c r="JB39">
        <v>2.831566818974657E-11</v>
      </c>
      <c r="JC39">
        <v>-0.02387284111826243</v>
      </c>
      <c r="JD39">
        <v>-0.004919592197158782</v>
      </c>
      <c r="JE39">
        <v>0.0008186423644796414</v>
      </c>
      <c r="JF39">
        <v>-8.268116151049551E-06</v>
      </c>
      <c r="JG39">
        <v>6</v>
      </c>
      <c r="JH39">
        <v>2002</v>
      </c>
      <c r="JI39">
        <v>0</v>
      </c>
      <c r="JJ39">
        <v>28</v>
      </c>
      <c r="JK39">
        <v>28355068.5</v>
      </c>
      <c r="JL39">
        <v>28355068.5</v>
      </c>
      <c r="JM39">
        <v>1.13525</v>
      </c>
      <c r="JN39">
        <v>2.65015</v>
      </c>
      <c r="JO39">
        <v>1.49658</v>
      </c>
      <c r="JP39">
        <v>2.36206</v>
      </c>
      <c r="JQ39">
        <v>1.54907</v>
      </c>
      <c r="JR39">
        <v>2.3877</v>
      </c>
      <c r="JS39">
        <v>37.2899</v>
      </c>
      <c r="JT39">
        <v>24.0787</v>
      </c>
      <c r="JU39">
        <v>18</v>
      </c>
      <c r="JV39">
        <v>496.156</v>
      </c>
      <c r="JW39">
        <v>484.087</v>
      </c>
      <c r="JX39">
        <v>13.1326</v>
      </c>
      <c r="JY39">
        <v>30.5539</v>
      </c>
      <c r="JZ39">
        <v>29.9987</v>
      </c>
      <c r="KA39">
        <v>30.8583</v>
      </c>
      <c r="KB39">
        <v>30.8429</v>
      </c>
      <c r="KC39">
        <v>22.8323</v>
      </c>
      <c r="KD39">
        <v>31.5369</v>
      </c>
      <c r="KE39">
        <v>30.9388</v>
      </c>
      <c r="KF39">
        <v>13.1317</v>
      </c>
      <c r="KG39">
        <v>420</v>
      </c>
      <c r="KH39">
        <v>10.7993</v>
      </c>
      <c r="KI39">
        <v>101.397</v>
      </c>
      <c r="KJ39">
        <v>93.2033</v>
      </c>
    </row>
    <row r="40" spans="1:296">
      <c r="A40">
        <v>22</v>
      </c>
      <c r="B40">
        <v>1701304392.1</v>
      </c>
      <c r="C40">
        <v>6618.5</v>
      </c>
      <c r="D40" t="s">
        <v>506</v>
      </c>
      <c r="E40" t="s">
        <v>507</v>
      </c>
      <c r="F40">
        <v>5</v>
      </c>
      <c r="G40" t="s">
        <v>498</v>
      </c>
      <c r="H40">
        <v>1701304384.099999</v>
      </c>
      <c r="I40">
        <f>(J40)/1000</f>
        <v>0</v>
      </c>
      <c r="J40">
        <f>IF(DO40, AM40, AG40)</f>
        <v>0</v>
      </c>
      <c r="K40">
        <f>IF(DO40, AH40, AF40)</f>
        <v>0</v>
      </c>
      <c r="L40">
        <f>DQ40 - IF(AT40&gt;1, K40*DK40*100.0/(AV40*EE40), 0)</f>
        <v>0</v>
      </c>
      <c r="M40">
        <f>((S40-I40/2)*L40-K40)/(S40+I40/2)</f>
        <v>0</v>
      </c>
      <c r="N40">
        <f>M40*(DX40+DY40)/1000.0</f>
        <v>0</v>
      </c>
      <c r="O40">
        <f>(DQ40 - IF(AT40&gt;1, K40*DK40*100.0/(AV40*EE40), 0))*(DX40+DY40)/1000.0</f>
        <v>0</v>
      </c>
      <c r="P40">
        <f>2.0/((1/R40-1/Q40)+SIGN(R40)*SQRT((1/R40-1/Q40)*(1/R40-1/Q40) + 4*DL40/((DL40+1)*(DL40+1))*(2*1/R40*1/Q40-1/Q40*1/Q40)))</f>
        <v>0</v>
      </c>
      <c r="Q40">
        <f>IF(LEFT(DM40,1)&lt;&gt;"0",IF(LEFT(DM40,1)="1",3.0,DN40),$D$5+$E$5*(EE40*DX40/($K$5*1000))+$F$5*(EE40*DX40/($K$5*1000))*MAX(MIN(DK40,$J$5),$I$5)*MAX(MIN(DK40,$J$5),$I$5)+$G$5*MAX(MIN(DK40,$J$5),$I$5)*(EE40*DX40/($K$5*1000))+$H$5*(EE40*DX40/($K$5*1000))*(EE40*DX40/($K$5*1000)))</f>
        <v>0</v>
      </c>
      <c r="R40">
        <f>I40*(1000-(1000*0.61365*exp(17.502*V40/(240.97+V40))/(DX40+DY40)+DS40)/2)/(1000*0.61365*exp(17.502*V40/(240.97+V40))/(DX40+DY40)-DS40)</f>
        <v>0</v>
      </c>
      <c r="S40">
        <f>1/((DL40+1)/(P40/1.6)+1/(Q40/1.37)) + DL40/((DL40+1)/(P40/1.6) + DL40/(Q40/1.37))</f>
        <v>0</v>
      </c>
      <c r="T40">
        <f>(DG40*DJ40)</f>
        <v>0</v>
      </c>
      <c r="U40">
        <f>(DZ40+(T40+2*0.95*5.67E-8*(((DZ40+$B$9)+273)^4-(DZ40+273)^4)-44100*I40)/(1.84*29.3*Q40+8*0.95*5.67E-8*(DZ40+273)^3))</f>
        <v>0</v>
      </c>
      <c r="V40">
        <f>($C$9*EA40+$D$9*EB40+$E$9*U40)</f>
        <v>0</v>
      </c>
      <c r="W40">
        <f>0.61365*exp(17.502*V40/(240.97+V40))</f>
        <v>0</v>
      </c>
      <c r="X40">
        <f>(Y40/Z40*100)</f>
        <v>0</v>
      </c>
      <c r="Y40">
        <f>DS40*(DX40+DY40)/1000</f>
        <v>0</v>
      </c>
      <c r="Z40">
        <f>0.61365*exp(17.502*DZ40/(240.97+DZ40))</f>
        <v>0</v>
      </c>
      <c r="AA40">
        <f>(W40-DS40*(DX40+DY40)/1000)</f>
        <v>0</v>
      </c>
      <c r="AB40">
        <f>(-I40*44100)</f>
        <v>0</v>
      </c>
      <c r="AC40">
        <f>2*29.3*Q40*0.92*(DZ40-V40)</f>
        <v>0</v>
      </c>
      <c r="AD40">
        <f>2*0.95*5.67E-8*(((DZ40+$B$9)+273)^4-(V40+273)^4)</f>
        <v>0</v>
      </c>
      <c r="AE40">
        <f>T40+AD40+AB40+AC40</f>
        <v>0</v>
      </c>
      <c r="AF40">
        <f>DW40*AT40*(DR40-DQ40*(1000-AT40*DT40)/(1000-AT40*DS40))/(100*DK40)</f>
        <v>0</v>
      </c>
      <c r="AG40">
        <f>1000*DW40*AT40*(DS40-DT40)/(100*DK40*(1000-AT40*DS40))</f>
        <v>0</v>
      </c>
      <c r="AH40">
        <f>(AI40 - AJ40 - DX40*1E3/(8.314*(DZ40+273.15)) * AL40/DW40 * AK40) * DW40/(100*DK40) * (1000 - DT40)/1000</f>
        <v>0</v>
      </c>
      <c r="AI40">
        <v>426.7321376784747</v>
      </c>
      <c r="AJ40">
        <v>422.5284545454542</v>
      </c>
      <c r="AK40">
        <v>-0.0007733131245023592</v>
      </c>
      <c r="AL40">
        <v>66.1623933219267</v>
      </c>
      <c r="AM40">
        <f>(AO40 - AN40 + DX40*1E3/(8.314*(DZ40+273.15)) * AQ40/DW40 * AP40) * DW40/(100*DK40) * 1000/(1000 - AO40)</f>
        <v>0</v>
      </c>
      <c r="AN40">
        <v>15.86799621345914</v>
      </c>
      <c r="AO40">
        <v>16.18929696969696</v>
      </c>
      <c r="AP40">
        <v>0.008469368614035596</v>
      </c>
      <c r="AQ40">
        <v>108.2399413541863</v>
      </c>
      <c r="AR40">
        <v>0</v>
      </c>
      <c r="AS40">
        <v>0</v>
      </c>
      <c r="AT40">
        <f>IF(AR40*$H$15&gt;=AV40,1.0,(AV40/(AV40-AR40*$H$15)))</f>
        <v>0</v>
      </c>
      <c r="AU40">
        <f>(AT40-1)*100</f>
        <v>0</v>
      </c>
      <c r="AV40">
        <f>MAX(0,($B$15+$C$15*EE40)/(1+$D$15*EE40)*DX40/(DZ40+273)*$E$15)</f>
        <v>0</v>
      </c>
      <c r="AW40" t="s">
        <v>437</v>
      </c>
      <c r="AX40">
        <v>0</v>
      </c>
      <c r="AY40">
        <v>0.7</v>
      </c>
      <c r="AZ40">
        <v>0.7</v>
      </c>
      <c r="BA40">
        <f>1-AY40/AZ40</f>
        <v>0</v>
      </c>
      <c r="BB40">
        <v>-1</v>
      </c>
      <c r="BC40" t="s">
        <v>508</v>
      </c>
      <c r="BD40">
        <v>8175.02</v>
      </c>
      <c r="BE40">
        <v>220.4707692307692</v>
      </c>
      <c r="BF40">
        <v>234.41</v>
      </c>
      <c r="BG40">
        <f>1-BE40/BF40</f>
        <v>0</v>
      </c>
      <c r="BH40">
        <v>0.5</v>
      </c>
      <c r="BI40">
        <f>DH40</f>
        <v>0</v>
      </c>
      <c r="BJ40">
        <f>K40</f>
        <v>0</v>
      </c>
      <c r="BK40">
        <f>BG40*BH40*BI40</f>
        <v>0</v>
      </c>
      <c r="BL40">
        <f>(BJ40-BB40)/BI40</f>
        <v>0</v>
      </c>
      <c r="BM40">
        <f>(AZ40-BF40)/BF40</f>
        <v>0</v>
      </c>
      <c r="BN40">
        <f>AY40/(BA40+AY40/BF40)</f>
        <v>0</v>
      </c>
      <c r="BO40" t="s">
        <v>437</v>
      </c>
      <c r="BP40">
        <v>0</v>
      </c>
      <c r="BQ40">
        <f>IF(BP40&lt;&gt;0, BP40, BN40)</f>
        <v>0</v>
      </c>
      <c r="BR40">
        <f>1-BQ40/BF40</f>
        <v>0</v>
      </c>
      <c r="BS40">
        <f>(BF40-BE40)/(BF40-BQ40)</f>
        <v>0</v>
      </c>
      <c r="BT40">
        <f>(AZ40-BF40)/(AZ40-BQ40)</f>
        <v>0</v>
      </c>
      <c r="BU40">
        <f>(BF40-BE40)/(BF40-AY40)</f>
        <v>0</v>
      </c>
      <c r="BV40">
        <f>(AZ40-BF40)/(AZ40-AY40)</f>
        <v>0</v>
      </c>
      <c r="BW40">
        <f>(BS40*BQ40/BE40)</f>
        <v>0</v>
      </c>
      <c r="BX40">
        <f>(1-BW40)</f>
        <v>0</v>
      </c>
      <c r="DG40">
        <f>$B$13*EF40+$C$13*EG40+$F$13*ER40*(1-EU40)</f>
        <v>0</v>
      </c>
      <c r="DH40">
        <f>DG40*DI40</f>
        <v>0</v>
      </c>
      <c r="DI40">
        <f>($B$13*$D$11+$C$13*$D$11+$F$13*((FE40+EW40)/MAX(FE40+EW40+FF40, 0.1)*$I$11+FF40/MAX(FE40+EW40+FF40, 0.1)*$J$11))/($B$13+$C$13+$F$13)</f>
        <v>0</v>
      </c>
      <c r="DJ40">
        <f>($B$13*$K$11+$C$13*$K$11+$F$13*((FE40+EW40)/MAX(FE40+EW40+FF40, 0.1)*$P$11+FF40/MAX(FE40+EW40+FF40, 0.1)*$Q$11))/($B$13+$C$13+$F$13)</f>
        <v>0</v>
      </c>
      <c r="DK40">
        <v>2</v>
      </c>
      <c r="DL40">
        <v>0.5</v>
      </c>
      <c r="DM40" t="s">
        <v>439</v>
      </c>
      <c r="DN40">
        <v>2</v>
      </c>
      <c r="DO40" t="b">
        <v>1</v>
      </c>
      <c r="DP40">
        <v>1701304384.099999</v>
      </c>
      <c r="DQ40">
        <v>415.7285161290322</v>
      </c>
      <c r="DR40">
        <v>419.9816451612903</v>
      </c>
      <c r="DS40">
        <v>16.15888064516129</v>
      </c>
      <c r="DT40">
        <v>15.79180967741935</v>
      </c>
      <c r="DU40">
        <v>414.4646451612904</v>
      </c>
      <c r="DV40">
        <v>16.0845</v>
      </c>
      <c r="DW40">
        <v>499.995935483871</v>
      </c>
      <c r="DX40">
        <v>89.96599999999998</v>
      </c>
      <c r="DY40">
        <v>0.1000155806451613</v>
      </c>
      <c r="DZ40">
        <v>23.61018709677419</v>
      </c>
      <c r="EA40">
        <v>24.0362935483871</v>
      </c>
      <c r="EB40">
        <v>999.9000000000003</v>
      </c>
      <c r="EC40">
        <v>0</v>
      </c>
      <c r="ED40">
        <v>0</v>
      </c>
      <c r="EE40">
        <v>9995.84193548387</v>
      </c>
      <c r="EF40">
        <v>0</v>
      </c>
      <c r="EG40">
        <v>11.0168064516129</v>
      </c>
      <c r="EH40">
        <v>-4.253120322580646</v>
      </c>
      <c r="EI40">
        <v>422.5566129032258</v>
      </c>
      <c r="EJ40">
        <v>426.7203870967742</v>
      </c>
      <c r="EK40">
        <v>0.3670689677419355</v>
      </c>
      <c r="EL40">
        <v>419.9816451612903</v>
      </c>
      <c r="EM40">
        <v>15.79180967741935</v>
      </c>
      <c r="EN40">
        <v>1.453749677419354</v>
      </c>
      <c r="EO40">
        <v>1.420725806451613</v>
      </c>
      <c r="EP40">
        <v>12.49020967741935</v>
      </c>
      <c r="EQ40">
        <v>12.14062258064516</v>
      </c>
      <c r="ER40">
        <v>1499.981612903226</v>
      </c>
      <c r="ES40">
        <v>0.9729970645161293</v>
      </c>
      <c r="ET40">
        <v>0.02700306774193548</v>
      </c>
      <c r="EU40">
        <v>0</v>
      </c>
      <c r="EV40">
        <v>220.4529677419355</v>
      </c>
      <c r="EW40">
        <v>4.999599999999997</v>
      </c>
      <c r="EX40">
        <v>3357.663225806451</v>
      </c>
      <c r="EY40">
        <v>14076.22580645162</v>
      </c>
      <c r="EZ40">
        <v>36.81025806451613</v>
      </c>
      <c r="FA40">
        <v>38.50193548387097</v>
      </c>
      <c r="FB40">
        <v>37.85867741935483</v>
      </c>
      <c r="FC40">
        <v>37.97554838709677</v>
      </c>
      <c r="FD40">
        <v>38.22551612903224</v>
      </c>
      <c r="FE40">
        <v>1454.611612903225</v>
      </c>
      <c r="FF40">
        <v>40.36999999999998</v>
      </c>
      <c r="FG40">
        <v>0</v>
      </c>
      <c r="FH40">
        <v>284.2000000476837</v>
      </c>
      <c r="FI40">
        <v>0</v>
      </c>
      <c r="FJ40">
        <v>220.4707692307692</v>
      </c>
      <c r="FK40">
        <v>-0.3005812054796728</v>
      </c>
      <c r="FL40">
        <v>5.787350421580525</v>
      </c>
      <c r="FM40">
        <v>3357.653076923077</v>
      </c>
      <c r="FN40">
        <v>15</v>
      </c>
      <c r="FO40">
        <v>0</v>
      </c>
      <c r="FP40" t="s">
        <v>440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-4.246705</v>
      </c>
      <c r="GC40">
        <v>-0.126007204502815</v>
      </c>
      <c r="GD40">
        <v>0.02467230046023272</v>
      </c>
      <c r="GE40">
        <v>1</v>
      </c>
      <c r="GF40">
        <v>220.4842941176471</v>
      </c>
      <c r="GG40">
        <v>-0.2134148236601029</v>
      </c>
      <c r="GH40">
        <v>0.2096415048448957</v>
      </c>
      <c r="GI40">
        <v>1</v>
      </c>
      <c r="GJ40">
        <v>0.3817476</v>
      </c>
      <c r="GK40">
        <v>-0.3941956547842424</v>
      </c>
      <c r="GL40">
        <v>0.04017784955656537</v>
      </c>
      <c r="GM40">
        <v>0</v>
      </c>
      <c r="GN40">
        <v>2</v>
      </c>
      <c r="GO40">
        <v>3</v>
      </c>
      <c r="GP40" t="s">
        <v>441</v>
      </c>
      <c r="GQ40">
        <v>3.10132</v>
      </c>
      <c r="GR40">
        <v>2.75811</v>
      </c>
      <c r="GS40">
        <v>0.0863934</v>
      </c>
      <c r="GT40">
        <v>0.0872964</v>
      </c>
      <c r="GU40">
        <v>0.08117249999999999</v>
      </c>
      <c r="GV40">
        <v>0.0807976</v>
      </c>
      <c r="GW40">
        <v>23767.5</v>
      </c>
      <c r="GX40">
        <v>22101.8</v>
      </c>
      <c r="GY40">
        <v>26578.7</v>
      </c>
      <c r="GZ40">
        <v>24444.4</v>
      </c>
      <c r="HA40">
        <v>39148.5</v>
      </c>
      <c r="HB40">
        <v>33257.6</v>
      </c>
      <c r="HC40">
        <v>46487.9</v>
      </c>
      <c r="HD40">
        <v>38717.2</v>
      </c>
      <c r="HE40">
        <v>1.88255</v>
      </c>
      <c r="HF40">
        <v>1.85317</v>
      </c>
      <c r="HG40">
        <v>0.168726</v>
      </c>
      <c r="HH40">
        <v>0</v>
      </c>
      <c r="HI40">
        <v>21.2328</v>
      </c>
      <c r="HJ40">
        <v>999.9</v>
      </c>
      <c r="HK40">
        <v>34.2</v>
      </c>
      <c r="HL40">
        <v>32.5</v>
      </c>
      <c r="HM40">
        <v>18.6737</v>
      </c>
      <c r="HN40">
        <v>61.151</v>
      </c>
      <c r="HO40">
        <v>23.8942</v>
      </c>
      <c r="HP40">
        <v>1</v>
      </c>
      <c r="HQ40">
        <v>0.163679</v>
      </c>
      <c r="HR40">
        <v>2.44196</v>
      </c>
      <c r="HS40">
        <v>20.2634</v>
      </c>
      <c r="HT40">
        <v>5.22178</v>
      </c>
      <c r="HU40">
        <v>11.98</v>
      </c>
      <c r="HV40">
        <v>4.9655</v>
      </c>
      <c r="HW40">
        <v>3.2753</v>
      </c>
      <c r="HX40">
        <v>9999</v>
      </c>
      <c r="HY40">
        <v>9999</v>
      </c>
      <c r="HZ40">
        <v>9999</v>
      </c>
      <c r="IA40">
        <v>513.4</v>
      </c>
      <c r="IB40">
        <v>1.86401</v>
      </c>
      <c r="IC40">
        <v>1.86019</v>
      </c>
      <c r="ID40">
        <v>1.85838</v>
      </c>
      <c r="IE40">
        <v>1.85977</v>
      </c>
      <c r="IF40">
        <v>1.85989</v>
      </c>
      <c r="IG40">
        <v>1.85838</v>
      </c>
      <c r="IH40">
        <v>1.85745</v>
      </c>
      <c r="II40">
        <v>1.85242</v>
      </c>
      <c r="IJ40">
        <v>0</v>
      </c>
      <c r="IK40">
        <v>0</v>
      </c>
      <c r="IL40">
        <v>0</v>
      </c>
      <c r="IM40">
        <v>0</v>
      </c>
      <c r="IN40" t="s">
        <v>442</v>
      </c>
      <c r="IO40" t="s">
        <v>443</v>
      </c>
      <c r="IP40" t="s">
        <v>444</v>
      </c>
      <c r="IQ40" t="s">
        <v>444</v>
      </c>
      <c r="IR40" t="s">
        <v>444</v>
      </c>
      <c r="IS40" t="s">
        <v>444</v>
      </c>
      <c r="IT40">
        <v>0</v>
      </c>
      <c r="IU40">
        <v>100</v>
      </c>
      <c r="IV40">
        <v>100</v>
      </c>
      <c r="IW40">
        <v>1.264</v>
      </c>
      <c r="IX40">
        <v>0.07489999999999999</v>
      </c>
      <c r="IY40">
        <v>0.3971615310492796</v>
      </c>
      <c r="IZ40">
        <v>0.002194383670526158</v>
      </c>
      <c r="JA40">
        <v>-2.614430836048478E-07</v>
      </c>
      <c r="JB40">
        <v>2.831566818974657E-11</v>
      </c>
      <c r="JC40">
        <v>-0.02387284111826243</v>
      </c>
      <c r="JD40">
        <v>-0.004919592197158782</v>
      </c>
      <c r="JE40">
        <v>0.0008186423644796414</v>
      </c>
      <c r="JF40">
        <v>-8.268116151049551E-06</v>
      </c>
      <c r="JG40">
        <v>6</v>
      </c>
      <c r="JH40">
        <v>2002</v>
      </c>
      <c r="JI40">
        <v>0</v>
      </c>
      <c r="JJ40">
        <v>28</v>
      </c>
      <c r="JK40">
        <v>28355073.2</v>
      </c>
      <c r="JL40">
        <v>28355073.2</v>
      </c>
      <c r="JM40">
        <v>1.14014</v>
      </c>
      <c r="JN40">
        <v>2.63916</v>
      </c>
      <c r="JO40">
        <v>1.49658</v>
      </c>
      <c r="JP40">
        <v>2.36206</v>
      </c>
      <c r="JQ40">
        <v>1.54907</v>
      </c>
      <c r="JR40">
        <v>2.45483</v>
      </c>
      <c r="JS40">
        <v>37.0509</v>
      </c>
      <c r="JT40">
        <v>24.1225</v>
      </c>
      <c r="JU40">
        <v>18</v>
      </c>
      <c r="JV40">
        <v>495.757</v>
      </c>
      <c r="JW40">
        <v>493.088</v>
      </c>
      <c r="JX40">
        <v>21.0308</v>
      </c>
      <c r="JY40">
        <v>29.3221</v>
      </c>
      <c r="JZ40">
        <v>29.9966</v>
      </c>
      <c r="KA40">
        <v>29.8428</v>
      </c>
      <c r="KB40">
        <v>29.8951</v>
      </c>
      <c r="KC40">
        <v>22.9143</v>
      </c>
      <c r="KD40">
        <v>11.0055</v>
      </c>
      <c r="KE40">
        <v>39.8418</v>
      </c>
      <c r="KF40">
        <v>21.0919</v>
      </c>
      <c r="KG40">
        <v>420</v>
      </c>
      <c r="KH40">
        <v>15.8856</v>
      </c>
      <c r="KI40">
        <v>101.582</v>
      </c>
      <c r="KJ40">
        <v>93.3308</v>
      </c>
    </row>
    <row r="41" spans="1:296">
      <c r="A41">
        <v>23</v>
      </c>
      <c r="B41">
        <v>1701304492.1</v>
      </c>
      <c r="C41">
        <v>6718.5</v>
      </c>
      <c r="D41" t="s">
        <v>509</v>
      </c>
      <c r="E41" t="s">
        <v>510</v>
      </c>
      <c r="F41">
        <v>5</v>
      </c>
      <c r="G41" t="s">
        <v>498</v>
      </c>
      <c r="H41">
        <v>1701304484.099999</v>
      </c>
      <c r="I41">
        <f>(J41)/1000</f>
        <v>0</v>
      </c>
      <c r="J41">
        <f>IF(DO41, AM41, AG41)</f>
        <v>0</v>
      </c>
      <c r="K41">
        <f>IF(DO41, AH41, AF41)</f>
        <v>0</v>
      </c>
      <c r="L41">
        <f>DQ41 - IF(AT41&gt;1, K41*DK41*100.0/(AV41*EE41), 0)</f>
        <v>0</v>
      </c>
      <c r="M41">
        <f>((S41-I41/2)*L41-K41)/(S41+I41/2)</f>
        <v>0</v>
      </c>
      <c r="N41">
        <f>M41*(DX41+DY41)/1000.0</f>
        <v>0</v>
      </c>
      <c r="O41">
        <f>(DQ41 - IF(AT41&gt;1, K41*DK41*100.0/(AV41*EE41), 0))*(DX41+DY41)/1000.0</f>
        <v>0</v>
      </c>
      <c r="P41">
        <f>2.0/((1/R41-1/Q41)+SIGN(R41)*SQRT((1/R41-1/Q41)*(1/R41-1/Q41) + 4*DL41/((DL41+1)*(DL41+1))*(2*1/R41*1/Q41-1/Q41*1/Q41)))</f>
        <v>0</v>
      </c>
      <c r="Q41">
        <f>IF(LEFT(DM41,1)&lt;&gt;"0",IF(LEFT(DM41,1)="1",3.0,DN41),$D$5+$E$5*(EE41*DX41/($K$5*1000))+$F$5*(EE41*DX41/($K$5*1000))*MAX(MIN(DK41,$J$5),$I$5)*MAX(MIN(DK41,$J$5),$I$5)+$G$5*MAX(MIN(DK41,$J$5),$I$5)*(EE41*DX41/($K$5*1000))+$H$5*(EE41*DX41/($K$5*1000))*(EE41*DX41/($K$5*1000)))</f>
        <v>0</v>
      </c>
      <c r="R41">
        <f>I41*(1000-(1000*0.61365*exp(17.502*V41/(240.97+V41))/(DX41+DY41)+DS41)/2)/(1000*0.61365*exp(17.502*V41/(240.97+V41))/(DX41+DY41)-DS41)</f>
        <v>0</v>
      </c>
      <c r="S41">
        <f>1/((DL41+1)/(P41/1.6)+1/(Q41/1.37)) + DL41/((DL41+1)/(P41/1.6) + DL41/(Q41/1.37))</f>
        <v>0</v>
      </c>
      <c r="T41">
        <f>(DG41*DJ41)</f>
        <v>0</v>
      </c>
      <c r="U41">
        <f>(DZ41+(T41+2*0.95*5.67E-8*(((DZ41+$B$9)+273)^4-(DZ41+273)^4)-44100*I41)/(1.84*29.3*Q41+8*0.95*5.67E-8*(DZ41+273)^3))</f>
        <v>0</v>
      </c>
      <c r="V41">
        <f>($C$9*EA41+$D$9*EB41+$E$9*U41)</f>
        <v>0</v>
      </c>
      <c r="W41">
        <f>0.61365*exp(17.502*V41/(240.97+V41))</f>
        <v>0</v>
      </c>
      <c r="X41">
        <f>(Y41/Z41*100)</f>
        <v>0</v>
      </c>
      <c r="Y41">
        <f>DS41*(DX41+DY41)/1000</f>
        <v>0</v>
      </c>
      <c r="Z41">
        <f>0.61365*exp(17.502*DZ41/(240.97+DZ41))</f>
        <v>0</v>
      </c>
      <c r="AA41">
        <f>(W41-DS41*(DX41+DY41)/1000)</f>
        <v>0</v>
      </c>
      <c r="AB41">
        <f>(-I41*44100)</f>
        <v>0</v>
      </c>
      <c r="AC41">
        <f>2*29.3*Q41*0.92*(DZ41-V41)</f>
        <v>0</v>
      </c>
      <c r="AD41">
        <f>2*0.95*5.67E-8*(((DZ41+$B$9)+273)^4-(V41+273)^4)</f>
        <v>0</v>
      </c>
      <c r="AE41">
        <f>T41+AD41+AB41+AC41</f>
        <v>0</v>
      </c>
      <c r="AF41">
        <f>DW41*AT41*(DR41-DQ41*(1000-AT41*DT41)/(1000-AT41*DS41))/(100*DK41)</f>
        <v>0</v>
      </c>
      <c r="AG41">
        <f>1000*DW41*AT41*(DS41-DT41)/(100*DK41*(1000-AT41*DS41))</f>
        <v>0</v>
      </c>
      <c r="AH41">
        <f>(AI41 - AJ41 - DX41*1E3/(8.314*(DZ41+273.15)) * AL41/DW41 * AK41) * DW41/(100*DK41) * (1000 - DT41)/1000</f>
        <v>0</v>
      </c>
      <c r="AI41">
        <v>426.6997321827649</v>
      </c>
      <c r="AJ41">
        <v>422.5135272727275</v>
      </c>
      <c r="AK41">
        <v>-0.004380036452806842</v>
      </c>
      <c r="AL41">
        <v>66.1623933219267</v>
      </c>
      <c r="AM41">
        <f>(AO41 - AN41 + DX41*1E3/(8.314*(DZ41+273.15)) * AQ41/DW41 * AP41) * DW41/(100*DK41) * 1000/(1000 - AO41)</f>
        <v>0</v>
      </c>
      <c r="AN41">
        <v>15.70942119839995</v>
      </c>
      <c r="AO41">
        <v>16.14296545454544</v>
      </c>
      <c r="AP41">
        <v>-1.310534985648802E-05</v>
      </c>
      <c r="AQ41">
        <v>108.2399413541863</v>
      </c>
      <c r="AR41">
        <v>0</v>
      </c>
      <c r="AS41">
        <v>0</v>
      </c>
      <c r="AT41">
        <f>IF(AR41*$H$15&gt;=AV41,1.0,(AV41/(AV41-AR41*$H$15)))</f>
        <v>0</v>
      </c>
      <c r="AU41">
        <f>(AT41-1)*100</f>
        <v>0</v>
      </c>
      <c r="AV41">
        <f>MAX(0,($B$15+$C$15*EE41)/(1+$D$15*EE41)*DX41/(DZ41+273)*$E$15)</f>
        <v>0</v>
      </c>
      <c r="AW41" t="s">
        <v>437</v>
      </c>
      <c r="AX41">
        <v>0</v>
      </c>
      <c r="AY41">
        <v>0.7</v>
      </c>
      <c r="AZ41">
        <v>0.7</v>
      </c>
      <c r="BA41">
        <f>1-AY41/AZ41</f>
        <v>0</v>
      </c>
      <c r="BB41">
        <v>-1</v>
      </c>
      <c r="BC41" t="s">
        <v>511</v>
      </c>
      <c r="BD41">
        <v>8177.29</v>
      </c>
      <c r="BE41">
        <v>220.7225384615384</v>
      </c>
      <c r="BF41">
        <v>234.6</v>
      </c>
      <c r="BG41">
        <f>1-BE41/BF41</f>
        <v>0</v>
      </c>
      <c r="BH41">
        <v>0.5</v>
      </c>
      <c r="BI41">
        <f>DH41</f>
        <v>0</v>
      </c>
      <c r="BJ41">
        <f>K41</f>
        <v>0</v>
      </c>
      <c r="BK41">
        <f>BG41*BH41*BI41</f>
        <v>0</v>
      </c>
      <c r="BL41">
        <f>(BJ41-BB41)/BI41</f>
        <v>0</v>
      </c>
      <c r="BM41">
        <f>(AZ41-BF41)/BF41</f>
        <v>0</v>
      </c>
      <c r="BN41">
        <f>AY41/(BA41+AY41/BF41)</f>
        <v>0</v>
      </c>
      <c r="BO41" t="s">
        <v>437</v>
      </c>
      <c r="BP41">
        <v>0</v>
      </c>
      <c r="BQ41">
        <f>IF(BP41&lt;&gt;0, BP41, BN41)</f>
        <v>0</v>
      </c>
      <c r="BR41">
        <f>1-BQ41/BF41</f>
        <v>0</v>
      </c>
      <c r="BS41">
        <f>(BF41-BE41)/(BF41-BQ41)</f>
        <v>0</v>
      </c>
      <c r="BT41">
        <f>(AZ41-BF41)/(AZ41-BQ41)</f>
        <v>0</v>
      </c>
      <c r="BU41">
        <f>(BF41-BE41)/(BF41-AY41)</f>
        <v>0</v>
      </c>
      <c r="BV41">
        <f>(AZ41-BF41)/(AZ41-AY41)</f>
        <v>0</v>
      </c>
      <c r="BW41">
        <f>(BS41*BQ41/BE41)</f>
        <v>0</v>
      </c>
      <c r="BX41">
        <f>(1-BW41)</f>
        <v>0</v>
      </c>
      <c r="DG41">
        <f>$B$13*EF41+$C$13*EG41+$F$13*ER41*(1-EU41)</f>
        <v>0</v>
      </c>
      <c r="DH41">
        <f>DG41*DI41</f>
        <v>0</v>
      </c>
      <c r="DI41">
        <f>($B$13*$D$11+$C$13*$D$11+$F$13*((FE41+EW41)/MAX(FE41+EW41+FF41, 0.1)*$I$11+FF41/MAX(FE41+EW41+FF41, 0.1)*$J$11))/($B$13+$C$13+$F$13)</f>
        <v>0</v>
      </c>
      <c r="DJ41">
        <f>($B$13*$K$11+$C$13*$K$11+$F$13*((FE41+EW41)/MAX(FE41+EW41+FF41, 0.1)*$P$11+FF41/MAX(FE41+EW41+FF41, 0.1)*$Q$11))/($B$13+$C$13+$F$13)</f>
        <v>0</v>
      </c>
      <c r="DK41">
        <v>2</v>
      </c>
      <c r="DL41">
        <v>0.5</v>
      </c>
      <c r="DM41" t="s">
        <v>439</v>
      </c>
      <c r="DN41">
        <v>2</v>
      </c>
      <c r="DO41" t="b">
        <v>1</v>
      </c>
      <c r="DP41">
        <v>1701304484.099999</v>
      </c>
      <c r="DQ41">
        <v>415.6866774193549</v>
      </c>
      <c r="DR41">
        <v>419.9916129032258</v>
      </c>
      <c r="DS41">
        <v>16.14668709677419</v>
      </c>
      <c r="DT41">
        <v>15.71375161290323</v>
      </c>
      <c r="DU41">
        <v>414.423</v>
      </c>
      <c r="DV41">
        <v>16.07248387096774</v>
      </c>
      <c r="DW41">
        <v>499.9836451612904</v>
      </c>
      <c r="DX41">
        <v>89.97111612903227</v>
      </c>
      <c r="DY41">
        <v>0.1000076</v>
      </c>
      <c r="DZ41">
        <v>23.45841935483871</v>
      </c>
      <c r="EA41">
        <v>23.96561290322581</v>
      </c>
      <c r="EB41">
        <v>999.9000000000003</v>
      </c>
      <c r="EC41">
        <v>0</v>
      </c>
      <c r="ED41">
        <v>0</v>
      </c>
      <c r="EE41">
        <v>9988.299032258064</v>
      </c>
      <c r="EF41">
        <v>0</v>
      </c>
      <c r="EG41">
        <v>11.05</v>
      </c>
      <c r="EH41">
        <v>-4.30498</v>
      </c>
      <c r="EI41">
        <v>422.508870967742</v>
      </c>
      <c r="EJ41">
        <v>426.6966774193548</v>
      </c>
      <c r="EK41">
        <v>0.4329428064516129</v>
      </c>
      <c r="EL41">
        <v>419.9916129032258</v>
      </c>
      <c r="EM41">
        <v>15.71375161290323</v>
      </c>
      <c r="EN41">
        <v>1.452735806451613</v>
      </c>
      <c r="EO41">
        <v>1.413782903225807</v>
      </c>
      <c r="EP41">
        <v>12.47957419354839</v>
      </c>
      <c r="EQ41">
        <v>12.06627419354839</v>
      </c>
      <c r="ER41">
        <v>1499.985806451613</v>
      </c>
      <c r="ES41">
        <v>0.9729954516129034</v>
      </c>
      <c r="ET41">
        <v>0.02700456129032259</v>
      </c>
      <c r="EU41">
        <v>0</v>
      </c>
      <c r="EV41">
        <v>220.7035161290322</v>
      </c>
      <c r="EW41">
        <v>4.999599999999997</v>
      </c>
      <c r="EX41">
        <v>3356.395161290322</v>
      </c>
      <c r="EY41">
        <v>14076.24516129032</v>
      </c>
      <c r="EZ41">
        <v>36.55825806451612</v>
      </c>
      <c r="FA41">
        <v>38.16699999999999</v>
      </c>
      <c r="FB41">
        <v>38.01593548387095</v>
      </c>
      <c r="FC41">
        <v>37.66512903225806</v>
      </c>
      <c r="FD41">
        <v>37.93719354838709</v>
      </c>
      <c r="FE41">
        <v>1454.615806451613</v>
      </c>
      <c r="FF41">
        <v>40.36999999999998</v>
      </c>
      <c r="FG41">
        <v>0</v>
      </c>
      <c r="FH41">
        <v>99.20000004768372</v>
      </c>
      <c r="FI41">
        <v>0</v>
      </c>
      <c r="FJ41">
        <v>220.7225384615384</v>
      </c>
      <c r="FK41">
        <v>0.2103247894881123</v>
      </c>
      <c r="FL41">
        <v>-4.70427350427764</v>
      </c>
      <c r="FM41">
        <v>3356.366923076923</v>
      </c>
      <c r="FN41">
        <v>15</v>
      </c>
      <c r="FO41">
        <v>0</v>
      </c>
      <c r="FP41" t="s">
        <v>440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-4.3126625</v>
      </c>
      <c r="GC41">
        <v>0.169997223264549</v>
      </c>
      <c r="GD41">
        <v>0.04425842364736916</v>
      </c>
      <c r="GE41">
        <v>1</v>
      </c>
      <c r="GF41">
        <v>220.6920294117647</v>
      </c>
      <c r="GG41">
        <v>0.350175706761927</v>
      </c>
      <c r="GH41">
        <v>0.228176336002266</v>
      </c>
      <c r="GI41">
        <v>1</v>
      </c>
      <c r="GJ41">
        <v>0.433696675</v>
      </c>
      <c r="GK41">
        <v>-0.01199087054409064</v>
      </c>
      <c r="GL41">
        <v>0.002826146620289714</v>
      </c>
      <c r="GM41">
        <v>1</v>
      </c>
      <c r="GN41">
        <v>3</v>
      </c>
      <c r="GO41">
        <v>3</v>
      </c>
      <c r="GP41" t="s">
        <v>448</v>
      </c>
      <c r="GQ41">
        <v>3.10124</v>
      </c>
      <c r="GR41">
        <v>2.75794</v>
      </c>
      <c r="GS41">
        <v>0.08647970000000001</v>
      </c>
      <c r="GT41">
        <v>0.0873847</v>
      </c>
      <c r="GU41">
        <v>0.0810608</v>
      </c>
      <c r="GV41">
        <v>0.0802022</v>
      </c>
      <c r="GW41">
        <v>23781.8</v>
      </c>
      <c r="GX41">
        <v>22112.4</v>
      </c>
      <c r="GY41">
        <v>26595.9</v>
      </c>
      <c r="GZ41">
        <v>24457</v>
      </c>
      <c r="HA41">
        <v>39177.5</v>
      </c>
      <c r="HB41">
        <v>33294.8</v>
      </c>
      <c r="HC41">
        <v>46517.2</v>
      </c>
      <c r="HD41">
        <v>38735.6</v>
      </c>
      <c r="HE41">
        <v>1.88547</v>
      </c>
      <c r="HF41">
        <v>1.85882</v>
      </c>
      <c r="HG41">
        <v>0.146262</v>
      </c>
      <c r="HH41">
        <v>0</v>
      </c>
      <c r="HI41">
        <v>21.5639</v>
      </c>
      <c r="HJ41">
        <v>999.9</v>
      </c>
      <c r="HK41">
        <v>34.1</v>
      </c>
      <c r="HL41">
        <v>32.5</v>
      </c>
      <c r="HM41">
        <v>18.615</v>
      </c>
      <c r="HN41">
        <v>60.841</v>
      </c>
      <c r="HO41">
        <v>23.9103</v>
      </c>
      <c r="HP41">
        <v>1</v>
      </c>
      <c r="HQ41">
        <v>0.129278</v>
      </c>
      <c r="HR41">
        <v>1.44708</v>
      </c>
      <c r="HS41">
        <v>20.2749</v>
      </c>
      <c r="HT41">
        <v>5.22178</v>
      </c>
      <c r="HU41">
        <v>11.98</v>
      </c>
      <c r="HV41">
        <v>4.9653</v>
      </c>
      <c r="HW41">
        <v>3.2754</v>
      </c>
      <c r="HX41">
        <v>9999</v>
      </c>
      <c r="HY41">
        <v>9999</v>
      </c>
      <c r="HZ41">
        <v>9999</v>
      </c>
      <c r="IA41">
        <v>513.5</v>
      </c>
      <c r="IB41">
        <v>1.86401</v>
      </c>
      <c r="IC41">
        <v>1.8602</v>
      </c>
      <c r="ID41">
        <v>1.85839</v>
      </c>
      <c r="IE41">
        <v>1.85982</v>
      </c>
      <c r="IF41">
        <v>1.85989</v>
      </c>
      <c r="IG41">
        <v>1.8584</v>
      </c>
      <c r="IH41">
        <v>1.85745</v>
      </c>
      <c r="II41">
        <v>1.85239</v>
      </c>
      <c r="IJ41">
        <v>0</v>
      </c>
      <c r="IK41">
        <v>0</v>
      </c>
      <c r="IL41">
        <v>0</v>
      </c>
      <c r="IM41">
        <v>0</v>
      </c>
      <c r="IN41" t="s">
        <v>442</v>
      </c>
      <c r="IO41" t="s">
        <v>443</v>
      </c>
      <c r="IP41" t="s">
        <v>444</v>
      </c>
      <c r="IQ41" t="s">
        <v>444</v>
      </c>
      <c r="IR41" t="s">
        <v>444</v>
      </c>
      <c r="IS41" t="s">
        <v>444</v>
      </c>
      <c r="IT41">
        <v>0</v>
      </c>
      <c r="IU41">
        <v>100</v>
      </c>
      <c r="IV41">
        <v>100</v>
      </c>
      <c r="IW41">
        <v>1.264</v>
      </c>
      <c r="IX41">
        <v>0.0741</v>
      </c>
      <c r="IY41">
        <v>0.3971615310492796</v>
      </c>
      <c r="IZ41">
        <v>0.002194383670526158</v>
      </c>
      <c r="JA41">
        <v>-2.614430836048478E-07</v>
      </c>
      <c r="JB41">
        <v>2.831566818974657E-11</v>
      </c>
      <c r="JC41">
        <v>-0.02387284111826243</v>
      </c>
      <c r="JD41">
        <v>-0.004919592197158782</v>
      </c>
      <c r="JE41">
        <v>0.0008186423644796414</v>
      </c>
      <c r="JF41">
        <v>-8.268116151049551E-06</v>
      </c>
      <c r="JG41">
        <v>6</v>
      </c>
      <c r="JH41">
        <v>2002</v>
      </c>
      <c r="JI41">
        <v>0</v>
      </c>
      <c r="JJ41">
        <v>28</v>
      </c>
      <c r="JK41">
        <v>28355074.9</v>
      </c>
      <c r="JL41">
        <v>28355074.9</v>
      </c>
      <c r="JM41">
        <v>1.14014</v>
      </c>
      <c r="JN41">
        <v>2.64038</v>
      </c>
      <c r="JO41">
        <v>1.49658</v>
      </c>
      <c r="JP41">
        <v>2.36206</v>
      </c>
      <c r="JQ41">
        <v>1.54907</v>
      </c>
      <c r="JR41">
        <v>2.4292</v>
      </c>
      <c r="JS41">
        <v>36.9317</v>
      </c>
      <c r="JT41">
        <v>24.1225</v>
      </c>
      <c r="JU41">
        <v>18</v>
      </c>
      <c r="JV41">
        <v>494.793</v>
      </c>
      <c r="JW41">
        <v>493.995</v>
      </c>
      <c r="JX41">
        <v>21.4618</v>
      </c>
      <c r="JY41">
        <v>28.9428</v>
      </c>
      <c r="JZ41">
        <v>29.9986</v>
      </c>
      <c r="KA41">
        <v>29.4893</v>
      </c>
      <c r="KB41">
        <v>29.5507</v>
      </c>
      <c r="KC41">
        <v>22.9169</v>
      </c>
      <c r="KD41">
        <v>12.104</v>
      </c>
      <c r="KE41">
        <v>39.8418</v>
      </c>
      <c r="KF41">
        <v>21.4643</v>
      </c>
      <c r="KG41">
        <v>420</v>
      </c>
      <c r="KH41">
        <v>15.6544</v>
      </c>
      <c r="KI41">
        <v>101.646</v>
      </c>
      <c r="KJ41">
        <v>93.37649999999999</v>
      </c>
    </row>
    <row r="42" spans="1:296">
      <c r="A42">
        <v>24</v>
      </c>
      <c r="B42">
        <v>1701304632.1</v>
      </c>
      <c r="C42">
        <v>6858.5</v>
      </c>
      <c r="D42" t="s">
        <v>512</v>
      </c>
      <c r="E42" t="s">
        <v>513</v>
      </c>
      <c r="F42">
        <v>5</v>
      </c>
      <c r="G42" t="s">
        <v>498</v>
      </c>
      <c r="H42">
        <v>1701304624.099999</v>
      </c>
      <c r="I42">
        <f>(J42)/1000</f>
        <v>0</v>
      </c>
      <c r="J42">
        <f>IF(DO42, AM42, AG42)</f>
        <v>0</v>
      </c>
      <c r="K42">
        <f>IF(DO42, AH42, AF42)</f>
        <v>0</v>
      </c>
      <c r="L42">
        <f>DQ42 - IF(AT42&gt;1, K42*DK42*100.0/(AV42*EE42), 0)</f>
        <v>0</v>
      </c>
      <c r="M42">
        <f>((S42-I42/2)*L42-K42)/(S42+I42/2)</f>
        <v>0</v>
      </c>
      <c r="N42">
        <f>M42*(DX42+DY42)/1000.0</f>
        <v>0</v>
      </c>
      <c r="O42">
        <f>(DQ42 - IF(AT42&gt;1, K42*DK42*100.0/(AV42*EE42), 0))*(DX42+DY42)/1000.0</f>
        <v>0</v>
      </c>
      <c r="P42">
        <f>2.0/((1/R42-1/Q42)+SIGN(R42)*SQRT((1/R42-1/Q42)*(1/R42-1/Q42) + 4*DL42/((DL42+1)*(DL42+1))*(2*1/R42*1/Q42-1/Q42*1/Q42)))</f>
        <v>0</v>
      </c>
      <c r="Q42">
        <f>IF(LEFT(DM42,1)&lt;&gt;"0",IF(LEFT(DM42,1)="1",3.0,DN42),$D$5+$E$5*(EE42*DX42/($K$5*1000))+$F$5*(EE42*DX42/($K$5*1000))*MAX(MIN(DK42,$J$5),$I$5)*MAX(MIN(DK42,$J$5),$I$5)+$G$5*MAX(MIN(DK42,$J$5),$I$5)*(EE42*DX42/($K$5*1000))+$H$5*(EE42*DX42/($K$5*1000))*(EE42*DX42/($K$5*1000)))</f>
        <v>0</v>
      </c>
      <c r="R42">
        <f>I42*(1000-(1000*0.61365*exp(17.502*V42/(240.97+V42))/(DX42+DY42)+DS42)/2)/(1000*0.61365*exp(17.502*V42/(240.97+V42))/(DX42+DY42)-DS42)</f>
        <v>0</v>
      </c>
      <c r="S42">
        <f>1/((DL42+1)/(P42/1.6)+1/(Q42/1.37)) + DL42/((DL42+1)/(P42/1.6) + DL42/(Q42/1.37))</f>
        <v>0</v>
      </c>
      <c r="T42">
        <f>(DG42*DJ42)</f>
        <v>0</v>
      </c>
      <c r="U42">
        <f>(DZ42+(T42+2*0.95*5.67E-8*(((DZ42+$B$9)+273)^4-(DZ42+273)^4)-44100*I42)/(1.84*29.3*Q42+8*0.95*5.67E-8*(DZ42+273)^3))</f>
        <v>0</v>
      </c>
      <c r="V42">
        <f>($C$9*EA42+$D$9*EB42+$E$9*U42)</f>
        <v>0</v>
      </c>
      <c r="W42">
        <f>0.61365*exp(17.502*V42/(240.97+V42))</f>
        <v>0</v>
      </c>
      <c r="X42">
        <f>(Y42/Z42*100)</f>
        <v>0</v>
      </c>
      <c r="Y42">
        <f>DS42*(DX42+DY42)/1000</f>
        <v>0</v>
      </c>
      <c r="Z42">
        <f>0.61365*exp(17.502*DZ42/(240.97+DZ42))</f>
        <v>0</v>
      </c>
      <c r="AA42">
        <f>(W42-DS42*(DX42+DY42)/1000)</f>
        <v>0</v>
      </c>
      <c r="AB42">
        <f>(-I42*44100)</f>
        <v>0</v>
      </c>
      <c r="AC42">
        <f>2*29.3*Q42*0.92*(DZ42-V42)</f>
        <v>0</v>
      </c>
      <c r="AD42">
        <f>2*0.95*5.67E-8*(((DZ42+$B$9)+273)^4-(V42+273)^4)</f>
        <v>0</v>
      </c>
      <c r="AE42">
        <f>T42+AD42+AB42+AC42</f>
        <v>0</v>
      </c>
      <c r="AF42">
        <f>DW42*AT42*(DR42-DQ42*(1000-AT42*DT42)/(1000-AT42*DS42))/(100*DK42)</f>
        <v>0</v>
      </c>
      <c r="AG42">
        <f>1000*DW42*AT42*(DS42-DT42)/(100*DK42*(1000-AT42*DS42))</f>
        <v>0</v>
      </c>
      <c r="AH42">
        <f>(AI42 - AJ42 - DX42*1E3/(8.314*(DZ42+273.15)) * AL42/DW42 * AK42) * DW42/(100*DK42) * (1000 - DT42)/1000</f>
        <v>0</v>
      </c>
      <c r="AI42">
        <v>426.7215153010348</v>
      </c>
      <c r="AJ42">
        <v>422.5400242424241</v>
      </c>
      <c r="AK42">
        <v>-0.001280711634336686</v>
      </c>
      <c r="AL42">
        <v>66.1623933219267</v>
      </c>
      <c r="AM42">
        <f>(AO42 - AN42 + DX42*1E3/(8.314*(DZ42+273.15)) * AQ42/DW42 * AP42) * DW42/(100*DK42) * 1000/(1000 - AO42)</f>
        <v>0</v>
      </c>
      <c r="AN42">
        <v>15.71198660876847</v>
      </c>
      <c r="AO42">
        <v>16.13592787878787</v>
      </c>
      <c r="AP42">
        <v>-1.282132933078647E-05</v>
      </c>
      <c r="AQ42">
        <v>108.2399413541863</v>
      </c>
      <c r="AR42">
        <v>0</v>
      </c>
      <c r="AS42">
        <v>0</v>
      </c>
      <c r="AT42">
        <f>IF(AR42*$H$15&gt;=AV42,1.0,(AV42/(AV42-AR42*$H$15)))</f>
        <v>0</v>
      </c>
      <c r="AU42">
        <f>(AT42-1)*100</f>
        <v>0</v>
      </c>
      <c r="AV42">
        <f>MAX(0,($B$15+$C$15*EE42)/(1+$D$15*EE42)*DX42/(DZ42+273)*$E$15)</f>
        <v>0</v>
      </c>
      <c r="AW42" t="s">
        <v>437</v>
      </c>
      <c r="AX42">
        <v>0</v>
      </c>
      <c r="AY42">
        <v>0.7</v>
      </c>
      <c r="AZ42">
        <v>0.7</v>
      </c>
      <c r="BA42">
        <f>1-AY42/AZ42</f>
        <v>0</v>
      </c>
      <c r="BB42">
        <v>-1</v>
      </c>
      <c r="BC42" t="s">
        <v>514</v>
      </c>
      <c r="BD42">
        <v>8171.2</v>
      </c>
      <c r="BE42">
        <v>220.19596</v>
      </c>
      <c r="BF42">
        <v>234.35</v>
      </c>
      <c r="BG42">
        <f>1-BE42/BF42</f>
        <v>0</v>
      </c>
      <c r="BH42">
        <v>0.5</v>
      </c>
      <c r="BI42">
        <f>DH42</f>
        <v>0</v>
      </c>
      <c r="BJ42">
        <f>K42</f>
        <v>0</v>
      </c>
      <c r="BK42">
        <f>BG42*BH42*BI42</f>
        <v>0</v>
      </c>
      <c r="BL42">
        <f>(BJ42-BB42)/BI42</f>
        <v>0</v>
      </c>
      <c r="BM42">
        <f>(AZ42-BF42)/BF42</f>
        <v>0</v>
      </c>
      <c r="BN42">
        <f>AY42/(BA42+AY42/BF42)</f>
        <v>0</v>
      </c>
      <c r="BO42" t="s">
        <v>437</v>
      </c>
      <c r="BP42">
        <v>0</v>
      </c>
      <c r="BQ42">
        <f>IF(BP42&lt;&gt;0, BP42, BN42)</f>
        <v>0</v>
      </c>
      <c r="BR42">
        <f>1-BQ42/BF42</f>
        <v>0</v>
      </c>
      <c r="BS42">
        <f>(BF42-BE42)/(BF42-BQ42)</f>
        <v>0</v>
      </c>
      <c r="BT42">
        <f>(AZ42-BF42)/(AZ42-BQ42)</f>
        <v>0</v>
      </c>
      <c r="BU42">
        <f>(BF42-BE42)/(BF42-AY42)</f>
        <v>0</v>
      </c>
      <c r="BV42">
        <f>(AZ42-BF42)/(AZ42-AY42)</f>
        <v>0</v>
      </c>
      <c r="BW42">
        <f>(BS42*BQ42/BE42)</f>
        <v>0</v>
      </c>
      <c r="BX42">
        <f>(1-BW42)</f>
        <v>0</v>
      </c>
      <c r="DG42">
        <f>$B$13*EF42+$C$13*EG42+$F$13*ER42*(1-EU42)</f>
        <v>0</v>
      </c>
      <c r="DH42">
        <f>DG42*DI42</f>
        <v>0</v>
      </c>
      <c r="DI42">
        <f>($B$13*$D$11+$C$13*$D$11+$F$13*((FE42+EW42)/MAX(FE42+EW42+FF42, 0.1)*$I$11+FF42/MAX(FE42+EW42+FF42, 0.1)*$J$11))/($B$13+$C$13+$F$13)</f>
        <v>0</v>
      </c>
      <c r="DJ42">
        <f>($B$13*$K$11+$C$13*$K$11+$F$13*((FE42+EW42)/MAX(FE42+EW42+FF42, 0.1)*$P$11+FF42/MAX(FE42+EW42+FF42, 0.1)*$Q$11))/($B$13+$C$13+$F$13)</f>
        <v>0</v>
      </c>
      <c r="DK42">
        <v>2</v>
      </c>
      <c r="DL42">
        <v>0.5</v>
      </c>
      <c r="DM42" t="s">
        <v>439</v>
      </c>
      <c r="DN42">
        <v>2</v>
      </c>
      <c r="DO42" t="b">
        <v>1</v>
      </c>
      <c r="DP42">
        <v>1701304624.099999</v>
      </c>
      <c r="DQ42">
        <v>415.7865483870967</v>
      </c>
      <c r="DR42">
        <v>420.0049354838708</v>
      </c>
      <c r="DS42">
        <v>16.14033225806451</v>
      </c>
      <c r="DT42">
        <v>15.71473870967742</v>
      </c>
      <c r="DU42">
        <v>414.5226774193549</v>
      </c>
      <c r="DV42">
        <v>16.06620967741936</v>
      </c>
      <c r="DW42">
        <v>499.9898064516129</v>
      </c>
      <c r="DX42">
        <v>89.95824193548388</v>
      </c>
      <c r="DY42">
        <v>0.09999902258064518</v>
      </c>
      <c r="DZ42">
        <v>23.47702580645161</v>
      </c>
      <c r="EA42">
        <v>24.0195064516129</v>
      </c>
      <c r="EB42">
        <v>999.9000000000003</v>
      </c>
      <c r="EC42">
        <v>0</v>
      </c>
      <c r="ED42">
        <v>0</v>
      </c>
      <c r="EE42">
        <v>9996.769354838711</v>
      </c>
      <c r="EF42">
        <v>0</v>
      </c>
      <c r="EG42">
        <v>11.04705483870968</v>
      </c>
      <c r="EH42">
        <v>-4.218314193548387</v>
      </c>
      <c r="EI42">
        <v>422.6075483870968</v>
      </c>
      <c r="EJ42">
        <v>426.7105483870967</v>
      </c>
      <c r="EK42">
        <v>0.4255882580645161</v>
      </c>
      <c r="EL42">
        <v>420.0049354838708</v>
      </c>
      <c r="EM42">
        <v>15.71473870967742</v>
      </c>
      <c r="EN42">
        <v>1.451955161290322</v>
      </c>
      <c r="EO42">
        <v>1.413670967741936</v>
      </c>
      <c r="EP42">
        <v>12.4713935483871</v>
      </c>
      <c r="EQ42">
        <v>12.06506774193548</v>
      </c>
      <c r="ER42">
        <v>1499.982903225806</v>
      </c>
      <c r="ES42">
        <v>0.9730055483870966</v>
      </c>
      <c r="ET42">
        <v>0.02699443225806452</v>
      </c>
      <c r="EU42">
        <v>0</v>
      </c>
      <c r="EV42">
        <v>220.1979677419355</v>
      </c>
      <c r="EW42">
        <v>4.999599999999997</v>
      </c>
      <c r="EX42">
        <v>3373.542258064517</v>
      </c>
      <c r="EY42">
        <v>14076.27096774194</v>
      </c>
      <c r="EZ42">
        <v>38.10458064516128</v>
      </c>
      <c r="FA42">
        <v>40.21745161290321</v>
      </c>
      <c r="FB42">
        <v>38.41306451612902</v>
      </c>
      <c r="FC42">
        <v>40.13293548387097</v>
      </c>
      <c r="FD42">
        <v>39.9352258064516</v>
      </c>
      <c r="FE42">
        <v>1454.629032258064</v>
      </c>
      <c r="FF42">
        <v>40.35387096774195</v>
      </c>
      <c r="FG42">
        <v>0</v>
      </c>
      <c r="FH42">
        <v>139.4000000953674</v>
      </c>
      <c r="FI42">
        <v>0</v>
      </c>
      <c r="FJ42">
        <v>220.19596</v>
      </c>
      <c r="FK42">
        <v>-0.3607692397171803</v>
      </c>
      <c r="FL42">
        <v>9.503846145323221</v>
      </c>
      <c r="FM42">
        <v>3373.731600000001</v>
      </c>
      <c r="FN42">
        <v>15</v>
      </c>
      <c r="FO42">
        <v>0</v>
      </c>
      <c r="FP42" t="s">
        <v>440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-4.219446097560976</v>
      </c>
      <c r="GC42">
        <v>-0.09552731707317581</v>
      </c>
      <c r="GD42">
        <v>0.02867066614095483</v>
      </c>
      <c r="GE42">
        <v>1</v>
      </c>
      <c r="GF42">
        <v>220.2323235294118</v>
      </c>
      <c r="GG42">
        <v>-0.2978915268848766</v>
      </c>
      <c r="GH42">
        <v>0.2000886157487468</v>
      </c>
      <c r="GI42">
        <v>1</v>
      </c>
      <c r="GJ42">
        <v>0.4254428048780488</v>
      </c>
      <c r="GK42">
        <v>0.00278094773519209</v>
      </c>
      <c r="GL42">
        <v>0.001010954420325765</v>
      </c>
      <c r="GM42">
        <v>1</v>
      </c>
      <c r="GN42">
        <v>3</v>
      </c>
      <c r="GO42">
        <v>3</v>
      </c>
      <c r="GP42" t="s">
        <v>448</v>
      </c>
      <c r="GQ42">
        <v>3.10127</v>
      </c>
      <c r="GR42">
        <v>2.75806</v>
      </c>
      <c r="GS42">
        <v>0.0865823</v>
      </c>
      <c r="GT42">
        <v>0.0874766</v>
      </c>
      <c r="GU42">
        <v>0.0811257</v>
      </c>
      <c r="GV42">
        <v>0.0803418</v>
      </c>
      <c r="GW42">
        <v>23802.4</v>
      </c>
      <c r="GX42">
        <v>22128.5</v>
      </c>
      <c r="GY42">
        <v>26619.9</v>
      </c>
      <c r="GZ42">
        <v>24475</v>
      </c>
      <c r="HA42">
        <v>39209.1</v>
      </c>
      <c r="HB42">
        <v>33311.8</v>
      </c>
      <c r="HC42">
        <v>46559</v>
      </c>
      <c r="HD42">
        <v>38761.6</v>
      </c>
      <c r="HE42">
        <v>1.8911</v>
      </c>
      <c r="HF42">
        <v>1.86775</v>
      </c>
      <c r="HG42">
        <v>0.137951</v>
      </c>
      <c r="HH42">
        <v>0</v>
      </c>
      <c r="HI42">
        <v>21.7529</v>
      </c>
      <c r="HJ42">
        <v>999.9</v>
      </c>
      <c r="HK42">
        <v>33.9</v>
      </c>
      <c r="HL42">
        <v>32.6</v>
      </c>
      <c r="HM42">
        <v>18.6151</v>
      </c>
      <c r="HN42">
        <v>60.671</v>
      </c>
      <c r="HO42">
        <v>24.0986</v>
      </c>
      <c r="HP42">
        <v>1</v>
      </c>
      <c r="HQ42">
        <v>0.08485520000000001</v>
      </c>
      <c r="HR42">
        <v>1.55033</v>
      </c>
      <c r="HS42">
        <v>20.2755</v>
      </c>
      <c r="HT42">
        <v>5.21969</v>
      </c>
      <c r="HU42">
        <v>11.98</v>
      </c>
      <c r="HV42">
        <v>4.9655</v>
      </c>
      <c r="HW42">
        <v>3.2756</v>
      </c>
      <c r="HX42">
        <v>9999</v>
      </c>
      <c r="HY42">
        <v>9999</v>
      </c>
      <c r="HZ42">
        <v>9999</v>
      </c>
      <c r="IA42">
        <v>513.5</v>
      </c>
      <c r="IB42">
        <v>1.86401</v>
      </c>
      <c r="IC42">
        <v>1.86018</v>
      </c>
      <c r="ID42">
        <v>1.85837</v>
      </c>
      <c r="IE42">
        <v>1.85976</v>
      </c>
      <c r="IF42">
        <v>1.85987</v>
      </c>
      <c r="IG42">
        <v>1.85837</v>
      </c>
      <c r="IH42">
        <v>1.85743</v>
      </c>
      <c r="II42">
        <v>1.85237</v>
      </c>
      <c r="IJ42">
        <v>0</v>
      </c>
      <c r="IK42">
        <v>0</v>
      </c>
      <c r="IL42">
        <v>0</v>
      </c>
      <c r="IM42">
        <v>0</v>
      </c>
      <c r="IN42" t="s">
        <v>442</v>
      </c>
      <c r="IO42" t="s">
        <v>443</v>
      </c>
      <c r="IP42" t="s">
        <v>444</v>
      </c>
      <c r="IQ42" t="s">
        <v>444</v>
      </c>
      <c r="IR42" t="s">
        <v>444</v>
      </c>
      <c r="IS42" t="s">
        <v>444</v>
      </c>
      <c r="IT42">
        <v>0</v>
      </c>
      <c r="IU42">
        <v>100</v>
      </c>
      <c r="IV42">
        <v>100</v>
      </c>
      <c r="IW42">
        <v>1.264</v>
      </c>
      <c r="IX42">
        <v>0.074</v>
      </c>
      <c r="IY42">
        <v>0.3971615310492796</v>
      </c>
      <c r="IZ42">
        <v>0.002194383670526158</v>
      </c>
      <c r="JA42">
        <v>-2.614430836048478E-07</v>
      </c>
      <c r="JB42">
        <v>2.831566818974657E-11</v>
      </c>
      <c r="JC42">
        <v>-0.02387284111826243</v>
      </c>
      <c r="JD42">
        <v>-0.004919592197158782</v>
      </c>
      <c r="JE42">
        <v>0.0008186423644796414</v>
      </c>
      <c r="JF42">
        <v>-8.268116151049551E-06</v>
      </c>
      <c r="JG42">
        <v>6</v>
      </c>
      <c r="JH42">
        <v>2002</v>
      </c>
      <c r="JI42">
        <v>0</v>
      </c>
      <c r="JJ42">
        <v>28</v>
      </c>
      <c r="JK42">
        <v>28355077.2</v>
      </c>
      <c r="JL42">
        <v>28355077.2</v>
      </c>
      <c r="JM42">
        <v>1.14014</v>
      </c>
      <c r="JN42">
        <v>2.64893</v>
      </c>
      <c r="JO42">
        <v>1.49658</v>
      </c>
      <c r="JP42">
        <v>2.36206</v>
      </c>
      <c r="JQ42">
        <v>1.54907</v>
      </c>
      <c r="JR42">
        <v>2.46338</v>
      </c>
      <c r="JS42">
        <v>36.7654</v>
      </c>
      <c r="JT42">
        <v>24.1313</v>
      </c>
      <c r="JU42">
        <v>18</v>
      </c>
      <c r="JV42">
        <v>494.063</v>
      </c>
      <c r="JW42">
        <v>495.676</v>
      </c>
      <c r="JX42">
        <v>21.2937</v>
      </c>
      <c r="JY42">
        <v>28.3558</v>
      </c>
      <c r="JZ42">
        <v>29.9987</v>
      </c>
      <c r="KA42">
        <v>28.9613</v>
      </c>
      <c r="KB42">
        <v>29.0428</v>
      </c>
      <c r="KC42">
        <v>22.9215</v>
      </c>
      <c r="KD42">
        <v>11.8257</v>
      </c>
      <c r="KE42">
        <v>39.8418</v>
      </c>
      <c r="KF42">
        <v>21.269</v>
      </c>
      <c r="KG42">
        <v>420</v>
      </c>
      <c r="KH42">
        <v>15.73</v>
      </c>
      <c r="KI42">
        <v>101.738</v>
      </c>
      <c r="KJ42">
        <v>93.4415</v>
      </c>
    </row>
    <row r="43" spans="1:296">
      <c r="A43">
        <v>25</v>
      </c>
      <c r="B43">
        <v>1701304924.1</v>
      </c>
      <c r="C43">
        <v>7150.5</v>
      </c>
      <c r="D43" t="s">
        <v>515</v>
      </c>
      <c r="E43" t="s">
        <v>516</v>
      </c>
      <c r="F43">
        <v>5</v>
      </c>
      <c r="G43" t="s">
        <v>498</v>
      </c>
      <c r="H43">
        <v>1701304916.099999</v>
      </c>
      <c r="I43">
        <f>(J43)/1000</f>
        <v>0</v>
      </c>
      <c r="J43">
        <f>IF(DO43, AM43, AG43)</f>
        <v>0</v>
      </c>
      <c r="K43">
        <f>IF(DO43, AH43, AF43)</f>
        <v>0</v>
      </c>
      <c r="L43">
        <f>DQ43 - IF(AT43&gt;1, K43*DK43*100.0/(AV43*EE43), 0)</f>
        <v>0</v>
      </c>
      <c r="M43">
        <f>((S43-I43/2)*L43-K43)/(S43+I43/2)</f>
        <v>0</v>
      </c>
      <c r="N43">
        <f>M43*(DX43+DY43)/1000.0</f>
        <v>0</v>
      </c>
      <c r="O43">
        <f>(DQ43 - IF(AT43&gt;1, K43*DK43*100.0/(AV43*EE43), 0))*(DX43+DY43)/1000.0</f>
        <v>0</v>
      </c>
      <c r="P43">
        <f>2.0/((1/R43-1/Q43)+SIGN(R43)*SQRT((1/R43-1/Q43)*(1/R43-1/Q43) + 4*DL43/((DL43+1)*(DL43+1))*(2*1/R43*1/Q43-1/Q43*1/Q43)))</f>
        <v>0</v>
      </c>
      <c r="Q43">
        <f>IF(LEFT(DM43,1)&lt;&gt;"0",IF(LEFT(DM43,1)="1",3.0,DN43),$D$5+$E$5*(EE43*DX43/($K$5*1000))+$F$5*(EE43*DX43/($K$5*1000))*MAX(MIN(DK43,$J$5),$I$5)*MAX(MIN(DK43,$J$5),$I$5)+$G$5*MAX(MIN(DK43,$J$5),$I$5)*(EE43*DX43/($K$5*1000))+$H$5*(EE43*DX43/($K$5*1000))*(EE43*DX43/($K$5*1000)))</f>
        <v>0</v>
      </c>
      <c r="R43">
        <f>I43*(1000-(1000*0.61365*exp(17.502*V43/(240.97+V43))/(DX43+DY43)+DS43)/2)/(1000*0.61365*exp(17.502*V43/(240.97+V43))/(DX43+DY43)-DS43)</f>
        <v>0</v>
      </c>
      <c r="S43">
        <f>1/((DL43+1)/(P43/1.6)+1/(Q43/1.37)) + DL43/((DL43+1)/(P43/1.6) + DL43/(Q43/1.37))</f>
        <v>0</v>
      </c>
      <c r="T43">
        <f>(DG43*DJ43)</f>
        <v>0</v>
      </c>
      <c r="U43">
        <f>(DZ43+(T43+2*0.95*5.67E-8*(((DZ43+$B$9)+273)^4-(DZ43+273)^4)-44100*I43)/(1.84*29.3*Q43+8*0.95*5.67E-8*(DZ43+273)^3))</f>
        <v>0</v>
      </c>
      <c r="V43">
        <f>($C$9*EA43+$D$9*EB43+$E$9*U43)</f>
        <v>0</v>
      </c>
      <c r="W43">
        <f>0.61365*exp(17.502*V43/(240.97+V43))</f>
        <v>0</v>
      </c>
      <c r="X43">
        <f>(Y43/Z43*100)</f>
        <v>0</v>
      </c>
      <c r="Y43">
        <f>DS43*(DX43+DY43)/1000</f>
        <v>0</v>
      </c>
      <c r="Z43">
        <f>0.61365*exp(17.502*DZ43/(240.97+DZ43))</f>
        <v>0</v>
      </c>
      <c r="AA43">
        <f>(W43-DS43*(DX43+DY43)/1000)</f>
        <v>0</v>
      </c>
      <c r="AB43">
        <f>(-I43*44100)</f>
        <v>0</v>
      </c>
      <c r="AC43">
        <f>2*29.3*Q43*0.92*(DZ43-V43)</f>
        <v>0</v>
      </c>
      <c r="AD43">
        <f>2*0.95*5.67E-8*(((DZ43+$B$9)+273)^4-(V43+273)^4)</f>
        <v>0</v>
      </c>
      <c r="AE43">
        <f>T43+AD43+AB43+AC43</f>
        <v>0</v>
      </c>
      <c r="AF43">
        <f>DW43*AT43*(DR43-DQ43*(1000-AT43*DT43)/(1000-AT43*DS43))/(100*DK43)</f>
        <v>0</v>
      </c>
      <c r="AG43">
        <f>1000*DW43*AT43*(DS43-DT43)/(100*DK43*(1000-AT43*DS43))</f>
        <v>0</v>
      </c>
      <c r="AH43">
        <f>(AI43 - AJ43 - DX43*1E3/(8.314*(DZ43+273.15)) * AL43/DW43 * AK43) * DW43/(100*DK43) * (1000 - DT43)/1000</f>
        <v>0</v>
      </c>
      <c r="AI43">
        <v>429.7457020990504</v>
      </c>
      <c r="AJ43">
        <v>425.1763696969695</v>
      </c>
      <c r="AK43">
        <v>-0.001500165592732535</v>
      </c>
      <c r="AL43">
        <v>66.1623933219267</v>
      </c>
      <c r="AM43">
        <f>(AO43 - AN43 + DX43*1E3/(8.314*(DZ43+273.15)) * AQ43/DW43 * AP43) * DW43/(100*DK43) * 1000/(1000 - AO43)</f>
        <v>0</v>
      </c>
      <c r="AN43">
        <v>22.77865686108965</v>
      </c>
      <c r="AO43">
        <v>23.17003212121211</v>
      </c>
      <c r="AP43">
        <v>0.007723593895864142</v>
      </c>
      <c r="AQ43">
        <v>108.2399413541863</v>
      </c>
      <c r="AR43">
        <v>0</v>
      </c>
      <c r="AS43">
        <v>0</v>
      </c>
      <c r="AT43">
        <f>IF(AR43*$H$15&gt;=AV43,1.0,(AV43/(AV43-AR43*$H$15)))</f>
        <v>0</v>
      </c>
      <c r="AU43">
        <f>(AT43-1)*100</f>
        <v>0</v>
      </c>
      <c r="AV43">
        <f>MAX(0,($B$15+$C$15*EE43)/(1+$D$15*EE43)*DX43/(DZ43+273)*$E$15)</f>
        <v>0</v>
      </c>
      <c r="AW43" t="s">
        <v>437</v>
      </c>
      <c r="AX43">
        <v>0</v>
      </c>
      <c r="AY43">
        <v>0.7</v>
      </c>
      <c r="AZ43">
        <v>0.7</v>
      </c>
      <c r="BA43">
        <f>1-AY43/AZ43</f>
        <v>0</v>
      </c>
      <c r="BB43">
        <v>-1</v>
      </c>
      <c r="BC43" t="s">
        <v>517</v>
      </c>
      <c r="BD43">
        <v>8166.59</v>
      </c>
      <c r="BE43">
        <v>211.7475</v>
      </c>
      <c r="BF43">
        <v>228.91</v>
      </c>
      <c r="BG43">
        <f>1-BE43/BF43</f>
        <v>0</v>
      </c>
      <c r="BH43">
        <v>0.5</v>
      </c>
      <c r="BI43">
        <f>DH43</f>
        <v>0</v>
      </c>
      <c r="BJ43">
        <f>K43</f>
        <v>0</v>
      </c>
      <c r="BK43">
        <f>BG43*BH43*BI43</f>
        <v>0</v>
      </c>
      <c r="BL43">
        <f>(BJ43-BB43)/BI43</f>
        <v>0</v>
      </c>
      <c r="BM43">
        <f>(AZ43-BF43)/BF43</f>
        <v>0</v>
      </c>
      <c r="BN43">
        <f>AY43/(BA43+AY43/BF43)</f>
        <v>0</v>
      </c>
      <c r="BO43" t="s">
        <v>437</v>
      </c>
      <c r="BP43">
        <v>0</v>
      </c>
      <c r="BQ43">
        <f>IF(BP43&lt;&gt;0, BP43, BN43)</f>
        <v>0</v>
      </c>
      <c r="BR43">
        <f>1-BQ43/BF43</f>
        <v>0</v>
      </c>
      <c r="BS43">
        <f>(BF43-BE43)/(BF43-BQ43)</f>
        <v>0</v>
      </c>
      <c r="BT43">
        <f>(AZ43-BF43)/(AZ43-BQ43)</f>
        <v>0</v>
      </c>
      <c r="BU43">
        <f>(BF43-BE43)/(BF43-AY43)</f>
        <v>0</v>
      </c>
      <c r="BV43">
        <f>(AZ43-BF43)/(AZ43-AY43)</f>
        <v>0</v>
      </c>
      <c r="BW43">
        <f>(BS43*BQ43/BE43)</f>
        <v>0</v>
      </c>
      <c r="BX43">
        <f>(1-BW43)</f>
        <v>0</v>
      </c>
      <c r="DG43">
        <f>$B$13*EF43+$C$13*EG43+$F$13*ER43*(1-EU43)</f>
        <v>0</v>
      </c>
      <c r="DH43">
        <f>DG43*DI43</f>
        <v>0</v>
      </c>
      <c r="DI43">
        <f>($B$13*$D$11+$C$13*$D$11+$F$13*((FE43+EW43)/MAX(FE43+EW43+FF43, 0.1)*$I$11+FF43/MAX(FE43+EW43+FF43, 0.1)*$J$11))/($B$13+$C$13+$F$13)</f>
        <v>0</v>
      </c>
      <c r="DJ43">
        <f>($B$13*$K$11+$C$13*$K$11+$F$13*((FE43+EW43)/MAX(FE43+EW43+FF43, 0.1)*$P$11+FF43/MAX(FE43+EW43+FF43, 0.1)*$Q$11))/($B$13+$C$13+$F$13)</f>
        <v>0</v>
      </c>
      <c r="DK43">
        <v>2</v>
      </c>
      <c r="DL43">
        <v>0.5</v>
      </c>
      <c r="DM43" t="s">
        <v>439</v>
      </c>
      <c r="DN43">
        <v>2</v>
      </c>
      <c r="DO43" t="b">
        <v>1</v>
      </c>
      <c r="DP43">
        <v>1701304916.099999</v>
      </c>
      <c r="DQ43">
        <v>415.354129032258</v>
      </c>
      <c r="DR43">
        <v>419.9796129032259</v>
      </c>
      <c r="DS43">
        <v>23.12494193548387</v>
      </c>
      <c r="DT43">
        <v>22.71082258064516</v>
      </c>
      <c r="DU43">
        <v>414.0910645161291</v>
      </c>
      <c r="DV43">
        <v>22.93085483870968</v>
      </c>
      <c r="DW43">
        <v>499.9996129032257</v>
      </c>
      <c r="DX43">
        <v>89.93804516129032</v>
      </c>
      <c r="DY43">
        <v>0.09992084516129032</v>
      </c>
      <c r="DZ43">
        <v>29.73608064516129</v>
      </c>
      <c r="EA43">
        <v>30.03791935483871</v>
      </c>
      <c r="EB43">
        <v>999.9000000000003</v>
      </c>
      <c r="EC43">
        <v>0</v>
      </c>
      <c r="ED43">
        <v>0</v>
      </c>
      <c r="EE43">
        <v>10009.91774193548</v>
      </c>
      <c r="EF43">
        <v>0</v>
      </c>
      <c r="EG43">
        <v>11.05</v>
      </c>
      <c r="EH43">
        <v>-4.625507741935484</v>
      </c>
      <c r="EI43">
        <v>425.1865483870968</v>
      </c>
      <c r="EJ43">
        <v>429.7393548387096</v>
      </c>
      <c r="EK43">
        <v>0.4141209032258064</v>
      </c>
      <c r="EL43">
        <v>419.9796129032259</v>
      </c>
      <c r="EM43">
        <v>22.71082258064516</v>
      </c>
      <c r="EN43">
        <v>2.079811935483871</v>
      </c>
      <c r="EO43">
        <v>2.042566774193549</v>
      </c>
      <c r="EP43">
        <v>18.0654064516129</v>
      </c>
      <c r="EQ43">
        <v>17.77819032258065</v>
      </c>
      <c r="ER43">
        <v>1500.017741935484</v>
      </c>
      <c r="ES43">
        <v>0.9730064838709676</v>
      </c>
      <c r="ET43">
        <v>0.02699341935483871</v>
      </c>
      <c r="EU43">
        <v>0</v>
      </c>
      <c r="EV43">
        <v>211.7552258064516</v>
      </c>
      <c r="EW43">
        <v>4.999599999999997</v>
      </c>
      <c r="EX43">
        <v>3248.53935483871</v>
      </c>
      <c r="EY43">
        <v>14076.61612903226</v>
      </c>
      <c r="EZ43">
        <v>37.91912903225806</v>
      </c>
      <c r="FA43">
        <v>39.056</v>
      </c>
      <c r="FB43">
        <v>38.33648387096773</v>
      </c>
      <c r="FC43">
        <v>38.60458064516129</v>
      </c>
      <c r="FD43">
        <v>39.63883870967741</v>
      </c>
      <c r="FE43">
        <v>1454.66</v>
      </c>
      <c r="FF43">
        <v>40.3590322580645</v>
      </c>
      <c r="FG43">
        <v>0</v>
      </c>
      <c r="FH43">
        <v>291.4000000953674</v>
      </c>
      <c r="FI43">
        <v>0</v>
      </c>
      <c r="FJ43">
        <v>211.7475</v>
      </c>
      <c r="FK43">
        <v>0.1003418735492782</v>
      </c>
      <c r="FL43">
        <v>-3.525811948996003</v>
      </c>
      <c r="FM43">
        <v>3248.528076923077</v>
      </c>
      <c r="FN43">
        <v>15</v>
      </c>
      <c r="FO43">
        <v>0</v>
      </c>
      <c r="FP43" t="s">
        <v>440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-4.6321745</v>
      </c>
      <c r="GC43">
        <v>0.3140980863039489</v>
      </c>
      <c r="GD43">
        <v>0.04883474602933857</v>
      </c>
      <c r="GE43">
        <v>1</v>
      </c>
      <c r="GF43">
        <v>211.7752647058824</v>
      </c>
      <c r="GG43">
        <v>-0.02048892591516364</v>
      </c>
      <c r="GH43">
        <v>0.1788919011127552</v>
      </c>
      <c r="GI43">
        <v>1</v>
      </c>
      <c r="GJ43">
        <v>0.4329871750000001</v>
      </c>
      <c r="GK43">
        <v>-0.4210588705440905</v>
      </c>
      <c r="GL43">
        <v>0.04115099963845806</v>
      </c>
      <c r="GM43">
        <v>0</v>
      </c>
      <c r="GN43">
        <v>2</v>
      </c>
      <c r="GO43">
        <v>3</v>
      </c>
      <c r="GP43" t="s">
        <v>441</v>
      </c>
      <c r="GQ43">
        <v>3.10293</v>
      </c>
      <c r="GR43">
        <v>2.75816</v>
      </c>
      <c r="GS43">
        <v>0.0867607</v>
      </c>
      <c r="GT43">
        <v>0.087718</v>
      </c>
      <c r="GU43">
        <v>0.105183</v>
      </c>
      <c r="GV43">
        <v>0.105036</v>
      </c>
      <c r="GW43">
        <v>23831.1</v>
      </c>
      <c r="GX43">
        <v>22147.1</v>
      </c>
      <c r="GY43">
        <v>26653.6</v>
      </c>
      <c r="GZ43">
        <v>24498.1</v>
      </c>
      <c r="HA43">
        <v>38217</v>
      </c>
      <c r="HB43">
        <v>32435.9</v>
      </c>
      <c r="HC43">
        <v>46616.6</v>
      </c>
      <c r="HD43">
        <v>38791.9</v>
      </c>
      <c r="HE43">
        <v>1.90097</v>
      </c>
      <c r="HF43">
        <v>1.89408</v>
      </c>
      <c r="HG43">
        <v>0.283394</v>
      </c>
      <c r="HH43">
        <v>0</v>
      </c>
      <c r="HI43">
        <v>25.3384</v>
      </c>
      <c r="HJ43">
        <v>999.9</v>
      </c>
      <c r="HK43">
        <v>46</v>
      </c>
      <c r="HL43">
        <v>32.5</v>
      </c>
      <c r="HM43">
        <v>25.1225</v>
      </c>
      <c r="HN43">
        <v>60.631</v>
      </c>
      <c r="HO43">
        <v>23.8622</v>
      </c>
      <c r="HP43">
        <v>1</v>
      </c>
      <c r="HQ43">
        <v>0.0178481</v>
      </c>
      <c r="HR43">
        <v>-0.887516</v>
      </c>
      <c r="HS43">
        <v>20.2782</v>
      </c>
      <c r="HT43">
        <v>5.22118</v>
      </c>
      <c r="HU43">
        <v>11.98</v>
      </c>
      <c r="HV43">
        <v>4.9653</v>
      </c>
      <c r="HW43">
        <v>3.2754</v>
      </c>
      <c r="HX43">
        <v>9999</v>
      </c>
      <c r="HY43">
        <v>9999</v>
      </c>
      <c r="HZ43">
        <v>9999</v>
      </c>
      <c r="IA43">
        <v>513.6</v>
      </c>
      <c r="IB43">
        <v>1.86401</v>
      </c>
      <c r="IC43">
        <v>1.86019</v>
      </c>
      <c r="ID43">
        <v>1.85837</v>
      </c>
      <c r="IE43">
        <v>1.85977</v>
      </c>
      <c r="IF43">
        <v>1.85987</v>
      </c>
      <c r="IG43">
        <v>1.8584</v>
      </c>
      <c r="IH43">
        <v>1.85745</v>
      </c>
      <c r="II43">
        <v>1.8524</v>
      </c>
      <c r="IJ43">
        <v>0</v>
      </c>
      <c r="IK43">
        <v>0</v>
      </c>
      <c r="IL43">
        <v>0</v>
      </c>
      <c r="IM43">
        <v>0</v>
      </c>
      <c r="IN43" t="s">
        <v>442</v>
      </c>
      <c r="IO43" t="s">
        <v>443</v>
      </c>
      <c r="IP43" t="s">
        <v>444</v>
      </c>
      <c r="IQ43" t="s">
        <v>444</v>
      </c>
      <c r="IR43" t="s">
        <v>444</v>
      </c>
      <c r="IS43" t="s">
        <v>444</v>
      </c>
      <c r="IT43">
        <v>0</v>
      </c>
      <c r="IU43">
        <v>100</v>
      </c>
      <c r="IV43">
        <v>100</v>
      </c>
      <c r="IW43">
        <v>1.263</v>
      </c>
      <c r="IX43">
        <v>0.195</v>
      </c>
      <c r="IY43">
        <v>0.3971615310492796</v>
      </c>
      <c r="IZ43">
        <v>0.002194383670526158</v>
      </c>
      <c r="JA43">
        <v>-2.614430836048478E-07</v>
      </c>
      <c r="JB43">
        <v>2.831566818974657E-11</v>
      </c>
      <c r="JC43">
        <v>-0.02387284111826243</v>
      </c>
      <c r="JD43">
        <v>-0.004919592197158782</v>
      </c>
      <c r="JE43">
        <v>0.0008186423644796414</v>
      </c>
      <c r="JF43">
        <v>-8.268116151049551E-06</v>
      </c>
      <c r="JG43">
        <v>6</v>
      </c>
      <c r="JH43">
        <v>2002</v>
      </c>
      <c r="JI43">
        <v>0</v>
      </c>
      <c r="JJ43">
        <v>28</v>
      </c>
      <c r="JK43">
        <v>28355082.1</v>
      </c>
      <c r="JL43">
        <v>28355082.1</v>
      </c>
      <c r="JM43">
        <v>1.14746</v>
      </c>
      <c r="JN43">
        <v>2.64648</v>
      </c>
      <c r="JO43">
        <v>1.49658</v>
      </c>
      <c r="JP43">
        <v>2.36206</v>
      </c>
      <c r="JQ43">
        <v>1.54907</v>
      </c>
      <c r="JR43">
        <v>2.36816</v>
      </c>
      <c r="JS43">
        <v>36.4814</v>
      </c>
      <c r="JT43">
        <v>24.1313</v>
      </c>
      <c r="JU43">
        <v>18</v>
      </c>
      <c r="JV43">
        <v>492.652</v>
      </c>
      <c r="JW43">
        <v>505.115</v>
      </c>
      <c r="JX43">
        <v>28.8769</v>
      </c>
      <c r="JY43">
        <v>27.5294</v>
      </c>
      <c r="JZ43">
        <v>29.9974</v>
      </c>
      <c r="KA43">
        <v>28.0325</v>
      </c>
      <c r="KB43">
        <v>28.0969</v>
      </c>
      <c r="KC43">
        <v>23.0641</v>
      </c>
      <c r="KD43">
        <v>16.8376</v>
      </c>
      <c r="KE43">
        <v>80.1854</v>
      </c>
      <c r="KF43">
        <v>29.0464</v>
      </c>
      <c r="KG43">
        <v>420</v>
      </c>
      <c r="KH43">
        <v>22.8316</v>
      </c>
      <c r="KI43">
        <v>101.865</v>
      </c>
      <c r="KJ43">
        <v>93.5206</v>
      </c>
    </row>
    <row r="44" spans="1:296">
      <c r="A44">
        <v>26</v>
      </c>
      <c r="B44">
        <v>1701305068.1</v>
      </c>
      <c r="C44">
        <v>7294.5</v>
      </c>
      <c r="D44" t="s">
        <v>518</v>
      </c>
      <c r="E44" t="s">
        <v>519</v>
      </c>
      <c r="F44">
        <v>5</v>
      </c>
      <c r="G44" t="s">
        <v>498</v>
      </c>
      <c r="H44">
        <v>1701305060.099999</v>
      </c>
      <c r="I44">
        <f>(J44)/1000</f>
        <v>0</v>
      </c>
      <c r="J44">
        <f>IF(DO44, AM44, AG44)</f>
        <v>0</v>
      </c>
      <c r="K44">
        <f>IF(DO44, AH44, AF44)</f>
        <v>0</v>
      </c>
      <c r="L44">
        <f>DQ44 - IF(AT44&gt;1, K44*DK44*100.0/(AV44*EE44), 0)</f>
        <v>0</v>
      </c>
      <c r="M44">
        <f>((S44-I44/2)*L44-K44)/(S44+I44/2)</f>
        <v>0</v>
      </c>
      <c r="N44">
        <f>M44*(DX44+DY44)/1000.0</f>
        <v>0</v>
      </c>
      <c r="O44">
        <f>(DQ44 - IF(AT44&gt;1, K44*DK44*100.0/(AV44*EE44), 0))*(DX44+DY44)/1000.0</f>
        <v>0</v>
      </c>
      <c r="P44">
        <f>2.0/((1/R44-1/Q44)+SIGN(R44)*SQRT((1/R44-1/Q44)*(1/R44-1/Q44) + 4*DL44/((DL44+1)*(DL44+1))*(2*1/R44*1/Q44-1/Q44*1/Q44)))</f>
        <v>0</v>
      </c>
      <c r="Q44">
        <f>IF(LEFT(DM44,1)&lt;&gt;"0",IF(LEFT(DM44,1)="1",3.0,DN44),$D$5+$E$5*(EE44*DX44/($K$5*1000))+$F$5*(EE44*DX44/($K$5*1000))*MAX(MIN(DK44,$J$5),$I$5)*MAX(MIN(DK44,$J$5),$I$5)+$G$5*MAX(MIN(DK44,$J$5),$I$5)*(EE44*DX44/($K$5*1000))+$H$5*(EE44*DX44/($K$5*1000))*(EE44*DX44/($K$5*1000)))</f>
        <v>0</v>
      </c>
      <c r="R44">
        <f>I44*(1000-(1000*0.61365*exp(17.502*V44/(240.97+V44))/(DX44+DY44)+DS44)/2)/(1000*0.61365*exp(17.502*V44/(240.97+V44))/(DX44+DY44)-DS44)</f>
        <v>0</v>
      </c>
      <c r="S44">
        <f>1/((DL44+1)/(P44/1.6)+1/(Q44/1.37)) + DL44/((DL44+1)/(P44/1.6) + DL44/(Q44/1.37))</f>
        <v>0</v>
      </c>
      <c r="T44">
        <f>(DG44*DJ44)</f>
        <v>0</v>
      </c>
      <c r="U44">
        <f>(DZ44+(T44+2*0.95*5.67E-8*(((DZ44+$B$9)+273)^4-(DZ44+273)^4)-44100*I44)/(1.84*29.3*Q44+8*0.95*5.67E-8*(DZ44+273)^3))</f>
        <v>0</v>
      </c>
      <c r="V44">
        <f>($C$9*EA44+$D$9*EB44+$E$9*U44)</f>
        <v>0</v>
      </c>
      <c r="W44">
        <f>0.61365*exp(17.502*V44/(240.97+V44))</f>
        <v>0</v>
      </c>
      <c r="X44">
        <f>(Y44/Z44*100)</f>
        <v>0</v>
      </c>
      <c r="Y44">
        <f>DS44*(DX44+DY44)/1000</f>
        <v>0</v>
      </c>
      <c r="Z44">
        <f>0.61365*exp(17.502*DZ44/(240.97+DZ44))</f>
        <v>0</v>
      </c>
      <c r="AA44">
        <f>(W44-DS44*(DX44+DY44)/1000)</f>
        <v>0</v>
      </c>
      <c r="AB44">
        <f>(-I44*44100)</f>
        <v>0</v>
      </c>
      <c r="AC44">
        <f>2*29.3*Q44*0.92*(DZ44-V44)</f>
        <v>0</v>
      </c>
      <c r="AD44">
        <f>2*0.95*5.67E-8*(((DZ44+$B$9)+273)^4-(V44+273)^4)</f>
        <v>0</v>
      </c>
      <c r="AE44">
        <f>T44+AD44+AB44+AC44</f>
        <v>0</v>
      </c>
      <c r="AF44">
        <f>DW44*AT44*(DR44-DQ44*(1000-AT44*DT44)/(1000-AT44*DS44))/(100*DK44)</f>
        <v>0</v>
      </c>
      <c r="AG44">
        <f>1000*DW44*AT44*(DS44-DT44)/(100*DK44*(1000-AT44*DS44))</f>
        <v>0</v>
      </c>
      <c r="AH44">
        <f>(AI44 - AJ44 - DX44*1E3/(8.314*(DZ44+273.15)) * AL44/DW44 * AK44) * DW44/(100*DK44) * (1000 - DT44)/1000</f>
        <v>0</v>
      </c>
      <c r="AI44">
        <v>429.7144147692865</v>
      </c>
      <c r="AJ44">
        <v>425.4108969696968</v>
      </c>
      <c r="AK44">
        <v>-0.0001401898470162785</v>
      </c>
      <c r="AL44">
        <v>66.1623933219267</v>
      </c>
      <c r="AM44">
        <f>(AO44 - AN44 + DX44*1E3/(8.314*(DZ44+273.15)) * AQ44/DW44 * AP44) * DW44/(100*DK44) * 1000/(1000 - AO44)</f>
        <v>0</v>
      </c>
      <c r="AN44">
        <v>22.59636379355537</v>
      </c>
      <c r="AO44">
        <v>23.10349272727272</v>
      </c>
      <c r="AP44">
        <v>2.249233086794817E-05</v>
      </c>
      <c r="AQ44">
        <v>108.2399413541863</v>
      </c>
      <c r="AR44">
        <v>0</v>
      </c>
      <c r="AS44">
        <v>0</v>
      </c>
      <c r="AT44">
        <f>IF(AR44*$H$15&gt;=AV44,1.0,(AV44/(AV44-AR44*$H$15)))</f>
        <v>0</v>
      </c>
      <c r="AU44">
        <f>(AT44-1)*100</f>
        <v>0</v>
      </c>
      <c r="AV44">
        <f>MAX(0,($B$15+$C$15*EE44)/(1+$D$15*EE44)*DX44/(DZ44+273)*$E$15)</f>
        <v>0</v>
      </c>
      <c r="AW44" t="s">
        <v>437</v>
      </c>
      <c r="AX44">
        <v>0</v>
      </c>
      <c r="AY44">
        <v>0.7</v>
      </c>
      <c r="AZ44">
        <v>0.7</v>
      </c>
      <c r="BA44">
        <f>1-AY44/AZ44</f>
        <v>0</v>
      </c>
      <c r="BB44">
        <v>-1</v>
      </c>
      <c r="BC44" t="s">
        <v>520</v>
      </c>
      <c r="BD44">
        <v>8173.32</v>
      </c>
      <c r="BE44">
        <v>212.34596</v>
      </c>
      <c r="BF44">
        <v>229.09</v>
      </c>
      <c r="BG44">
        <f>1-BE44/BF44</f>
        <v>0</v>
      </c>
      <c r="BH44">
        <v>0.5</v>
      </c>
      <c r="BI44">
        <f>DH44</f>
        <v>0</v>
      </c>
      <c r="BJ44">
        <f>K44</f>
        <v>0</v>
      </c>
      <c r="BK44">
        <f>BG44*BH44*BI44</f>
        <v>0</v>
      </c>
      <c r="BL44">
        <f>(BJ44-BB44)/BI44</f>
        <v>0</v>
      </c>
      <c r="BM44">
        <f>(AZ44-BF44)/BF44</f>
        <v>0</v>
      </c>
      <c r="BN44">
        <f>AY44/(BA44+AY44/BF44)</f>
        <v>0</v>
      </c>
      <c r="BO44" t="s">
        <v>437</v>
      </c>
      <c r="BP44">
        <v>0</v>
      </c>
      <c r="BQ44">
        <f>IF(BP44&lt;&gt;0, BP44, BN44)</f>
        <v>0</v>
      </c>
      <c r="BR44">
        <f>1-BQ44/BF44</f>
        <v>0</v>
      </c>
      <c r="BS44">
        <f>(BF44-BE44)/(BF44-BQ44)</f>
        <v>0</v>
      </c>
      <c r="BT44">
        <f>(AZ44-BF44)/(AZ44-BQ44)</f>
        <v>0</v>
      </c>
      <c r="BU44">
        <f>(BF44-BE44)/(BF44-AY44)</f>
        <v>0</v>
      </c>
      <c r="BV44">
        <f>(AZ44-BF44)/(AZ44-AY44)</f>
        <v>0</v>
      </c>
      <c r="BW44">
        <f>(BS44*BQ44/BE44)</f>
        <v>0</v>
      </c>
      <c r="BX44">
        <f>(1-BW44)</f>
        <v>0</v>
      </c>
      <c r="DG44">
        <f>$B$13*EF44+$C$13*EG44+$F$13*ER44*(1-EU44)</f>
        <v>0</v>
      </c>
      <c r="DH44">
        <f>DG44*DI44</f>
        <v>0</v>
      </c>
      <c r="DI44">
        <f>($B$13*$D$11+$C$13*$D$11+$F$13*((FE44+EW44)/MAX(FE44+EW44+FF44, 0.1)*$I$11+FF44/MAX(FE44+EW44+FF44, 0.1)*$J$11))/($B$13+$C$13+$F$13)</f>
        <v>0</v>
      </c>
      <c r="DJ44">
        <f>($B$13*$K$11+$C$13*$K$11+$F$13*((FE44+EW44)/MAX(FE44+EW44+FF44, 0.1)*$P$11+FF44/MAX(FE44+EW44+FF44, 0.1)*$Q$11))/($B$13+$C$13+$F$13)</f>
        <v>0</v>
      </c>
      <c r="DK44">
        <v>2</v>
      </c>
      <c r="DL44">
        <v>0.5</v>
      </c>
      <c r="DM44" t="s">
        <v>439</v>
      </c>
      <c r="DN44">
        <v>2</v>
      </c>
      <c r="DO44" t="b">
        <v>1</v>
      </c>
      <c r="DP44">
        <v>1701305060.099999</v>
      </c>
      <c r="DQ44">
        <v>415.5877741935484</v>
      </c>
      <c r="DR44">
        <v>420.0049677419356</v>
      </c>
      <c r="DS44">
        <v>23.10327741935485</v>
      </c>
      <c r="DT44">
        <v>22.59449677419355</v>
      </c>
      <c r="DU44">
        <v>414.3244516129031</v>
      </c>
      <c r="DV44">
        <v>22.90959999999999</v>
      </c>
      <c r="DW44">
        <v>500.0103548387096</v>
      </c>
      <c r="DX44">
        <v>89.93461612903226</v>
      </c>
      <c r="DY44">
        <v>0.1000232774193549</v>
      </c>
      <c r="DZ44">
        <v>29.56121612903226</v>
      </c>
      <c r="EA44">
        <v>29.97776774193548</v>
      </c>
      <c r="EB44">
        <v>999.9000000000003</v>
      </c>
      <c r="EC44">
        <v>0</v>
      </c>
      <c r="ED44">
        <v>0</v>
      </c>
      <c r="EE44">
        <v>10001.09838709677</v>
      </c>
      <c r="EF44">
        <v>0</v>
      </c>
      <c r="EG44">
        <v>11.05</v>
      </c>
      <c r="EH44">
        <v>-4.417167419354838</v>
      </c>
      <c r="EI44">
        <v>425.4163225806452</v>
      </c>
      <c r="EJ44">
        <v>429.7141290322581</v>
      </c>
      <c r="EK44">
        <v>0.5087704838709678</v>
      </c>
      <c r="EL44">
        <v>420.0049677419356</v>
      </c>
      <c r="EM44">
        <v>22.59449677419355</v>
      </c>
      <c r="EN44">
        <v>2.077783548387097</v>
      </c>
      <c r="EO44">
        <v>2.032027419354838</v>
      </c>
      <c r="EP44">
        <v>18.04988064516129</v>
      </c>
      <c r="EQ44">
        <v>17.69613225806452</v>
      </c>
      <c r="ER44">
        <v>1500.006129032258</v>
      </c>
      <c r="ES44">
        <v>0.9730041290322579</v>
      </c>
      <c r="ET44">
        <v>0.02699554838709678</v>
      </c>
      <c r="EU44">
        <v>0</v>
      </c>
      <c r="EV44">
        <v>212.3169677419355</v>
      </c>
      <c r="EW44">
        <v>4.999599999999997</v>
      </c>
      <c r="EX44">
        <v>3245.641935483871</v>
      </c>
      <c r="EY44">
        <v>14076.47741935484</v>
      </c>
      <c r="EZ44">
        <v>37.37477419354838</v>
      </c>
      <c r="FA44">
        <v>38.4634193548387</v>
      </c>
      <c r="FB44">
        <v>38.36667741935484</v>
      </c>
      <c r="FC44">
        <v>38.07035483870967</v>
      </c>
      <c r="FD44">
        <v>39.22974193548387</v>
      </c>
      <c r="FE44">
        <v>1454.646129032258</v>
      </c>
      <c r="FF44">
        <v>40.35999999999998</v>
      </c>
      <c r="FG44">
        <v>0</v>
      </c>
      <c r="FH44">
        <v>143.2000000476837</v>
      </c>
      <c r="FI44">
        <v>0</v>
      </c>
      <c r="FJ44">
        <v>212.34596</v>
      </c>
      <c r="FK44">
        <v>0.482999994654613</v>
      </c>
      <c r="FL44">
        <v>2.209230765475056</v>
      </c>
      <c r="FM44">
        <v>3245.6416</v>
      </c>
      <c r="FN44">
        <v>15</v>
      </c>
      <c r="FO44">
        <v>0</v>
      </c>
      <c r="FP44" t="s">
        <v>440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-4.398761500000001</v>
      </c>
      <c r="GC44">
        <v>-0.1897681801125706</v>
      </c>
      <c r="GD44">
        <v>0.04275627284679987</v>
      </c>
      <c r="GE44">
        <v>1</v>
      </c>
      <c r="GF44">
        <v>212.3448235294118</v>
      </c>
      <c r="GG44">
        <v>0.1183804412638434</v>
      </c>
      <c r="GH44">
        <v>0.1892625736887988</v>
      </c>
      <c r="GI44">
        <v>1</v>
      </c>
      <c r="GJ44">
        <v>0.506392</v>
      </c>
      <c r="GK44">
        <v>0.03953549718574</v>
      </c>
      <c r="GL44">
        <v>0.006410212870880342</v>
      </c>
      <c r="GM44">
        <v>1</v>
      </c>
      <c r="GN44">
        <v>3</v>
      </c>
      <c r="GO44">
        <v>3</v>
      </c>
      <c r="GP44" t="s">
        <v>448</v>
      </c>
      <c r="GQ44">
        <v>3.10297</v>
      </c>
      <c r="GR44">
        <v>2.75812</v>
      </c>
      <c r="GS44">
        <v>0.0868736</v>
      </c>
      <c r="GT44">
        <v>0.0878022</v>
      </c>
      <c r="GU44">
        <v>0.105039</v>
      </c>
      <c r="GV44">
        <v>0.104447</v>
      </c>
      <c r="GW44">
        <v>23840.7</v>
      </c>
      <c r="GX44">
        <v>22153.5</v>
      </c>
      <c r="GY44">
        <v>26666.7</v>
      </c>
      <c r="GZ44">
        <v>24506.3</v>
      </c>
      <c r="HA44">
        <v>38240.7</v>
      </c>
      <c r="HB44">
        <v>32464.7</v>
      </c>
      <c r="HC44">
        <v>46639</v>
      </c>
      <c r="HD44">
        <v>38801.3</v>
      </c>
      <c r="HE44">
        <v>1.9039</v>
      </c>
      <c r="HF44">
        <v>1.899</v>
      </c>
      <c r="HG44">
        <v>0.253722</v>
      </c>
      <c r="HH44">
        <v>0</v>
      </c>
      <c r="HI44">
        <v>25.8373</v>
      </c>
      <c r="HJ44">
        <v>999.9</v>
      </c>
      <c r="HK44">
        <v>48.2</v>
      </c>
      <c r="HL44">
        <v>32.4</v>
      </c>
      <c r="HM44">
        <v>26.1765</v>
      </c>
      <c r="HN44">
        <v>60.751</v>
      </c>
      <c r="HO44">
        <v>24.1787</v>
      </c>
      <c r="HP44">
        <v>1</v>
      </c>
      <c r="HQ44">
        <v>-0.00373984</v>
      </c>
      <c r="HR44">
        <v>-1.71602</v>
      </c>
      <c r="HS44">
        <v>20.2722</v>
      </c>
      <c r="HT44">
        <v>5.22253</v>
      </c>
      <c r="HU44">
        <v>11.98</v>
      </c>
      <c r="HV44">
        <v>4.9656</v>
      </c>
      <c r="HW44">
        <v>3.27545</v>
      </c>
      <c r="HX44">
        <v>9999</v>
      </c>
      <c r="HY44">
        <v>9999</v>
      </c>
      <c r="HZ44">
        <v>9999</v>
      </c>
      <c r="IA44">
        <v>513.6</v>
      </c>
      <c r="IB44">
        <v>1.864</v>
      </c>
      <c r="IC44">
        <v>1.86011</v>
      </c>
      <c r="ID44">
        <v>1.85837</v>
      </c>
      <c r="IE44">
        <v>1.85974</v>
      </c>
      <c r="IF44">
        <v>1.85989</v>
      </c>
      <c r="IG44">
        <v>1.85837</v>
      </c>
      <c r="IH44">
        <v>1.85743</v>
      </c>
      <c r="II44">
        <v>1.85234</v>
      </c>
      <c r="IJ44">
        <v>0</v>
      </c>
      <c r="IK44">
        <v>0</v>
      </c>
      <c r="IL44">
        <v>0</v>
      </c>
      <c r="IM44">
        <v>0</v>
      </c>
      <c r="IN44" t="s">
        <v>442</v>
      </c>
      <c r="IO44" t="s">
        <v>443</v>
      </c>
      <c r="IP44" t="s">
        <v>444</v>
      </c>
      <c r="IQ44" t="s">
        <v>444</v>
      </c>
      <c r="IR44" t="s">
        <v>444</v>
      </c>
      <c r="IS44" t="s">
        <v>444</v>
      </c>
      <c r="IT44">
        <v>0</v>
      </c>
      <c r="IU44">
        <v>100</v>
      </c>
      <c r="IV44">
        <v>100</v>
      </c>
      <c r="IW44">
        <v>1.264</v>
      </c>
      <c r="IX44">
        <v>0.1937</v>
      </c>
      <c r="IY44">
        <v>0.3971615310492796</v>
      </c>
      <c r="IZ44">
        <v>0.002194383670526158</v>
      </c>
      <c r="JA44">
        <v>-2.614430836048478E-07</v>
      </c>
      <c r="JB44">
        <v>2.831566818974657E-11</v>
      </c>
      <c r="JC44">
        <v>-0.02387284111826243</v>
      </c>
      <c r="JD44">
        <v>-0.004919592197158782</v>
      </c>
      <c r="JE44">
        <v>0.0008186423644796414</v>
      </c>
      <c r="JF44">
        <v>-8.268116151049551E-06</v>
      </c>
      <c r="JG44">
        <v>6</v>
      </c>
      <c r="JH44">
        <v>2002</v>
      </c>
      <c r="JI44">
        <v>0</v>
      </c>
      <c r="JJ44">
        <v>28</v>
      </c>
      <c r="JK44">
        <v>28355084.5</v>
      </c>
      <c r="JL44">
        <v>28355084.5</v>
      </c>
      <c r="JM44">
        <v>1.14868</v>
      </c>
      <c r="JN44">
        <v>2.64771</v>
      </c>
      <c r="JO44">
        <v>1.49658</v>
      </c>
      <c r="JP44">
        <v>2.36206</v>
      </c>
      <c r="JQ44">
        <v>1.54907</v>
      </c>
      <c r="JR44">
        <v>2.45972</v>
      </c>
      <c r="JS44">
        <v>36.3165</v>
      </c>
      <c r="JT44">
        <v>24.1313</v>
      </c>
      <c r="JU44">
        <v>18</v>
      </c>
      <c r="JV44">
        <v>491.734</v>
      </c>
      <c r="JW44">
        <v>505.338</v>
      </c>
      <c r="JX44">
        <v>29.2959</v>
      </c>
      <c r="JY44">
        <v>27.245</v>
      </c>
      <c r="JZ44">
        <v>29.9992</v>
      </c>
      <c r="KA44">
        <v>27.6976</v>
      </c>
      <c r="KB44">
        <v>27.7463</v>
      </c>
      <c r="KC44">
        <v>23.0796</v>
      </c>
      <c r="KD44">
        <v>19.6346</v>
      </c>
      <c r="KE44">
        <v>85.1447</v>
      </c>
      <c r="KF44">
        <v>29.3056</v>
      </c>
      <c r="KG44">
        <v>420</v>
      </c>
      <c r="KH44">
        <v>22.5459</v>
      </c>
      <c r="KI44">
        <v>101.914</v>
      </c>
      <c r="KJ44">
        <v>93.54649999999999</v>
      </c>
    </row>
    <row r="45" spans="1:296">
      <c r="A45">
        <v>27</v>
      </c>
      <c r="B45">
        <v>1701305160.1</v>
      </c>
      <c r="C45">
        <v>7386.5</v>
      </c>
      <c r="D45" t="s">
        <v>521</v>
      </c>
      <c r="E45" t="s">
        <v>522</v>
      </c>
      <c r="F45">
        <v>5</v>
      </c>
      <c r="G45" t="s">
        <v>498</v>
      </c>
      <c r="H45">
        <v>1701305152.099999</v>
      </c>
      <c r="I45">
        <f>(J45)/1000</f>
        <v>0</v>
      </c>
      <c r="J45">
        <f>IF(DO45, AM45, AG45)</f>
        <v>0</v>
      </c>
      <c r="K45">
        <f>IF(DO45, AH45, AF45)</f>
        <v>0</v>
      </c>
      <c r="L45">
        <f>DQ45 - IF(AT45&gt;1, K45*DK45*100.0/(AV45*EE45), 0)</f>
        <v>0</v>
      </c>
      <c r="M45">
        <f>((S45-I45/2)*L45-K45)/(S45+I45/2)</f>
        <v>0</v>
      </c>
      <c r="N45">
        <f>M45*(DX45+DY45)/1000.0</f>
        <v>0</v>
      </c>
      <c r="O45">
        <f>(DQ45 - IF(AT45&gt;1, K45*DK45*100.0/(AV45*EE45), 0))*(DX45+DY45)/1000.0</f>
        <v>0</v>
      </c>
      <c r="P45">
        <f>2.0/((1/R45-1/Q45)+SIGN(R45)*SQRT((1/R45-1/Q45)*(1/R45-1/Q45) + 4*DL45/((DL45+1)*(DL45+1))*(2*1/R45*1/Q45-1/Q45*1/Q45)))</f>
        <v>0</v>
      </c>
      <c r="Q45">
        <f>IF(LEFT(DM45,1)&lt;&gt;"0",IF(LEFT(DM45,1)="1",3.0,DN45),$D$5+$E$5*(EE45*DX45/($K$5*1000))+$F$5*(EE45*DX45/($K$5*1000))*MAX(MIN(DK45,$J$5),$I$5)*MAX(MIN(DK45,$J$5),$I$5)+$G$5*MAX(MIN(DK45,$J$5),$I$5)*(EE45*DX45/($K$5*1000))+$H$5*(EE45*DX45/($K$5*1000))*(EE45*DX45/($K$5*1000)))</f>
        <v>0</v>
      </c>
      <c r="R45">
        <f>I45*(1000-(1000*0.61365*exp(17.502*V45/(240.97+V45))/(DX45+DY45)+DS45)/2)/(1000*0.61365*exp(17.502*V45/(240.97+V45))/(DX45+DY45)-DS45)</f>
        <v>0</v>
      </c>
      <c r="S45">
        <f>1/((DL45+1)/(P45/1.6)+1/(Q45/1.37)) + DL45/((DL45+1)/(P45/1.6) + DL45/(Q45/1.37))</f>
        <v>0</v>
      </c>
      <c r="T45">
        <f>(DG45*DJ45)</f>
        <v>0</v>
      </c>
      <c r="U45">
        <f>(DZ45+(T45+2*0.95*5.67E-8*(((DZ45+$B$9)+273)^4-(DZ45+273)^4)-44100*I45)/(1.84*29.3*Q45+8*0.95*5.67E-8*(DZ45+273)^3))</f>
        <v>0</v>
      </c>
      <c r="V45">
        <f>($C$9*EA45+$D$9*EB45+$E$9*U45)</f>
        <v>0</v>
      </c>
      <c r="W45">
        <f>0.61365*exp(17.502*V45/(240.97+V45))</f>
        <v>0</v>
      </c>
      <c r="X45">
        <f>(Y45/Z45*100)</f>
        <v>0</v>
      </c>
      <c r="Y45">
        <f>DS45*(DX45+DY45)/1000</f>
        <v>0</v>
      </c>
      <c r="Z45">
        <f>0.61365*exp(17.502*DZ45/(240.97+DZ45))</f>
        <v>0</v>
      </c>
      <c r="AA45">
        <f>(W45-DS45*(DX45+DY45)/1000)</f>
        <v>0</v>
      </c>
      <c r="AB45">
        <f>(-I45*44100)</f>
        <v>0</v>
      </c>
      <c r="AC45">
        <f>2*29.3*Q45*0.92*(DZ45-V45)</f>
        <v>0</v>
      </c>
      <c r="AD45">
        <f>2*0.95*5.67E-8*(((DZ45+$B$9)+273)^4-(V45+273)^4)</f>
        <v>0</v>
      </c>
      <c r="AE45">
        <f>T45+AD45+AB45+AC45</f>
        <v>0</v>
      </c>
      <c r="AF45">
        <f>DW45*AT45*(DR45-DQ45*(1000-AT45*DT45)/(1000-AT45*DS45))/(100*DK45)</f>
        <v>0</v>
      </c>
      <c r="AG45">
        <f>1000*DW45*AT45*(DS45-DT45)/(100*DK45*(1000-AT45*DS45))</f>
        <v>0</v>
      </c>
      <c r="AH45">
        <f>(AI45 - AJ45 - DX45*1E3/(8.314*(DZ45+273.15)) * AL45/DW45 * AK45) * DW45/(100*DK45) * (1000 - DT45)/1000</f>
        <v>0</v>
      </c>
      <c r="AI45">
        <v>429.6484994809375</v>
      </c>
      <c r="AJ45">
        <v>425.3333696969696</v>
      </c>
      <c r="AK45">
        <v>0.0001661173906231632</v>
      </c>
      <c r="AL45">
        <v>66.1623933219267</v>
      </c>
      <c r="AM45">
        <f>(AO45 - AN45 + DX45*1E3/(8.314*(DZ45+273.15)) * AQ45/DW45 * AP45) * DW45/(100*DK45) * 1000/(1000 - AO45)</f>
        <v>0</v>
      </c>
      <c r="AN45">
        <v>22.60647517767861</v>
      </c>
      <c r="AO45">
        <v>23.13883878787878</v>
      </c>
      <c r="AP45">
        <v>2.543124800462469E-05</v>
      </c>
      <c r="AQ45">
        <v>108.2399413541863</v>
      </c>
      <c r="AR45">
        <v>0</v>
      </c>
      <c r="AS45">
        <v>0</v>
      </c>
      <c r="AT45">
        <f>IF(AR45*$H$15&gt;=AV45,1.0,(AV45/(AV45-AR45*$H$15)))</f>
        <v>0</v>
      </c>
      <c r="AU45">
        <f>(AT45-1)*100</f>
        <v>0</v>
      </c>
      <c r="AV45">
        <f>MAX(0,($B$15+$C$15*EE45)/(1+$D$15*EE45)*DX45/(DZ45+273)*$E$15)</f>
        <v>0</v>
      </c>
      <c r="AW45" t="s">
        <v>437</v>
      </c>
      <c r="AX45">
        <v>0</v>
      </c>
      <c r="AY45">
        <v>0.7</v>
      </c>
      <c r="AZ45">
        <v>0.7</v>
      </c>
      <c r="BA45">
        <f>1-AY45/AZ45</f>
        <v>0</v>
      </c>
      <c r="BB45">
        <v>-1</v>
      </c>
      <c r="BC45" t="s">
        <v>523</v>
      </c>
      <c r="BD45">
        <v>8173.88</v>
      </c>
      <c r="BE45">
        <v>212.8968</v>
      </c>
      <c r="BF45">
        <v>229.98</v>
      </c>
      <c r="BG45">
        <f>1-BE45/BF45</f>
        <v>0</v>
      </c>
      <c r="BH45">
        <v>0.5</v>
      </c>
      <c r="BI45">
        <f>DH45</f>
        <v>0</v>
      </c>
      <c r="BJ45">
        <f>K45</f>
        <v>0</v>
      </c>
      <c r="BK45">
        <f>BG45*BH45*BI45</f>
        <v>0</v>
      </c>
      <c r="BL45">
        <f>(BJ45-BB45)/BI45</f>
        <v>0</v>
      </c>
      <c r="BM45">
        <f>(AZ45-BF45)/BF45</f>
        <v>0</v>
      </c>
      <c r="BN45">
        <f>AY45/(BA45+AY45/BF45)</f>
        <v>0</v>
      </c>
      <c r="BO45" t="s">
        <v>437</v>
      </c>
      <c r="BP45">
        <v>0</v>
      </c>
      <c r="BQ45">
        <f>IF(BP45&lt;&gt;0, BP45, BN45)</f>
        <v>0</v>
      </c>
      <c r="BR45">
        <f>1-BQ45/BF45</f>
        <v>0</v>
      </c>
      <c r="BS45">
        <f>(BF45-BE45)/(BF45-BQ45)</f>
        <v>0</v>
      </c>
      <c r="BT45">
        <f>(AZ45-BF45)/(AZ45-BQ45)</f>
        <v>0</v>
      </c>
      <c r="BU45">
        <f>(BF45-BE45)/(BF45-AY45)</f>
        <v>0</v>
      </c>
      <c r="BV45">
        <f>(AZ45-BF45)/(AZ45-AY45)</f>
        <v>0</v>
      </c>
      <c r="BW45">
        <f>(BS45*BQ45/BE45)</f>
        <v>0</v>
      </c>
      <c r="BX45">
        <f>(1-BW45)</f>
        <v>0</v>
      </c>
      <c r="DG45">
        <f>$B$13*EF45+$C$13*EG45+$F$13*ER45*(1-EU45)</f>
        <v>0</v>
      </c>
      <c r="DH45">
        <f>DG45*DI45</f>
        <v>0</v>
      </c>
      <c r="DI45">
        <f>($B$13*$D$11+$C$13*$D$11+$F$13*((FE45+EW45)/MAX(FE45+EW45+FF45, 0.1)*$I$11+FF45/MAX(FE45+EW45+FF45, 0.1)*$J$11))/($B$13+$C$13+$F$13)</f>
        <v>0</v>
      </c>
      <c r="DJ45">
        <f>($B$13*$K$11+$C$13*$K$11+$F$13*((FE45+EW45)/MAX(FE45+EW45+FF45, 0.1)*$P$11+FF45/MAX(FE45+EW45+FF45, 0.1)*$Q$11))/($B$13+$C$13+$F$13)</f>
        <v>0</v>
      </c>
      <c r="DK45">
        <v>2</v>
      </c>
      <c r="DL45">
        <v>0.5</v>
      </c>
      <c r="DM45" t="s">
        <v>439</v>
      </c>
      <c r="DN45">
        <v>2</v>
      </c>
      <c r="DO45" t="b">
        <v>1</v>
      </c>
      <c r="DP45">
        <v>1701305152.099999</v>
      </c>
      <c r="DQ45">
        <v>415.5242258064516</v>
      </c>
      <c r="DR45">
        <v>419.9715483870968</v>
      </c>
      <c r="DS45">
        <v>23.12736774193548</v>
      </c>
      <c r="DT45">
        <v>22.59283870967741</v>
      </c>
      <c r="DU45">
        <v>414.2607741935484</v>
      </c>
      <c r="DV45">
        <v>22.93323870967742</v>
      </c>
      <c r="DW45">
        <v>500.0056774193548</v>
      </c>
      <c r="DX45">
        <v>89.93597741935484</v>
      </c>
      <c r="DY45">
        <v>0.1000223806451613</v>
      </c>
      <c r="DZ45">
        <v>29.54812580645161</v>
      </c>
      <c r="EA45">
        <v>29.98841935483871</v>
      </c>
      <c r="EB45">
        <v>999.9000000000003</v>
      </c>
      <c r="EC45">
        <v>0</v>
      </c>
      <c r="ED45">
        <v>0</v>
      </c>
      <c r="EE45">
        <v>9996.575161290322</v>
      </c>
      <c r="EF45">
        <v>0</v>
      </c>
      <c r="EG45">
        <v>11.04808387096775</v>
      </c>
      <c r="EH45">
        <v>-4.447380322580645</v>
      </c>
      <c r="EI45">
        <v>425.3617419354838</v>
      </c>
      <c r="EJ45">
        <v>429.679193548387</v>
      </c>
      <c r="EK45">
        <v>0.534527064516129</v>
      </c>
      <c r="EL45">
        <v>419.9715483870968</v>
      </c>
      <c r="EM45">
        <v>22.59283870967741</v>
      </c>
      <c r="EN45">
        <v>2.079981935483871</v>
      </c>
      <c r="EO45">
        <v>2.031909677419355</v>
      </c>
      <c r="EP45">
        <v>18.06670967741935</v>
      </c>
      <c r="EQ45">
        <v>17.6952</v>
      </c>
      <c r="ER45">
        <v>1500.00870967742</v>
      </c>
      <c r="ES45">
        <v>0.9730031612903223</v>
      </c>
      <c r="ET45">
        <v>0.02699644838709678</v>
      </c>
      <c r="EU45">
        <v>0</v>
      </c>
      <c r="EV45">
        <v>212.874935483871</v>
      </c>
      <c r="EW45">
        <v>4.999599999999997</v>
      </c>
      <c r="EX45">
        <v>3249.475161290323</v>
      </c>
      <c r="EY45">
        <v>14076.5</v>
      </c>
      <c r="EZ45">
        <v>37.12864516129032</v>
      </c>
      <c r="FA45">
        <v>38.22967741935484</v>
      </c>
      <c r="FB45">
        <v>38.29606451612903</v>
      </c>
      <c r="FC45">
        <v>37.86848387096774</v>
      </c>
      <c r="FD45">
        <v>39.04406451612903</v>
      </c>
      <c r="FE45">
        <v>1454.64870967742</v>
      </c>
      <c r="FF45">
        <v>40.35999999999998</v>
      </c>
      <c r="FG45">
        <v>0</v>
      </c>
      <c r="FH45">
        <v>91.40000009536743</v>
      </c>
      <c r="FI45">
        <v>0</v>
      </c>
      <c r="FJ45">
        <v>212.8968</v>
      </c>
      <c r="FK45">
        <v>0.3778461374129886</v>
      </c>
      <c r="FL45">
        <v>1.001538462929463</v>
      </c>
      <c r="FM45">
        <v>3249.5072</v>
      </c>
      <c r="FN45">
        <v>15</v>
      </c>
      <c r="FO45">
        <v>0</v>
      </c>
      <c r="FP45" t="s">
        <v>440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-4.45148775</v>
      </c>
      <c r="GC45">
        <v>0.008495121951229239</v>
      </c>
      <c r="GD45">
        <v>0.04424524485679218</v>
      </c>
      <c r="GE45">
        <v>1</v>
      </c>
      <c r="GF45">
        <v>212.892794117647</v>
      </c>
      <c r="GG45">
        <v>0.3529564452906402</v>
      </c>
      <c r="GH45">
        <v>0.2059358522926861</v>
      </c>
      <c r="GI45">
        <v>1</v>
      </c>
      <c r="GJ45">
        <v>0.5381766000000001</v>
      </c>
      <c r="GK45">
        <v>-0.09699876923076985</v>
      </c>
      <c r="GL45">
        <v>0.01160815549258365</v>
      </c>
      <c r="GM45">
        <v>1</v>
      </c>
      <c r="GN45">
        <v>3</v>
      </c>
      <c r="GO45">
        <v>3</v>
      </c>
      <c r="GP45" t="s">
        <v>448</v>
      </c>
      <c r="GQ45">
        <v>3.10287</v>
      </c>
      <c r="GR45">
        <v>2.75797</v>
      </c>
      <c r="GS45">
        <v>0.0869079</v>
      </c>
      <c r="GT45">
        <v>0.0878514</v>
      </c>
      <c r="GU45">
        <v>0.105205</v>
      </c>
      <c r="GV45">
        <v>0.104533</v>
      </c>
      <c r="GW45">
        <v>23847.3</v>
      </c>
      <c r="GX45">
        <v>22157.4</v>
      </c>
      <c r="GY45">
        <v>26674.3</v>
      </c>
      <c r="GZ45">
        <v>24511.2</v>
      </c>
      <c r="HA45">
        <v>38243.9</v>
      </c>
      <c r="HB45">
        <v>32465.6</v>
      </c>
      <c r="HC45">
        <v>46652.4</v>
      </c>
      <c r="HD45">
        <v>38806.5</v>
      </c>
      <c r="HE45">
        <v>1.90525</v>
      </c>
      <c r="HF45">
        <v>1.90298</v>
      </c>
      <c r="HG45">
        <v>0.245769</v>
      </c>
      <c r="HH45">
        <v>0</v>
      </c>
      <c r="HI45">
        <v>25.995</v>
      </c>
      <c r="HJ45">
        <v>999.9</v>
      </c>
      <c r="HK45">
        <v>48.9</v>
      </c>
      <c r="HL45">
        <v>32.3</v>
      </c>
      <c r="HM45">
        <v>26.4061</v>
      </c>
      <c r="HN45">
        <v>60.881</v>
      </c>
      <c r="HO45">
        <v>24.2188</v>
      </c>
      <c r="HP45">
        <v>1</v>
      </c>
      <c r="HQ45">
        <v>-0.0203455</v>
      </c>
      <c r="HR45">
        <v>-1.81574</v>
      </c>
      <c r="HS45">
        <v>20.2716</v>
      </c>
      <c r="HT45">
        <v>5.22283</v>
      </c>
      <c r="HU45">
        <v>11.98</v>
      </c>
      <c r="HV45">
        <v>4.9657</v>
      </c>
      <c r="HW45">
        <v>3.27533</v>
      </c>
      <c r="HX45">
        <v>9999</v>
      </c>
      <c r="HY45">
        <v>9999</v>
      </c>
      <c r="HZ45">
        <v>9999</v>
      </c>
      <c r="IA45">
        <v>513.6</v>
      </c>
      <c r="IB45">
        <v>1.86399</v>
      </c>
      <c r="IC45">
        <v>1.86014</v>
      </c>
      <c r="ID45">
        <v>1.85837</v>
      </c>
      <c r="IE45">
        <v>1.85974</v>
      </c>
      <c r="IF45">
        <v>1.85981</v>
      </c>
      <c r="IG45">
        <v>1.85837</v>
      </c>
      <c r="IH45">
        <v>1.85741</v>
      </c>
      <c r="II45">
        <v>1.85232</v>
      </c>
      <c r="IJ45">
        <v>0</v>
      </c>
      <c r="IK45">
        <v>0</v>
      </c>
      <c r="IL45">
        <v>0</v>
      </c>
      <c r="IM45">
        <v>0</v>
      </c>
      <c r="IN45" t="s">
        <v>442</v>
      </c>
      <c r="IO45" t="s">
        <v>443</v>
      </c>
      <c r="IP45" t="s">
        <v>444</v>
      </c>
      <c r="IQ45" t="s">
        <v>444</v>
      </c>
      <c r="IR45" t="s">
        <v>444</v>
      </c>
      <c r="IS45" t="s">
        <v>444</v>
      </c>
      <c r="IT45">
        <v>0</v>
      </c>
      <c r="IU45">
        <v>100</v>
      </c>
      <c r="IV45">
        <v>100</v>
      </c>
      <c r="IW45">
        <v>1.263</v>
      </c>
      <c r="IX45">
        <v>0.1944</v>
      </c>
      <c r="IY45">
        <v>0.3971615310492796</v>
      </c>
      <c r="IZ45">
        <v>0.002194383670526158</v>
      </c>
      <c r="JA45">
        <v>-2.614430836048478E-07</v>
      </c>
      <c r="JB45">
        <v>2.831566818974657E-11</v>
      </c>
      <c r="JC45">
        <v>-0.02387284111826243</v>
      </c>
      <c r="JD45">
        <v>-0.004919592197158782</v>
      </c>
      <c r="JE45">
        <v>0.0008186423644796414</v>
      </c>
      <c r="JF45">
        <v>-8.268116151049551E-06</v>
      </c>
      <c r="JG45">
        <v>6</v>
      </c>
      <c r="JH45">
        <v>2002</v>
      </c>
      <c r="JI45">
        <v>0</v>
      </c>
      <c r="JJ45">
        <v>28</v>
      </c>
      <c r="JK45">
        <v>28355086</v>
      </c>
      <c r="JL45">
        <v>28355086</v>
      </c>
      <c r="JM45">
        <v>1.14868</v>
      </c>
      <c r="JN45">
        <v>2.64526</v>
      </c>
      <c r="JO45">
        <v>1.49658</v>
      </c>
      <c r="JP45">
        <v>2.36084</v>
      </c>
      <c r="JQ45">
        <v>1.54907</v>
      </c>
      <c r="JR45">
        <v>2.44873</v>
      </c>
      <c r="JS45">
        <v>36.1989</v>
      </c>
      <c r="JT45">
        <v>24.1313</v>
      </c>
      <c r="JU45">
        <v>18</v>
      </c>
      <c r="JV45">
        <v>490.868</v>
      </c>
      <c r="JW45">
        <v>506.15</v>
      </c>
      <c r="JX45">
        <v>29.4035</v>
      </c>
      <c r="JY45">
        <v>27.0403</v>
      </c>
      <c r="JZ45">
        <v>29.9992</v>
      </c>
      <c r="KA45">
        <v>27.4878</v>
      </c>
      <c r="KB45">
        <v>27.537</v>
      </c>
      <c r="KC45">
        <v>23.0845</v>
      </c>
      <c r="KD45">
        <v>19.9158</v>
      </c>
      <c r="KE45">
        <v>87.026</v>
      </c>
      <c r="KF45">
        <v>29.4051</v>
      </c>
      <c r="KG45">
        <v>420</v>
      </c>
      <c r="KH45">
        <v>22.553</v>
      </c>
      <c r="KI45">
        <v>101.943</v>
      </c>
      <c r="KJ45">
        <v>93.56140000000001</v>
      </c>
    </row>
    <row r="46" spans="1:296">
      <c r="A46">
        <v>28</v>
      </c>
      <c r="B46">
        <v>1701305565.5</v>
      </c>
      <c r="C46">
        <v>7791.900000095367</v>
      </c>
      <c r="D46" t="s">
        <v>524</v>
      </c>
      <c r="E46" t="s">
        <v>525</v>
      </c>
      <c r="F46">
        <v>5</v>
      </c>
      <c r="G46" t="s">
        <v>498</v>
      </c>
      <c r="H46">
        <v>1701305557.75</v>
      </c>
      <c r="I46">
        <f>(J46)/1000</f>
        <v>0</v>
      </c>
      <c r="J46">
        <f>IF(DO46, AM46, AG46)</f>
        <v>0</v>
      </c>
      <c r="K46">
        <f>IF(DO46, AH46, AF46)</f>
        <v>0</v>
      </c>
      <c r="L46">
        <f>DQ46 - IF(AT46&gt;1, K46*DK46*100.0/(AV46*EE46), 0)</f>
        <v>0</v>
      </c>
      <c r="M46">
        <f>((S46-I46/2)*L46-K46)/(S46+I46/2)</f>
        <v>0</v>
      </c>
      <c r="N46">
        <f>M46*(DX46+DY46)/1000.0</f>
        <v>0</v>
      </c>
      <c r="O46">
        <f>(DQ46 - IF(AT46&gt;1, K46*DK46*100.0/(AV46*EE46), 0))*(DX46+DY46)/1000.0</f>
        <v>0</v>
      </c>
      <c r="P46">
        <f>2.0/((1/R46-1/Q46)+SIGN(R46)*SQRT((1/R46-1/Q46)*(1/R46-1/Q46) + 4*DL46/((DL46+1)*(DL46+1))*(2*1/R46*1/Q46-1/Q46*1/Q46)))</f>
        <v>0</v>
      </c>
      <c r="Q46">
        <f>IF(LEFT(DM46,1)&lt;&gt;"0",IF(LEFT(DM46,1)="1",3.0,DN46),$D$5+$E$5*(EE46*DX46/($K$5*1000))+$F$5*(EE46*DX46/($K$5*1000))*MAX(MIN(DK46,$J$5),$I$5)*MAX(MIN(DK46,$J$5),$I$5)+$G$5*MAX(MIN(DK46,$J$5),$I$5)*(EE46*DX46/($K$5*1000))+$H$5*(EE46*DX46/($K$5*1000))*(EE46*DX46/($K$5*1000)))</f>
        <v>0</v>
      </c>
      <c r="R46">
        <f>I46*(1000-(1000*0.61365*exp(17.502*V46/(240.97+V46))/(DX46+DY46)+DS46)/2)/(1000*0.61365*exp(17.502*V46/(240.97+V46))/(DX46+DY46)-DS46)</f>
        <v>0</v>
      </c>
      <c r="S46">
        <f>1/((DL46+1)/(P46/1.6)+1/(Q46/1.37)) + DL46/((DL46+1)/(P46/1.6) + DL46/(Q46/1.37))</f>
        <v>0</v>
      </c>
      <c r="T46">
        <f>(DG46*DJ46)</f>
        <v>0</v>
      </c>
      <c r="U46">
        <f>(DZ46+(T46+2*0.95*5.67E-8*(((DZ46+$B$9)+273)^4-(DZ46+273)^4)-44100*I46)/(1.84*29.3*Q46+8*0.95*5.67E-8*(DZ46+273)^3))</f>
        <v>0</v>
      </c>
      <c r="V46">
        <f>($C$9*EA46+$D$9*EB46+$E$9*U46)</f>
        <v>0</v>
      </c>
      <c r="W46">
        <f>0.61365*exp(17.502*V46/(240.97+V46))</f>
        <v>0</v>
      </c>
      <c r="X46">
        <f>(Y46/Z46*100)</f>
        <v>0</v>
      </c>
      <c r="Y46">
        <f>DS46*(DX46+DY46)/1000</f>
        <v>0</v>
      </c>
      <c r="Z46">
        <f>0.61365*exp(17.502*DZ46/(240.97+DZ46))</f>
        <v>0</v>
      </c>
      <c r="AA46">
        <f>(W46-DS46*(DX46+DY46)/1000)</f>
        <v>0</v>
      </c>
      <c r="AB46">
        <f>(-I46*44100)</f>
        <v>0</v>
      </c>
      <c r="AC46">
        <f>2*29.3*Q46*0.92*(DZ46-V46)</f>
        <v>0</v>
      </c>
      <c r="AD46">
        <f>2*0.95*5.67E-8*(((DZ46+$B$9)+273)^4-(V46+273)^4)</f>
        <v>0</v>
      </c>
      <c r="AE46">
        <f>T46+AD46+AB46+AC46</f>
        <v>0</v>
      </c>
      <c r="AF46">
        <f>DW46*AT46*(DR46-DQ46*(1000-AT46*DT46)/(1000-AT46*DS46))/(100*DK46)</f>
        <v>0</v>
      </c>
      <c r="AG46">
        <f>1000*DW46*AT46*(DS46-DT46)/(100*DK46*(1000-AT46*DS46))</f>
        <v>0</v>
      </c>
      <c r="AH46">
        <f>(AI46 - AJ46 - DX46*1E3/(8.314*(DZ46+273.15)) * AL46/DW46 * AK46) * DW46/(100*DK46) * (1000 - DT46)/1000</f>
        <v>0</v>
      </c>
      <c r="AI46">
        <v>431.1758283654848</v>
      </c>
      <c r="AJ46">
        <v>427.9386</v>
      </c>
      <c r="AK46">
        <v>0.001991090588827144</v>
      </c>
      <c r="AL46">
        <v>66.1623933219267</v>
      </c>
      <c r="AM46">
        <f>(AO46 - AN46 + DX46*1E3/(8.314*(DZ46+273.15)) * AQ46/DW46 * AP46) * DW46/(100*DK46) * 1000/(1000 - AO46)</f>
        <v>0</v>
      </c>
      <c r="AN46">
        <v>25.86010991965461</v>
      </c>
      <c r="AO46">
        <v>26.67077757575757</v>
      </c>
      <c r="AP46">
        <v>-3.658158632197843E-06</v>
      </c>
      <c r="AQ46">
        <v>108.2399413541863</v>
      </c>
      <c r="AR46">
        <v>0</v>
      </c>
      <c r="AS46">
        <v>0</v>
      </c>
      <c r="AT46">
        <f>IF(AR46*$H$15&gt;=AV46,1.0,(AV46/(AV46-AR46*$H$15)))</f>
        <v>0</v>
      </c>
      <c r="AU46">
        <f>(AT46-1)*100</f>
        <v>0</v>
      </c>
      <c r="AV46">
        <f>MAX(0,($B$15+$C$15*EE46)/(1+$D$15*EE46)*DX46/(DZ46+273)*$E$15)</f>
        <v>0</v>
      </c>
      <c r="AW46" t="s">
        <v>437</v>
      </c>
      <c r="AX46">
        <v>0</v>
      </c>
      <c r="AY46">
        <v>0.7</v>
      </c>
      <c r="AZ46">
        <v>0.7</v>
      </c>
      <c r="BA46">
        <f>1-AY46/AZ46</f>
        <v>0</v>
      </c>
      <c r="BB46">
        <v>-1</v>
      </c>
      <c r="BC46" t="s">
        <v>526</v>
      </c>
      <c r="BD46">
        <v>8175.84</v>
      </c>
      <c r="BE46">
        <v>209.60404</v>
      </c>
      <c r="BF46">
        <v>225.82</v>
      </c>
      <c r="BG46">
        <f>1-BE46/BF46</f>
        <v>0</v>
      </c>
      <c r="BH46">
        <v>0.5</v>
      </c>
      <c r="BI46">
        <f>DH46</f>
        <v>0</v>
      </c>
      <c r="BJ46">
        <f>K46</f>
        <v>0</v>
      </c>
      <c r="BK46">
        <f>BG46*BH46*BI46</f>
        <v>0</v>
      </c>
      <c r="BL46">
        <f>(BJ46-BB46)/BI46</f>
        <v>0</v>
      </c>
      <c r="BM46">
        <f>(AZ46-BF46)/BF46</f>
        <v>0</v>
      </c>
      <c r="BN46">
        <f>AY46/(BA46+AY46/BF46)</f>
        <v>0</v>
      </c>
      <c r="BO46" t="s">
        <v>437</v>
      </c>
      <c r="BP46">
        <v>0</v>
      </c>
      <c r="BQ46">
        <f>IF(BP46&lt;&gt;0, BP46, BN46)</f>
        <v>0</v>
      </c>
      <c r="BR46">
        <f>1-BQ46/BF46</f>
        <v>0</v>
      </c>
      <c r="BS46">
        <f>(BF46-BE46)/(BF46-BQ46)</f>
        <v>0</v>
      </c>
      <c r="BT46">
        <f>(AZ46-BF46)/(AZ46-BQ46)</f>
        <v>0</v>
      </c>
      <c r="BU46">
        <f>(BF46-BE46)/(BF46-AY46)</f>
        <v>0</v>
      </c>
      <c r="BV46">
        <f>(AZ46-BF46)/(AZ46-AY46)</f>
        <v>0</v>
      </c>
      <c r="BW46">
        <f>(BS46*BQ46/BE46)</f>
        <v>0</v>
      </c>
      <c r="BX46">
        <f>(1-BW46)</f>
        <v>0</v>
      </c>
      <c r="DG46">
        <f>$B$13*EF46+$C$13*EG46+$F$13*ER46*(1-EU46)</f>
        <v>0</v>
      </c>
      <c r="DH46">
        <f>DG46*DI46</f>
        <v>0</v>
      </c>
      <c r="DI46">
        <f>($B$13*$D$11+$C$13*$D$11+$F$13*((FE46+EW46)/MAX(FE46+EW46+FF46, 0.1)*$I$11+FF46/MAX(FE46+EW46+FF46, 0.1)*$J$11))/($B$13+$C$13+$F$13)</f>
        <v>0</v>
      </c>
      <c r="DJ46">
        <f>($B$13*$K$11+$C$13*$K$11+$F$13*((FE46+EW46)/MAX(FE46+EW46+FF46, 0.1)*$P$11+FF46/MAX(FE46+EW46+FF46, 0.1)*$Q$11))/($B$13+$C$13+$F$13)</f>
        <v>0</v>
      </c>
      <c r="DK46">
        <v>2</v>
      </c>
      <c r="DL46">
        <v>0.5</v>
      </c>
      <c r="DM46" t="s">
        <v>439</v>
      </c>
      <c r="DN46">
        <v>2</v>
      </c>
      <c r="DO46" t="b">
        <v>1</v>
      </c>
      <c r="DP46">
        <v>1701305557.75</v>
      </c>
      <c r="DQ46">
        <v>416.4644666666667</v>
      </c>
      <c r="DR46">
        <v>419.9733</v>
      </c>
      <c r="DS46">
        <v>26.67198666666667</v>
      </c>
      <c r="DT46">
        <v>25.85943333333334</v>
      </c>
      <c r="DU46">
        <v>415.1991999999999</v>
      </c>
      <c r="DV46">
        <v>26.40714666666667</v>
      </c>
      <c r="DW46">
        <v>500.0129333333334</v>
      </c>
      <c r="DX46">
        <v>89.95536999999999</v>
      </c>
      <c r="DY46">
        <v>0.1000235733333333</v>
      </c>
      <c r="DZ46">
        <v>35.68785333333334</v>
      </c>
      <c r="EA46">
        <v>35.93445</v>
      </c>
      <c r="EB46">
        <v>999.9000000000002</v>
      </c>
      <c r="EC46">
        <v>0</v>
      </c>
      <c r="ED46">
        <v>0</v>
      </c>
      <c r="EE46">
        <v>9996.786666666665</v>
      </c>
      <c r="EF46">
        <v>0</v>
      </c>
      <c r="EG46">
        <v>11.05</v>
      </c>
      <c r="EH46">
        <v>-3.509002333333334</v>
      </c>
      <c r="EI46">
        <v>427.8768</v>
      </c>
      <c r="EJ46">
        <v>431.122</v>
      </c>
      <c r="EK46">
        <v>0.8125489666666666</v>
      </c>
      <c r="EL46">
        <v>419.9733</v>
      </c>
      <c r="EM46">
        <v>25.85943333333334</v>
      </c>
      <c r="EN46">
        <v>2.399288</v>
      </c>
      <c r="EO46">
        <v>2.326195333333334</v>
      </c>
      <c r="EP46">
        <v>20.35896333333334</v>
      </c>
      <c r="EQ46">
        <v>19.85895</v>
      </c>
      <c r="ER46">
        <v>1500.004333333333</v>
      </c>
      <c r="ES46">
        <v>0.9730028666666664</v>
      </c>
      <c r="ET46">
        <v>0.02699675666666667</v>
      </c>
      <c r="EU46">
        <v>0</v>
      </c>
      <c r="EV46">
        <v>209.5948</v>
      </c>
      <c r="EW46">
        <v>4.999599999999998</v>
      </c>
      <c r="EX46">
        <v>3191.258</v>
      </c>
      <c r="EY46">
        <v>14076.45333333333</v>
      </c>
      <c r="EZ46">
        <v>36.556</v>
      </c>
      <c r="FA46">
        <v>37.50413333333334</v>
      </c>
      <c r="FB46">
        <v>36.71856666666667</v>
      </c>
      <c r="FC46">
        <v>37.28719999999999</v>
      </c>
      <c r="FD46">
        <v>39.23526666666667</v>
      </c>
      <c r="FE46">
        <v>1454.644333333334</v>
      </c>
      <c r="FF46">
        <v>40.35999999999999</v>
      </c>
      <c r="FG46">
        <v>0</v>
      </c>
      <c r="FH46">
        <v>404.8000001907349</v>
      </c>
      <c r="FI46">
        <v>0</v>
      </c>
      <c r="FJ46">
        <v>209.60404</v>
      </c>
      <c r="FK46">
        <v>0.801461532361805</v>
      </c>
      <c r="FL46">
        <v>3.990769233130746</v>
      </c>
      <c r="FM46">
        <v>3191.3096</v>
      </c>
      <c r="FN46">
        <v>15</v>
      </c>
      <c r="FO46">
        <v>0</v>
      </c>
      <c r="FP46" t="s">
        <v>440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-3.49919375</v>
      </c>
      <c r="GC46">
        <v>-0.119757185741092</v>
      </c>
      <c r="GD46">
        <v>0.03268170097221838</v>
      </c>
      <c r="GE46">
        <v>1</v>
      </c>
      <c r="GF46">
        <v>209.5643823529412</v>
      </c>
      <c r="GG46">
        <v>0.8195416377317613</v>
      </c>
      <c r="GH46">
        <v>0.2175202512148741</v>
      </c>
      <c r="GI46">
        <v>1</v>
      </c>
      <c r="GJ46">
        <v>0.814798575</v>
      </c>
      <c r="GK46">
        <v>-0.03480809380863163</v>
      </c>
      <c r="GL46">
        <v>0.005371850937467926</v>
      </c>
      <c r="GM46">
        <v>1</v>
      </c>
      <c r="GN46">
        <v>3</v>
      </c>
      <c r="GO46">
        <v>3</v>
      </c>
      <c r="GP46" t="s">
        <v>448</v>
      </c>
      <c r="GQ46">
        <v>3.10385</v>
      </c>
      <c r="GR46">
        <v>2.75829</v>
      </c>
      <c r="GS46">
        <v>0.0872532</v>
      </c>
      <c r="GT46">
        <v>0.088042</v>
      </c>
      <c r="GU46">
        <v>0.116228</v>
      </c>
      <c r="GV46">
        <v>0.114932</v>
      </c>
      <c r="GW46">
        <v>23856.8</v>
      </c>
      <c r="GX46">
        <v>22151.1</v>
      </c>
      <c r="GY46">
        <v>26693.3</v>
      </c>
      <c r="GZ46">
        <v>24507.5</v>
      </c>
      <c r="HA46">
        <v>37790.2</v>
      </c>
      <c r="HB46">
        <v>32070.4</v>
      </c>
      <c r="HC46">
        <v>46685.1</v>
      </c>
      <c r="HD46">
        <v>38789.5</v>
      </c>
      <c r="HE46">
        <v>1.9113</v>
      </c>
      <c r="HF46">
        <v>1.9184</v>
      </c>
      <c r="HG46">
        <v>0.365853</v>
      </c>
      <c r="HH46">
        <v>0</v>
      </c>
      <c r="HI46">
        <v>29.9692</v>
      </c>
      <c r="HJ46">
        <v>999.9</v>
      </c>
      <c r="HK46">
        <v>51.3</v>
      </c>
      <c r="HL46">
        <v>31.9</v>
      </c>
      <c r="HM46">
        <v>27.0781</v>
      </c>
      <c r="HN46">
        <v>60.791</v>
      </c>
      <c r="HO46">
        <v>24.1747</v>
      </c>
      <c r="HP46">
        <v>1</v>
      </c>
      <c r="HQ46">
        <v>-0.0568089</v>
      </c>
      <c r="HR46">
        <v>-3.92353</v>
      </c>
      <c r="HS46">
        <v>20.2376</v>
      </c>
      <c r="HT46">
        <v>5.22268</v>
      </c>
      <c r="HU46">
        <v>11.98</v>
      </c>
      <c r="HV46">
        <v>4.96575</v>
      </c>
      <c r="HW46">
        <v>3.2755</v>
      </c>
      <c r="HX46">
        <v>9999</v>
      </c>
      <c r="HY46">
        <v>9999</v>
      </c>
      <c r="HZ46">
        <v>9999</v>
      </c>
      <c r="IA46">
        <v>513.8</v>
      </c>
      <c r="IB46">
        <v>1.86393</v>
      </c>
      <c r="IC46">
        <v>1.86012</v>
      </c>
      <c r="ID46">
        <v>1.85836</v>
      </c>
      <c r="IE46">
        <v>1.85974</v>
      </c>
      <c r="IF46">
        <v>1.85985</v>
      </c>
      <c r="IG46">
        <v>1.85837</v>
      </c>
      <c r="IH46">
        <v>1.85742</v>
      </c>
      <c r="II46">
        <v>1.85237</v>
      </c>
      <c r="IJ46">
        <v>0</v>
      </c>
      <c r="IK46">
        <v>0</v>
      </c>
      <c r="IL46">
        <v>0</v>
      </c>
      <c r="IM46">
        <v>0</v>
      </c>
      <c r="IN46" t="s">
        <v>442</v>
      </c>
      <c r="IO46" t="s">
        <v>443</v>
      </c>
      <c r="IP46" t="s">
        <v>444</v>
      </c>
      <c r="IQ46" t="s">
        <v>444</v>
      </c>
      <c r="IR46" t="s">
        <v>444</v>
      </c>
      <c r="IS46" t="s">
        <v>444</v>
      </c>
      <c r="IT46">
        <v>0</v>
      </c>
      <c r="IU46">
        <v>100</v>
      </c>
      <c r="IV46">
        <v>100</v>
      </c>
      <c r="IW46">
        <v>1.265</v>
      </c>
      <c r="IX46">
        <v>0.2648</v>
      </c>
      <c r="IY46">
        <v>0.3971615310492796</v>
      </c>
      <c r="IZ46">
        <v>0.002194383670526158</v>
      </c>
      <c r="JA46">
        <v>-2.614430836048478E-07</v>
      </c>
      <c r="JB46">
        <v>2.831566818974657E-11</v>
      </c>
      <c r="JC46">
        <v>-0.02387284111826243</v>
      </c>
      <c r="JD46">
        <v>-0.004919592197158782</v>
      </c>
      <c r="JE46">
        <v>0.0008186423644796414</v>
      </c>
      <c r="JF46">
        <v>-8.268116151049551E-06</v>
      </c>
      <c r="JG46">
        <v>6</v>
      </c>
      <c r="JH46">
        <v>2002</v>
      </c>
      <c r="JI46">
        <v>0</v>
      </c>
      <c r="JJ46">
        <v>28</v>
      </c>
      <c r="JK46">
        <v>28355092.8</v>
      </c>
      <c r="JL46">
        <v>28355092.8</v>
      </c>
      <c r="JM46">
        <v>1.15356</v>
      </c>
      <c r="JN46">
        <v>2.64282</v>
      </c>
      <c r="JO46">
        <v>1.49658</v>
      </c>
      <c r="JP46">
        <v>2.36206</v>
      </c>
      <c r="JQ46">
        <v>1.54907</v>
      </c>
      <c r="JR46">
        <v>2.46826</v>
      </c>
      <c r="JS46">
        <v>35.8244</v>
      </c>
      <c r="JT46">
        <v>24.1138</v>
      </c>
      <c r="JU46">
        <v>18</v>
      </c>
      <c r="JV46">
        <v>489.472</v>
      </c>
      <c r="JW46">
        <v>510.441</v>
      </c>
      <c r="JX46">
        <v>37.1477</v>
      </c>
      <c r="JY46">
        <v>26.6372</v>
      </c>
      <c r="JZ46">
        <v>30.0008</v>
      </c>
      <c r="KA46">
        <v>26.8675</v>
      </c>
      <c r="KB46">
        <v>26.862</v>
      </c>
      <c r="KC46">
        <v>23.194</v>
      </c>
      <c r="KD46">
        <v>0</v>
      </c>
      <c r="KE46">
        <v>100</v>
      </c>
      <c r="KF46">
        <v>37.2477</v>
      </c>
      <c r="KG46">
        <v>420</v>
      </c>
      <c r="KH46">
        <v>26.8599</v>
      </c>
      <c r="KI46">
        <v>102.015</v>
      </c>
      <c r="KJ46">
        <v>93.5309</v>
      </c>
    </row>
    <row r="47" spans="1:296">
      <c r="A47">
        <v>29</v>
      </c>
      <c r="B47">
        <v>1701305636.5</v>
      </c>
      <c r="C47">
        <v>7862.900000095367</v>
      </c>
      <c r="D47" t="s">
        <v>527</v>
      </c>
      <c r="E47" t="s">
        <v>528</v>
      </c>
      <c r="F47">
        <v>5</v>
      </c>
      <c r="G47" t="s">
        <v>498</v>
      </c>
      <c r="H47">
        <v>1701305628.5</v>
      </c>
      <c r="I47">
        <f>(J47)/1000</f>
        <v>0</v>
      </c>
      <c r="J47">
        <f>IF(DO47, AM47, AG47)</f>
        <v>0</v>
      </c>
      <c r="K47">
        <f>IF(DO47, AH47, AF47)</f>
        <v>0</v>
      </c>
      <c r="L47">
        <f>DQ47 - IF(AT47&gt;1, K47*DK47*100.0/(AV47*EE47), 0)</f>
        <v>0</v>
      </c>
      <c r="M47">
        <f>((S47-I47/2)*L47-K47)/(S47+I47/2)</f>
        <v>0</v>
      </c>
      <c r="N47">
        <f>M47*(DX47+DY47)/1000.0</f>
        <v>0</v>
      </c>
      <c r="O47">
        <f>(DQ47 - IF(AT47&gt;1, K47*DK47*100.0/(AV47*EE47), 0))*(DX47+DY47)/1000.0</f>
        <v>0</v>
      </c>
      <c r="P47">
        <f>2.0/((1/R47-1/Q47)+SIGN(R47)*SQRT((1/R47-1/Q47)*(1/R47-1/Q47) + 4*DL47/((DL47+1)*(DL47+1))*(2*1/R47*1/Q47-1/Q47*1/Q47)))</f>
        <v>0</v>
      </c>
      <c r="Q47">
        <f>IF(LEFT(DM47,1)&lt;&gt;"0",IF(LEFT(DM47,1)="1",3.0,DN47),$D$5+$E$5*(EE47*DX47/($K$5*1000))+$F$5*(EE47*DX47/($K$5*1000))*MAX(MIN(DK47,$J$5),$I$5)*MAX(MIN(DK47,$J$5),$I$5)+$G$5*MAX(MIN(DK47,$J$5),$I$5)*(EE47*DX47/($K$5*1000))+$H$5*(EE47*DX47/($K$5*1000))*(EE47*DX47/($K$5*1000)))</f>
        <v>0</v>
      </c>
      <c r="R47">
        <f>I47*(1000-(1000*0.61365*exp(17.502*V47/(240.97+V47))/(DX47+DY47)+DS47)/2)/(1000*0.61365*exp(17.502*V47/(240.97+V47))/(DX47+DY47)-DS47)</f>
        <v>0</v>
      </c>
      <c r="S47">
        <f>1/((DL47+1)/(P47/1.6)+1/(Q47/1.37)) + DL47/((DL47+1)/(P47/1.6) + DL47/(Q47/1.37))</f>
        <v>0</v>
      </c>
      <c r="T47">
        <f>(DG47*DJ47)</f>
        <v>0</v>
      </c>
      <c r="U47">
        <f>(DZ47+(T47+2*0.95*5.67E-8*(((DZ47+$B$9)+273)^4-(DZ47+273)^4)-44100*I47)/(1.84*29.3*Q47+8*0.95*5.67E-8*(DZ47+273)^3))</f>
        <v>0</v>
      </c>
      <c r="V47">
        <f>($C$9*EA47+$D$9*EB47+$E$9*U47)</f>
        <v>0</v>
      </c>
      <c r="W47">
        <f>0.61365*exp(17.502*V47/(240.97+V47))</f>
        <v>0</v>
      </c>
      <c r="X47">
        <f>(Y47/Z47*100)</f>
        <v>0</v>
      </c>
      <c r="Y47">
        <f>DS47*(DX47+DY47)/1000</f>
        <v>0</v>
      </c>
      <c r="Z47">
        <f>0.61365*exp(17.502*DZ47/(240.97+DZ47))</f>
        <v>0</v>
      </c>
      <c r="AA47">
        <f>(W47-DS47*(DX47+DY47)/1000)</f>
        <v>0</v>
      </c>
      <c r="AB47">
        <f>(-I47*44100)</f>
        <v>0</v>
      </c>
      <c r="AC47">
        <f>2*29.3*Q47*0.92*(DZ47-V47)</f>
        <v>0</v>
      </c>
      <c r="AD47">
        <f>2*0.95*5.67E-8*(((DZ47+$B$9)+273)^4-(V47+273)^4)</f>
        <v>0</v>
      </c>
      <c r="AE47">
        <f>T47+AD47+AB47+AC47</f>
        <v>0</v>
      </c>
      <c r="AF47">
        <f>DW47*AT47*(DR47-DQ47*(1000-AT47*DT47)/(1000-AT47*DS47))/(100*DK47)</f>
        <v>0</v>
      </c>
      <c r="AG47">
        <f>1000*DW47*AT47*(DS47-DT47)/(100*DK47*(1000-AT47*DS47))</f>
        <v>0</v>
      </c>
      <c r="AH47">
        <f>(AI47 - AJ47 - DX47*1E3/(8.314*(DZ47+273.15)) * AL47/DW47 * AK47) * DW47/(100*DK47) * (1000 - DT47)/1000</f>
        <v>0</v>
      </c>
      <c r="AI47">
        <v>431.1242500830482</v>
      </c>
      <c r="AJ47">
        <v>427.9553757575757</v>
      </c>
      <c r="AK47">
        <v>0.0005628328824675309</v>
      </c>
      <c r="AL47">
        <v>66.1623933219267</v>
      </c>
      <c r="AM47">
        <f>(AO47 - AN47 + DX47*1E3/(8.314*(DZ47+273.15)) * AQ47/DW47 * AP47) * DW47/(100*DK47) * 1000/(1000 - AO47)</f>
        <v>0</v>
      </c>
      <c r="AN47">
        <v>25.7750303353684</v>
      </c>
      <c r="AO47">
        <v>26.59266303030303</v>
      </c>
      <c r="AP47">
        <v>8.971442347291982E-05</v>
      </c>
      <c r="AQ47">
        <v>108.2399413541863</v>
      </c>
      <c r="AR47">
        <v>0</v>
      </c>
      <c r="AS47">
        <v>0</v>
      </c>
      <c r="AT47">
        <f>IF(AR47*$H$15&gt;=AV47,1.0,(AV47/(AV47-AR47*$H$15)))</f>
        <v>0</v>
      </c>
      <c r="AU47">
        <f>(AT47-1)*100</f>
        <v>0</v>
      </c>
      <c r="AV47">
        <f>MAX(0,($B$15+$C$15*EE47)/(1+$D$15*EE47)*DX47/(DZ47+273)*$E$15)</f>
        <v>0</v>
      </c>
      <c r="AW47" t="s">
        <v>437</v>
      </c>
      <c r="AX47">
        <v>0</v>
      </c>
      <c r="AY47">
        <v>0.7</v>
      </c>
      <c r="AZ47">
        <v>0.7</v>
      </c>
      <c r="BA47">
        <f>1-AY47/AZ47</f>
        <v>0</v>
      </c>
      <c r="BB47">
        <v>-1</v>
      </c>
      <c r="BC47" t="s">
        <v>529</v>
      </c>
      <c r="BD47">
        <v>8171.66</v>
      </c>
      <c r="BE47">
        <v>209.7592307692308</v>
      </c>
      <c r="BF47">
        <v>226.46</v>
      </c>
      <c r="BG47">
        <f>1-BE47/BF47</f>
        <v>0</v>
      </c>
      <c r="BH47">
        <v>0.5</v>
      </c>
      <c r="BI47">
        <f>DH47</f>
        <v>0</v>
      </c>
      <c r="BJ47">
        <f>K47</f>
        <v>0</v>
      </c>
      <c r="BK47">
        <f>BG47*BH47*BI47</f>
        <v>0</v>
      </c>
      <c r="BL47">
        <f>(BJ47-BB47)/BI47</f>
        <v>0</v>
      </c>
      <c r="BM47">
        <f>(AZ47-BF47)/BF47</f>
        <v>0</v>
      </c>
      <c r="BN47">
        <f>AY47/(BA47+AY47/BF47)</f>
        <v>0</v>
      </c>
      <c r="BO47" t="s">
        <v>437</v>
      </c>
      <c r="BP47">
        <v>0</v>
      </c>
      <c r="BQ47">
        <f>IF(BP47&lt;&gt;0, BP47, BN47)</f>
        <v>0</v>
      </c>
      <c r="BR47">
        <f>1-BQ47/BF47</f>
        <v>0</v>
      </c>
      <c r="BS47">
        <f>(BF47-BE47)/(BF47-BQ47)</f>
        <v>0</v>
      </c>
      <c r="BT47">
        <f>(AZ47-BF47)/(AZ47-BQ47)</f>
        <v>0</v>
      </c>
      <c r="BU47">
        <f>(BF47-BE47)/(BF47-AY47)</f>
        <v>0</v>
      </c>
      <c r="BV47">
        <f>(AZ47-BF47)/(AZ47-AY47)</f>
        <v>0</v>
      </c>
      <c r="BW47">
        <f>(BS47*BQ47/BE47)</f>
        <v>0</v>
      </c>
      <c r="BX47">
        <f>(1-BW47)</f>
        <v>0</v>
      </c>
      <c r="DG47">
        <f>$B$13*EF47+$C$13*EG47+$F$13*ER47*(1-EU47)</f>
        <v>0</v>
      </c>
      <c r="DH47">
        <f>DG47*DI47</f>
        <v>0</v>
      </c>
      <c r="DI47">
        <f>($B$13*$D$11+$C$13*$D$11+$F$13*((FE47+EW47)/MAX(FE47+EW47+FF47, 0.1)*$I$11+FF47/MAX(FE47+EW47+FF47, 0.1)*$J$11))/($B$13+$C$13+$F$13)</f>
        <v>0</v>
      </c>
      <c r="DJ47">
        <f>($B$13*$K$11+$C$13*$K$11+$F$13*((FE47+EW47)/MAX(FE47+EW47+FF47, 0.1)*$P$11+FF47/MAX(FE47+EW47+FF47, 0.1)*$Q$11))/($B$13+$C$13+$F$13)</f>
        <v>0</v>
      </c>
      <c r="DK47">
        <v>2</v>
      </c>
      <c r="DL47">
        <v>0.5</v>
      </c>
      <c r="DM47" t="s">
        <v>439</v>
      </c>
      <c r="DN47">
        <v>2</v>
      </c>
      <c r="DO47" t="b">
        <v>1</v>
      </c>
      <c r="DP47">
        <v>1701305628.5</v>
      </c>
      <c r="DQ47">
        <v>416.5509354838709</v>
      </c>
      <c r="DR47">
        <v>419.9923225806451</v>
      </c>
      <c r="DS47">
        <v>26.58103548387098</v>
      </c>
      <c r="DT47">
        <v>25.76544516129032</v>
      </c>
      <c r="DU47">
        <v>415.2855483870968</v>
      </c>
      <c r="DV47">
        <v>26.31807096774194</v>
      </c>
      <c r="DW47">
        <v>499.9995806451612</v>
      </c>
      <c r="DX47">
        <v>89.95077419354841</v>
      </c>
      <c r="DY47">
        <v>0.1000593612903226</v>
      </c>
      <c r="DZ47">
        <v>35.61292580645161</v>
      </c>
      <c r="EA47">
        <v>35.88101290322581</v>
      </c>
      <c r="EB47">
        <v>999.9000000000003</v>
      </c>
      <c r="EC47">
        <v>0</v>
      </c>
      <c r="ED47">
        <v>0</v>
      </c>
      <c r="EE47">
        <v>9978.59193548387</v>
      </c>
      <c r="EF47">
        <v>0</v>
      </c>
      <c r="EG47">
        <v>11.05</v>
      </c>
      <c r="EH47">
        <v>-3.441399354838709</v>
      </c>
      <c r="EI47">
        <v>427.9256129032258</v>
      </c>
      <c r="EJ47">
        <v>431.099870967742</v>
      </c>
      <c r="EK47">
        <v>0.8155975483870967</v>
      </c>
      <c r="EL47">
        <v>419.9923225806451</v>
      </c>
      <c r="EM47">
        <v>25.76544516129032</v>
      </c>
      <c r="EN47">
        <v>2.390985161290322</v>
      </c>
      <c r="EO47">
        <v>2.31762129032258</v>
      </c>
      <c r="EP47">
        <v>20.30284516129032</v>
      </c>
      <c r="EQ47">
        <v>19.79939677419354</v>
      </c>
      <c r="ER47">
        <v>1500.029032258064</v>
      </c>
      <c r="ES47">
        <v>0.9730047741935481</v>
      </c>
      <c r="ET47">
        <v>0.02699495161290323</v>
      </c>
      <c r="EU47">
        <v>0</v>
      </c>
      <c r="EV47">
        <v>209.7532580645162</v>
      </c>
      <c r="EW47">
        <v>4.999599999999997</v>
      </c>
      <c r="EX47">
        <v>3194.978064516129</v>
      </c>
      <c r="EY47">
        <v>14076.69354838709</v>
      </c>
      <c r="EZ47">
        <v>36.68138709677419</v>
      </c>
      <c r="FA47">
        <v>37.49593548387097</v>
      </c>
      <c r="FB47">
        <v>37.31429032258064</v>
      </c>
      <c r="FC47">
        <v>37.32445161290322</v>
      </c>
      <c r="FD47">
        <v>39.27387096774194</v>
      </c>
      <c r="FE47">
        <v>1454.669032258064</v>
      </c>
      <c r="FF47">
        <v>40.35999999999998</v>
      </c>
      <c r="FG47">
        <v>0</v>
      </c>
      <c r="FH47">
        <v>70.60000014305115</v>
      </c>
      <c r="FI47">
        <v>0</v>
      </c>
      <c r="FJ47">
        <v>209.7592307692308</v>
      </c>
      <c r="FK47">
        <v>0.06591452817155796</v>
      </c>
      <c r="FL47">
        <v>3.524102572920502</v>
      </c>
      <c r="FM47">
        <v>3194.966923076923</v>
      </c>
      <c r="FN47">
        <v>15</v>
      </c>
      <c r="FO47">
        <v>0</v>
      </c>
      <c r="FP47" t="s">
        <v>440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-3.46056</v>
      </c>
      <c r="GC47">
        <v>0.2716009756097464</v>
      </c>
      <c r="GD47">
        <v>0.04717654398574595</v>
      </c>
      <c r="GE47">
        <v>1</v>
      </c>
      <c r="GF47">
        <v>209.7178529411765</v>
      </c>
      <c r="GG47">
        <v>0.3752330039950317</v>
      </c>
      <c r="GH47">
        <v>0.1752324728758149</v>
      </c>
      <c r="GI47">
        <v>1</v>
      </c>
      <c r="GJ47">
        <v>0.8188459512195122</v>
      </c>
      <c r="GK47">
        <v>-0.05997384668989522</v>
      </c>
      <c r="GL47">
        <v>0.006526065833709711</v>
      </c>
      <c r="GM47">
        <v>1</v>
      </c>
      <c r="GN47">
        <v>3</v>
      </c>
      <c r="GO47">
        <v>3</v>
      </c>
      <c r="GP47" t="s">
        <v>448</v>
      </c>
      <c r="GQ47">
        <v>3.1037</v>
      </c>
      <c r="GR47">
        <v>2.75797</v>
      </c>
      <c r="GS47">
        <v>0.0872652</v>
      </c>
      <c r="GT47">
        <v>0.0880404</v>
      </c>
      <c r="GU47">
        <v>0.116009</v>
      </c>
      <c r="GV47">
        <v>0.11471</v>
      </c>
      <c r="GW47">
        <v>23856.9</v>
      </c>
      <c r="GX47">
        <v>22150.2</v>
      </c>
      <c r="GY47">
        <v>26693.8</v>
      </c>
      <c r="GZ47">
        <v>24506.3</v>
      </c>
      <c r="HA47">
        <v>37799.8</v>
      </c>
      <c r="HB47">
        <v>32076.9</v>
      </c>
      <c r="HC47">
        <v>46685.3</v>
      </c>
      <c r="HD47">
        <v>38787.6</v>
      </c>
      <c r="HE47">
        <v>1.91133</v>
      </c>
      <c r="HF47">
        <v>1.91915</v>
      </c>
      <c r="HG47">
        <v>0.358842</v>
      </c>
      <c r="HH47">
        <v>0</v>
      </c>
      <c r="HI47">
        <v>30.1056</v>
      </c>
      <c r="HJ47">
        <v>999.9</v>
      </c>
      <c r="HK47">
        <v>51.4</v>
      </c>
      <c r="HL47">
        <v>31.8</v>
      </c>
      <c r="HM47">
        <v>26.9788</v>
      </c>
      <c r="HN47">
        <v>61.4311</v>
      </c>
      <c r="HO47">
        <v>23.9503</v>
      </c>
      <c r="HP47">
        <v>1</v>
      </c>
      <c r="HQ47">
        <v>-0.0553506</v>
      </c>
      <c r="HR47">
        <v>-4.66218</v>
      </c>
      <c r="HS47">
        <v>20.2202</v>
      </c>
      <c r="HT47">
        <v>5.22283</v>
      </c>
      <c r="HU47">
        <v>11.98</v>
      </c>
      <c r="HV47">
        <v>4.96565</v>
      </c>
      <c r="HW47">
        <v>3.27575</v>
      </c>
      <c r="HX47">
        <v>9999</v>
      </c>
      <c r="HY47">
        <v>9999</v>
      </c>
      <c r="HZ47">
        <v>9999</v>
      </c>
      <c r="IA47">
        <v>513.8</v>
      </c>
      <c r="IB47">
        <v>1.864</v>
      </c>
      <c r="IC47">
        <v>1.86017</v>
      </c>
      <c r="ID47">
        <v>1.85837</v>
      </c>
      <c r="IE47">
        <v>1.85974</v>
      </c>
      <c r="IF47">
        <v>1.85987</v>
      </c>
      <c r="IG47">
        <v>1.85837</v>
      </c>
      <c r="IH47">
        <v>1.85737</v>
      </c>
      <c r="II47">
        <v>1.85232</v>
      </c>
      <c r="IJ47">
        <v>0</v>
      </c>
      <c r="IK47">
        <v>0</v>
      </c>
      <c r="IL47">
        <v>0</v>
      </c>
      <c r="IM47">
        <v>0</v>
      </c>
      <c r="IN47" t="s">
        <v>442</v>
      </c>
      <c r="IO47" t="s">
        <v>443</v>
      </c>
      <c r="IP47" t="s">
        <v>444</v>
      </c>
      <c r="IQ47" t="s">
        <v>444</v>
      </c>
      <c r="IR47" t="s">
        <v>444</v>
      </c>
      <c r="IS47" t="s">
        <v>444</v>
      </c>
      <c r="IT47">
        <v>0</v>
      </c>
      <c r="IU47">
        <v>100</v>
      </c>
      <c r="IV47">
        <v>100</v>
      </c>
      <c r="IW47">
        <v>1.266</v>
      </c>
      <c r="IX47">
        <v>0.2632</v>
      </c>
      <c r="IY47">
        <v>0.3971615310492796</v>
      </c>
      <c r="IZ47">
        <v>0.002194383670526158</v>
      </c>
      <c r="JA47">
        <v>-2.614430836048478E-07</v>
      </c>
      <c r="JB47">
        <v>2.831566818974657E-11</v>
      </c>
      <c r="JC47">
        <v>-0.02387284111826243</v>
      </c>
      <c r="JD47">
        <v>-0.004919592197158782</v>
      </c>
      <c r="JE47">
        <v>0.0008186423644796414</v>
      </c>
      <c r="JF47">
        <v>-8.268116151049551E-06</v>
      </c>
      <c r="JG47">
        <v>6</v>
      </c>
      <c r="JH47">
        <v>2002</v>
      </c>
      <c r="JI47">
        <v>0</v>
      </c>
      <c r="JJ47">
        <v>28</v>
      </c>
      <c r="JK47">
        <v>28355093.9</v>
      </c>
      <c r="JL47">
        <v>28355093.9</v>
      </c>
      <c r="JM47">
        <v>1.15356</v>
      </c>
      <c r="JN47">
        <v>2.65747</v>
      </c>
      <c r="JO47">
        <v>1.49658</v>
      </c>
      <c r="JP47">
        <v>2.36206</v>
      </c>
      <c r="JQ47">
        <v>1.54907</v>
      </c>
      <c r="JR47">
        <v>2.36694</v>
      </c>
      <c r="JS47">
        <v>35.7544</v>
      </c>
      <c r="JT47">
        <v>24.105</v>
      </c>
      <c r="JU47">
        <v>18</v>
      </c>
      <c r="JV47">
        <v>489.112</v>
      </c>
      <c r="JW47">
        <v>510.425</v>
      </c>
      <c r="JX47">
        <v>38.2175</v>
      </c>
      <c r="JY47">
        <v>26.6218</v>
      </c>
      <c r="JZ47">
        <v>30</v>
      </c>
      <c r="KA47">
        <v>26.8204</v>
      </c>
      <c r="KB47">
        <v>26.8048</v>
      </c>
      <c r="KC47">
        <v>23.1947</v>
      </c>
      <c r="KD47">
        <v>0</v>
      </c>
      <c r="KE47">
        <v>100</v>
      </c>
      <c r="KF47">
        <v>38.2734</v>
      </c>
      <c r="KG47">
        <v>420</v>
      </c>
      <c r="KH47">
        <v>26.8599</v>
      </c>
      <c r="KI47">
        <v>102.016</v>
      </c>
      <c r="KJ47">
        <v>93.52630000000001</v>
      </c>
    </row>
    <row r="48" spans="1:296">
      <c r="A48">
        <v>30</v>
      </c>
      <c r="B48">
        <v>1701305827</v>
      </c>
      <c r="C48">
        <v>8053.400000095367</v>
      </c>
      <c r="D48" t="s">
        <v>530</v>
      </c>
      <c r="E48" t="s">
        <v>531</v>
      </c>
      <c r="F48">
        <v>5</v>
      </c>
      <c r="G48" t="s">
        <v>498</v>
      </c>
      <c r="H48">
        <v>1701305819.25</v>
      </c>
      <c r="I48">
        <f>(J48)/1000</f>
        <v>0</v>
      </c>
      <c r="J48">
        <f>IF(DO48, AM48, AG48)</f>
        <v>0</v>
      </c>
      <c r="K48">
        <f>IF(DO48, AH48, AF48)</f>
        <v>0</v>
      </c>
      <c r="L48">
        <f>DQ48 - IF(AT48&gt;1, K48*DK48*100.0/(AV48*EE48), 0)</f>
        <v>0</v>
      </c>
      <c r="M48">
        <f>((S48-I48/2)*L48-K48)/(S48+I48/2)</f>
        <v>0</v>
      </c>
      <c r="N48">
        <f>M48*(DX48+DY48)/1000.0</f>
        <v>0</v>
      </c>
      <c r="O48">
        <f>(DQ48 - IF(AT48&gt;1, K48*DK48*100.0/(AV48*EE48), 0))*(DX48+DY48)/1000.0</f>
        <v>0</v>
      </c>
      <c r="P48">
        <f>2.0/((1/R48-1/Q48)+SIGN(R48)*SQRT((1/R48-1/Q48)*(1/R48-1/Q48) + 4*DL48/((DL48+1)*(DL48+1))*(2*1/R48*1/Q48-1/Q48*1/Q48)))</f>
        <v>0</v>
      </c>
      <c r="Q48">
        <f>IF(LEFT(DM48,1)&lt;&gt;"0",IF(LEFT(DM48,1)="1",3.0,DN48),$D$5+$E$5*(EE48*DX48/($K$5*1000))+$F$5*(EE48*DX48/($K$5*1000))*MAX(MIN(DK48,$J$5),$I$5)*MAX(MIN(DK48,$J$5),$I$5)+$G$5*MAX(MIN(DK48,$J$5),$I$5)*(EE48*DX48/($K$5*1000))+$H$5*(EE48*DX48/($K$5*1000))*(EE48*DX48/($K$5*1000)))</f>
        <v>0</v>
      </c>
      <c r="R48">
        <f>I48*(1000-(1000*0.61365*exp(17.502*V48/(240.97+V48))/(DX48+DY48)+DS48)/2)/(1000*0.61365*exp(17.502*V48/(240.97+V48))/(DX48+DY48)-DS48)</f>
        <v>0</v>
      </c>
      <c r="S48">
        <f>1/((DL48+1)/(P48/1.6)+1/(Q48/1.37)) + DL48/((DL48+1)/(P48/1.6) + DL48/(Q48/1.37))</f>
        <v>0</v>
      </c>
      <c r="T48">
        <f>(DG48*DJ48)</f>
        <v>0</v>
      </c>
      <c r="U48">
        <f>(DZ48+(T48+2*0.95*5.67E-8*(((DZ48+$B$9)+273)^4-(DZ48+273)^4)-44100*I48)/(1.84*29.3*Q48+8*0.95*5.67E-8*(DZ48+273)^3))</f>
        <v>0</v>
      </c>
      <c r="V48">
        <f>($C$9*EA48+$D$9*EB48+$E$9*U48)</f>
        <v>0</v>
      </c>
      <c r="W48">
        <f>0.61365*exp(17.502*V48/(240.97+V48))</f>
        <v>0</v>
      </c>
      <c r="X48">
        <f>(Y48/Z48*100)</f>
        <v>0</v>
      </c>
      <c r="Y48">
        <f>DS48*(DX48+DY48)/1000</f>
        <v>0</v>
      </c>
      <c r="Z48">
        <f>0.61365*exp(17.502*DZ48/(240.97+DZ48))</f>
        <v>0</v>
      </c>
      <c r="AA48">
        <f>(W48-DS48*(DX48+DY48)/1000)</f>
        <v>0</v>
      </c>
      <c r="AB48">
        <f>(-I48*44100)</f>
        <v>0</v>
      </c>
      <c r="AC48">
        <f>2*29.3*Q48*0.92*(DZ48-V48)</f>
        <v>0</v>
      </c>
      <c r="AD48">
        <f>2*0.95*5.67E-8*(((DZ48+$B$9)+273)^4-(V48+273)^4)</f>
        <v>0</v>
      </c>
      <c r="AE48">
        <f>T48+AD48+AB48+AC48</f>
        <v>0</v>
      </c>
      <c r="AF48">
        <f>DW48*AT48*(DR48-DQ48*(1000-AT48*DT48)/(1000-AT48*DS48))/(100*DK48)</f>
        <v>0</v>
      </c>
      <c r="AG48">
        <f>1000*DW48*AT48*(DS48-DT48)/(100*DK48*(1000-AT48*DS48))</f>
        <v>0</v>
      </c>
      <c r="AH48">
        <f>(AI48 - AJ48 - DX48*1E3/(8.314*(DZ48+273.15)) * AL48/DW48 * AK48) * DW48/(100*DK48) * (1000 - DT48)/1000</f>
        <v>0</v>
      </c>
      <c r="AI48">
        <v>431.2983264190321</v>
      </c>
      <c r="AJ48">
        <v>427.8943515151513</v>
      </c>
      <c r="AK48">
        <v>-0.0005776741980287141</v>
      </c>
      <c r="AL48">
        <v>66.1623933219267</v>
      </c>
      <c r="AM48">
        <f>(AO48 - AN48 + DX48*1E3/(8.314*(DZ48+273.15)) * AQ48/DW48 * AP48) * DW48/(100*DK48) * 1000/(1000 - AO48)</f>
        <v>0</v>
      </c>
      <c r="AN48">
        <v>26.34348435927404</v>
      </c>
      <c r="AO48">
        <v>27.18009757575756</v>
      </c>
      <c r="AP48">
        <v>0.0002667856933421645</v>
      </c>
      <c r="AQ48">
        <v>108.2399413541863</v>
      </c>
      <c r="AR48">
        <v>0</v>
      </c>
      <c r="AS48">
        <v>0</v>
      </c>
      <c r="AT48">
        <f>IF(AR48*$H$15&gt;=AV48,1.0,(AV48/(AV48-AR48*$H$15)))</f>
        <v>0</v>
      </c>
      <c r="AU48">
        <f>(AT48-1)*100</f>
        <v>0</v>
      </c>
      <c r="AV48">
        <f>MAX(0,($B$15+$C$15*EE48)/(1+$D$15*EE48)*DX48/(DZ48+273)*$E$15)</f>
        <v>0</v>
      </c>
      <c r="AW48" t="s">
        <v>437</v>
      </c>
      <c r="AX48">
        <v>0</v>
      </c>
      <c r="AY48">
        <v>0.7</v>
      </c>
      <c r="AZ48">
        <v>0.7</v>
      </c>
      <c r="BA48">
        <f>1-AY48/AZ48</f>
        <v>0</v>
      </c>
      <c r="BB48">
        <v>-1</v>
      </c>
      <c r="BC48" t="s">
        <v>532</v>
      </c>
      <c r="BD48">
        <v>8171.51</v>
      </c>
      <c r="BE48">
        <v>210.064</v>
      </c>
      <c r="BF48">
        <v>227.38</v>
      </c>
      <c r="BG48">
        <f>1-BE48/BF48</f>
        <v>0</v>
      </c>
      <c r="BH48">
        <v>0.5</v>
      </c>
      <c r="BI48">
        <f>DH48</f>
        <v>0</v>
      </c>
      <c r="BJ48">
        <f>K48</f>
        <v>0</v>
      </c>
      <c r="BK48">
        <f>BG48*BH48*BI48</f>
        <v>0</v>
      </c>
      <c r="BL48">
        <f>(BJ48-BB48)/BI48</f>
        <v>0</v>
      </c>
      <c r="BM48">
        <f>(AZ48-BF48)/BF48</f>
        <v>0</v>
      </c>
      <c r="BN48">
        <f>AY48/(BA48+AY48/BF48)</f>
        <v>0</v>
      </c>
      <c r="BO48" t="s">
        <v>437</v>
      </c>
      <c r="BP48">
        <v>0</v>
      </c>
      <c r="BQ48">
        <f>IF(BP48&lt;&gt;0, BP48, BN48)</f>
        <v>0</v>
      </c>
      <c r="BR48">
        <f>1-BQ48/BF48</f>
        <v>0</v>
      </c>
      <c r="BS48">
        <f>(BF48-BE48)/(BF48-BQ48)</f>
        <v>0</v>
      </c>
      <c r="BT48">
        <f>(AZ48-BF48)/(AZ48-BQ48)</f>
        <v>0</v>
      </c>
      <c r="BU48">
        <f>(BF48-BE48)/(BF48-AY48)</f>
        <v>0</v>
      </c>
      <c r="BV48">
        <f>(AZ48-BF48)/(AZ48-AY48)</f>
        <v>0</v>
      </c>
      <c r="BW48">
        <f>(BS48*BQ48/BE48)</f>
        <v>0</v>
      </c>
      <c r="BX48">
        <f>(1-BW48)</f>
        <v>0</v>
      </c>
      <c r="DG48">
        <f>$B$13*EF48+$C$13*EG48+$F$13*ER48*(1-EU48)</f>
        <v>0</v>
      </c>
      <c r="DH48">
        <f>DG48*DI48</f>
        <v>0</v>
      </c>
      <c r="DI48">
        <f>($B$13*$D$11+$C$13*$D$11+$F$13*((FE48+EW48)/MAX(FE48+EW48+FF48, 0.1)*$I$11+FF48/MAX(FE48+EW48+FF48, 0.1)*$J$11))/($B$13+$C$13+$F$13)</f>
        <v>0</v>
      </c>
      <c r="DJ48">
        <f>($B$13*$K$11+$C$13*$K$11+$F$13*((FE48+EW48)/MAX(FE48+EW48+FF48, 0.1)*$P$11+FF48/MAX(FE48+EW48+FF48, 0.1)*$Q$11))/($B$13+$C$13+$F$13)</f>
        <v>0</v>
      </c>
      <c r="DK48">
        <v>2</v>
      </c>
      <c r="DL48">
        <v>0.5</v>
      </c>
      <c r="DM48" t="s">
        <v>439</v>
      </c>
      <c r="DN48">
        <v>2</v>
      </c>
      <c r="DO48" t="b">
        <v>1</v>
      </c>
      <c r="DP48">
        <v>1701305819.25</v>
      </c>
      <c r="DQ48">
        <v>416.309</v>
      </c>
      <c r="DR48">
        <v>419.9909333333333</v>
      </c>
      <c r="DS48">
        <v>27.15860666666666</v>
      </c>
      <c r="DT48">
        <v>26.32708333333333</v>
      </c>
      <c r="DU48">
        <v>415.0440666666666</v>
      </c>
      <c r="DV48">
        <v>26.88373</v>
      </c>
      <c r="DW48">
        <v>500.0140000000001</v>
      </c>
      <c r="DX48">
        <v>89.95484333333333</v>
      </c>
      <c r="DY48">
        <v>0.1000099633333333</v>
      </c>
      <c r="DZ48">
        <v>35.76189666666667</v>
      </c>
      <c r="EA48">
        <v>36.07178666666667</v>
      </c>
      <c r="EB48">
        <v>999.9000000000002</v>
      </c>
      <c r="EC48">
        <v>0</v>
      </c>
      <c r="ED48">
        <v>0</v>
      </c>
      <c r="EE48">
        <v>9997.209333333332</v>
      </c>
      <c r="EF48">
        <v>0</v>
      </c>
      <c r="EG48">
        <v>11.05</v>
      </c>
      <c r="EH48">
        <v>-3.681900999999999</v>
      </c>
      <c r="EI48">
        <v>427.9310333333333</v>
      </c>
      <c r="EJ48">
        <v>431.3470333333333</v>
      </c>
      <c r="EK48">
        <v>0.8315283999999998</v>
      </c>
      <c r="EL48">
        <v>419.9909333333333</v>
      </c>
      <c r="EM48">
        <v>26.32708333333333</v>
      </c>
      <c r="EN48">
        <v>2.443049</v>
      </c>
      <c r="EO48">
        <v>2.368249333333333</v>
      </c>
      <c r="EP48">
        <v>20.65198</v>
      </c>
      <c r="EQ48">
        <v>20.14829333333334</v>
      </c>
      <c r="ER48">
        <v>1499.991333333334</v>
      </c>
      <c r="ES48">
        <v>0.9730076666666666</v>
      </c>
      <c r="ET48">
        <v>0.02699221333333333</v>
      </c>
      <c r="EU48">
        <v>0</v>
      </c>
      <c r="EV48">
        <v>210.0799</v>
      </c>
      <c r="EW48">
        <v>4.999599999999998</v>
      </c>
      <c r="EX48">
        <v>3202.690333333333</v>
      </c>
      <c r="EY48">
        <v>14076.35666666667</v>
      </c>
      <c r="EZ48">
        <v>36.86213333333333</v>
      </c>
      <c r="FA48">
        <v>37.65806666666666</v>
      </c>
      <c r="FB48">
        <v>37.52066666666666</v>
      </c>
      <c r="FC48">
        <v>37.52479999999999</v>
      </c>
      <c r="FD48">
        <v>39.40806666666665</v>
      </c>
      <c r="FE48">
        <v>1454.641333333333</v>
      </c>
      <c r="FF48">
        <v>40.34999999999999</v>
      </c>
      <c r="FG48">
        <v>0</v>
      </c>
      <c r="FH48">
        <v>190</v>
      </c>
      <c r="FI48">
        <v>0</v>
      </c>
      <c r="FJ48">
        <v>210.064</v>
      </c>
      <c r="FK48">
        <v>-0.8774700793518504</v>
      </c>
      <c r="FL48">
        <v>3.95658119703791</v>
      </c>
      <c r="FM48">
        <v>3202.702692307692</v>
      </c>
      <c r="FN48">
        <v>15</v>
      </c>
      <c r="FO48">
        <v>0</v>
      </c>
      <c r="FP48" t="s">
        <v>440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-3.678200975609756</v>
      </c>
      <c r="GC48">
        <v>-0.07688885017422484</v>
      </c>
      <c r="GD48">
        <v>0.03457121231602103</v>
      </c>
      <c r="GE48">
        <v>1</v>
      </c>
      <c r="GF48">
        <v>210.0473235294118</v>
      </c>
      <c r="GG48">
        <v>0.1849503469006214</v>
      </c>
      <c r="GH48">
        <v>0.1770104218580563</v>
      </c>
      <c r="GI48">
        <v>1</v>
      </c>
      <c r="GJ48">
        <v>0.8309082926829268</v>
      </c>
      <c r="GK48">
        <v>0.01116340766550633</v>
      </c>
      <c r="GL48">
        <v>0.001558259821221821</v>
      </c>
      <c r="GM48">
        <v>1</v>
      </c>
      <c r="GN48">
        <v>3</v>
      </c>
      <c r="GO48">
        <v>3</v>
      </c>
      <c r="GP48" t="s">
        <v>448</v>
      </c>
      <c r="GQ48">
        <v>3.10382</v>
      </c>
      <c r="GR48">
        <v>2.75828</v>
      </c>
      <c r="GS48">
        <v>0.0872481</v>
      </c>
      <c r="GT48">
        <v>0.0880861</v>
      </c>
      <c r="GU48">
        <v>0.117789</v>
      </c>
      <c r="GV48">
        <v>0.116483</v>
      </c>
      <c r="GW48">
        <v>23858.8</v>
      </c>
      <c r="GX48">
        <v>22146.9</v>
      </c>
      <c r="GY48">
        <v>26695.2</v>
      </c>
      <c r="GZ48">
        <v>24503.7</v>
      </c>
      <c r="HA48">
        <v>37723.9</v>
      </c>
      <c r="HB48">
        <v>32006.6</v>
      </c>
      <c r="HC48">
        <v>46687.4</v>
      </c>
      <c r="HD48">
        <v>38781.1</v>
      </c>
      <c r="HE48">
        <v>1.91122</v>
      </c>
      <c r="HF48">
        <v>1.92253</v>
      </c>
      <c r="HG48">
        <v>0.333905</v>
      </c>
      <c r="HH48">
        <v>0</v>
      </c>
      <c r="HI48">
        <v>30.6544</v>
      </c>
      <c r="HJ48">
        <v>999.9</v>
      </c>
      <c r="HK48">
        <v>51.8</v>
      </c>
      <c r="HL48">
        <v>31.6</v>
      </c>
      <c r="HM48">
        <v>26.8806</v>
      </c>
      <c r="HN48">
        <v>60.7811</v>
      </c>
      <c r="HO48">
        <v>24.1707</v>
      </c>
      <c r="HP48">
        <v>1</v>
      </c>
      <c r="HQ48">
        <v>-0.06331299999999999</v>
      </c>
      <c r="HR48">
        <v>-3.34394</v>
      </c>
      <c r="HS48">
        <v>20.2507</v>
      </c>
      <c r="HT48">
        <v>5.22148</v>
      </c>
      <c r="HU48">
        <v>11.98</v>
      </c>
      <c r="HV48">
        <v>4.96575</v>
      </c>
      <c r="HW48">
        <v>3.27558</v>
      </c>
      <c r="HX48">
        <v>9999</v>
      </c>
      <c r="HY48">
        <v>9999</v>
      </c>
      <c r="HZ48">
        <v>9999</v>
      </c>
      <c r="IA48">
        <v>513.8</v>
      </c>
      <c r="IB48">
        <v>1.86396</v>
      </c>
      <c r="IC48">
        <v>1.86008</v>
      </c>
      <c r="ID48">
        <v>1.85837</v>
      </c>
      <c r="IE48">
        <v>1.85974</v>
      </c>
      <c r="IF48">
        <v>1.85986</v>
      </c>
      <c r="IG48">
        <v>1.85837</v>
      </c>
      <c r="IH48">
        <v>1.85739</v>
      </c>
      <c r="II48">
        <v>1.8523</v>
      </c>
      <c r="IJ48">
        <v>0</v>
      </c>
      <c r="IK48">
        <v>0</v>
      </c>
      <c r="IL48">
        <v>0</v>
      </c>
      <c r="IM48">
        <v>0</v>
      </c>
      <c r="IN48" t="s">
        <v>442</v>
      </c>
      <c r="IO48" t="s">
        <v>443</v>
      </c>
      <c r="IP48" t="s">
        <v>444</v>
      </c>
      <c r="IQ48" t="s">
        <v>444</v>
      </c>
      <c r="IR48" t="s">
        <v>444</v>
      </c>
      <c r="IS48" t="s">
        <v>444</v>
      </c>
      <c r="IT48">
        <v>0</v>
      </c>
      <c r="IU48">
        <v>100</v>
      </c>
      <c r="IV48">
        <v>100</v>
      </c>
      <c r="IW48">
        <v>1.265</v>
      </c>
      <c r="IX48">
        <v>0.2754</v>
      </c>
      <c r="IY48">
        <v>0.3971615310492796</v>
      </c>
      <c r="IZ48">
        <v>0.002194383670526158</v>
      </c>
      <c r="JA48">
        <v>-2.614430836048478E-07</v>
      </c>
      <c r="JB48">
        <v>2.831566818974657E-11</v>
      </c>
      <c r="JC48">
        <v>-0.02387284111826243</v>
      </c>
      <c r="JD48">
        <v>-0.004919592197158782</v>
      </c>
      <c r="JE48">
        <v>0.0008186423644796414</v>
      </c>
      <c r="JF48">
        <v>-8.268116151049551E-06</v>
      </c>
      <c r="JG48">
        <v>6</v>
      </c>
      <c r="JH48">
        <v>2002</v>
      </c>
      <c r="JI48">
        <v>0</v>
      </c>
      <c r="JJ48">
        <v>28</v>
      </c>
      <c r="JK48">
        <v>28355097.1</v>
      </c>
      <c r="JL48">
        <v>28355097.1</v>
      </c>
      <c r="JM48">
        <v>1.15479</v>
      </c>
      <c r="JN48">
        <v>2.65015</v>
      </c>
      <c r="JO48">
        <v>1.49658</v>
      </c>
      <c r="JP48">
        <v>2.36206</v>
      </c>
      <c r="JQ48">
        <v>1.54907</v>
      </c>
      <c r="JR48">
        <v>2.47192</v>
      </c>
      <c r="JS48">
        <v>35.6148</v>
      </c>
      <c r="JT48">
        <v>24.1225</v>
      </c>
      <c r="JU48">
        <v>18</v>
      </c>
      <c r="JV48">
        <v>488.37</v>
      </c>
      <c r="JW48">
        <v>511.84</v>
      </c>
      <c r="JX48">
        <v>37.0601</v>
      </c>
      <c r="JY48">
        <v>26.5832</v>
      </c>
      <c r="JZ48">
        <v>30</v>
      </c>
      <c r="KA48">
        <v>26.7347</v>
      </c>
      <c r="KB48">
        <v>26.7113</v>
      </c>
      <c r="KC48">
        <v>23.2151</v>
      </c>
      <c r="KD48">
        <v>0</v>
      </c>
      <c r="KE48">
        <v>100</v>
      </c>
      <c r="KF48">
        <v>37.0289</v>
      </c>
      <c r="KG48">
        <v>420</v>
      </c>
      <c r="KH48">
        <v>26.8599</v>
      </c>
      <c r="KI48">
        <v>102.021</v>
      </c>
      <c r="KJ48">
        <v>93.5129</v>
      </c>
    </row>
    <row r="49" spans="1:296">
      <c r="A49">
        <v>31</v>
      </c>
      <c r="B49">
        <v>1701306429.5</v>
      </c>
      <c r="C49">
        <v>8655.900000095367</v>
      </c>
      <c r="D49" t="s">
        <v>533</v>
      </c>
      <c r="E49" t="s">
        <v>534</v>
      </c>
      <c r="F49">
        <v>5</v>
      </c>
      <c r="G49" t="s">
        <v>498</v>
      </c>
      <c r="H49">
        <v>1701306421.75</v>
      </c>
      <c r="I49">
        <f>(J49)/1000</f>
        <v>0</v>
      </c>
      <c r="J49">
        <f>IF(DO49, AM49, AG49)</f>
        <v>0</v>
      </c>
      <c r="K49">
        <f>IF(DO49, AH49, AF49)</f>
        <v>0</v>
      </c>
      <c r="L49">
        <f>DQ49 - IF(AT49&gt;1, K49*DK49*100.0/(AV49*EE49), 0)</f>
        <v>0</v>
      </c>
      <c r="M49">
        <f>((S49-I49/2)*L49-K49)/(S49+I49/2)</f>
        <v>0</v>
      </c>
      <c r="N49">
        <f>M49*(DX49+DY49)/1000.0</f>
        <v>0</v>
      </c>
      <c r="O49">
        <f>(DQ49 - IF(AT49&gt;1, K49*DK49*100.0/(AV49*EE49), 0))*(DX49+DY49)/1000.0</f>
        <v>0</v>
      </c>
      <c r="P49">
        <f>2.0/((1/R49-1/Q49)+SIGN(R49)*SQRT((1/R49-1/Q49)*(1/R49-1/Q49) + 4*DL49/((DL49+1)*(DL49+1))*(2*1/R49*1/Q49-1/Q49*1/Q49)))</f>
        <v>0</v>
      </c>
      <c r="Q49">
        <f>IF(LEFT(DM49,1)&lt;&gt;"0",IF(LEFT(DM49,1)="1",3.0,DN49),$D$5+$E$5*(EE49*DX49/($K$5*1000))+$F$5*(EE49*DX49/($K$5*1000))*MAX(MIN(DK49,$J$5),$I$5)*MAX(MIN(DK49,$J$5),$I$5)+$G$5*MAX(MIN(DK49,$J$5),$I$5)*(EE49*DX49/($K$5*1000))+$H$5*(EE49*DX49/($K$5*1000))*(EE49*DX49/($K$5*1000)))</f>
        <v>0</v>
      </c>
      <c r="R49">
        <f>I49*(1000-(1000*0.61365*exp(17.502*V49/(240.97+V49))/(DX49+DY49)+DS49)/2)/(1000*0.61365*exp(17.502*V49/(240.97+V49))/(DX49+DY49)-DS49)</f>
        <v>0</v>
      </c>
      <c r="S49">
        <f>1/((DL49+1)/(P49/1.6)+1/(Q49/1.37)) + DL49/((DL49+1)/(P49/1.6) + DL49/(Q49/1.37))</f>
        <v>0</v>
      </c>
      <c r="T49">
        <f>(DG49*DJ49)</f>
        <v>0</v>
      </c>
      <c r="U49">
        <f>(DZ49+(T49+2*0.95*5.67E-8*(((DZ49+$B$9)+273)^4-(DZ49+273)^4)-44100*I49)/(1.84*29.3*Q49+8*0.95*5.67E-8*(DZ49+273)^3))</f>
        <v>0</v>
      </c>
      <c r="V49">
        <f>($C$9*EA49+$D$9*EB49+$E$9*U49)</f>
        <v>0</v>
      </c>
      <c r="W49">
        <f>0.61365*exp(17.502*V49/(240.97+V49))</f>
        <v>0</v>
      </c>
      <c r="X49">
        <f>(Y49/Z49*100)</f>
        <v>0</v>
      </c>
      <c r="Y49">
        <f>DS49*(DX49+DY49)/1000</f>
        <v>0</v>
      </c>
      <c r="Z49">
        <f>0.61365*exp(17.502*DZ49/(240.97+DZ49))</f>
        <v>0</v>
      </c>
      <c r="AA49">
        <f>(W49-DS49*(DX49+DY49)/1000)</f>
        <v>0</v>
      </c>
      <c r="AB49">
        <f>(-I49*44100)</f>
        <v>0</v>
      </c>
      <c r="AC49">
        <f>2*29.3*Q49*0.92*(DZ49-V49)</f>
        <v>0</v>
      </c>
      <c r="AD49">
        <f>2*0.95*5.67E-8*(((DZ49+$B$9)+273)^4-(V49+273)^4)</f>
        <v>0</v>
      </c>
      <c r="AE49">
        <f>T49+AD49+AB49+AC49</f>
        <v>0</v>
      </c>
      <c r="AF49">
        <f>DW49*AT49*(DR49-DQ49*(1000-AT49*DT49)/(1000-AT49*DS49))/(100*DK49)</f>
        <v>0</v>
      </c>
      <c r="AG49">
        <f>1000*DW49*AT49*(DS49-DT49)/(100*DK49*(1000-AT49*DS49))</f>
        <v>0</v>
      </c>
      <c r="AH49">
        <f>(AI49 - AJ49 - DX49*1E3/(8.314*(DZ49+273.15)) * AL49/DW49 * AK49) * DW49/(100*DK49) * (1000 - DT49)/1000</f>
        <v>0</v>
      </c>
      <c r="AI49">
        <v>431.2855755738833</v>
      </c>
      <c r="AJ49">
        <v>428.4729393939394</v>
      </c>
      <c r="AK49">
        <v>-0.001032664872323383</v>
      </c>
      <c r="AL49">
        <v>66.1623933219267</v>
      </c>
      <c r="AM49">
        <f>(AO49 - AN49 + DX49*1E3/(8.314*(DZ49+273.15)) * AQ49/DW49 * AP49) * DW49/(100*DK49) * 1000/(1000 - AO49)</f>
        <v>0</v>
      </c>
      <c r="AN49">
        <v>26.0997271341812</v>
      </c>
      <c r="AO49">
        <v>27.43454181818183</v>
      </c>
      <c r="AP49">
        <v>-1.396815192439325E-06</v>
      </c>
      <c r="AQ49">
        <v>108.2399413541863</v>
      </c>
      <c r="AR49">
        <v>0</v>
      </c>
      <c r="AS49">
        <v>0</v>
      </c>
      <c r="AT49">
        <f>IF(AR49*$H$15&gt;=AV49,1.0,(AV49/(AV49-AR49*$H$15)))</f>
        <v>0</v>
      </c>
      <c r="AU49">
        <f>(AT49-1)*100</f>
        <v>0</v>
      </c>
      <c r="AV49">
        <f>MAX(0,($B$15+$C$15*EE49)/(1+$D$15*EE49)*DX49/(DZ49+273)*$E$15)</f>
        <v>0</v>
      </c>
      <c r="AW49" t="s">
        <v>437</v>
      </c>
      <c r="AX49">
        <v>0</v>
      </c>
      <c r="AY49">
        <v>0.7</v>
      </c>
      <c r="AZ49">
        <v>0.7</v>
      </c>
      <c r="BA49">
        <f>1-AY49/AZ49</f>
        <v>0</v>
      </c>
      <c r="BB49">
        <v>-1</v>
      </c>
      <c r="BC49" t="s">
        <v>535</v>
      </c>
      <c r="BD49">
        <v>8163.79</v>
      </c>
      <c r="BE49">
        <v>205.90452</v>
      </c>
      <c r="BF49">
        <v>222.07</v>
      </c>
      <c r="BG49">
        <f>1-BE49/BF49</f>
        <v>0</v>
      </c>
      <c r="BH49">
        <v>0.5</v>
      </c>
      <c r="BI49">
        <f>DH49</f>
        <v>0</v>
      </c>
      <c r="BJ49">
        <f>K49</f>
        <v>0</v>
      </c>
      <c r="BK49">
        <f>BG49*BH49*BI49</f>
        <v>0</v>
      </c>
      <c r="BL49">
        <f>(BJ49-BB49)/BI49</f>
        <v>0</v>
      </c>
      <c r="BM49">
        <f>(AZ49-BF49)/BF49</f>
        <v>0</v>
      </c>
      <c r="BN49">
        <f>AY49/(BA49+AY49/BF49)</f>
        <v>0</v>
      </c>
      <c r="BO49" t="s">
        <v>437</v>
      </c>
      <c r="BP49">
        <v>0</v>
      </c>
      <c r="BQ49">
        <f>IF(BP49&lt;&gt;0, BP49, BN49)</f>
        <v>0</v>
      </c>
      <c r="BR49">
        <f>1-BQ49/BF49</f>
        <v>0</v>
      </c>
      <c r="BS49">
        <f>(BF49-BE49)/(BF49-BQ49)</f>
        <v>0</v>
      </c>
      <c r="BT49">
        <f>(AZ49-BF49)/(AZ49-BQ49)</f>
        <v>0</v>
      </c>
      <c r="BU49">
        <f>(BF49-BE49)/(BF49-AY49)</f>
        <v>0</v>
      </c>
      <c r="BV49">
        <f>(AZ49-BF49)/(AZ49-AY49)</f>
        <v>0</v>
      </c>
      <c r="BW49">
        <f>(BS49*BQ49/BE49)</f>
        <v>0</v>
      </c>
      <c r="BX49">
        <f>(1-BW49)</f>
        <v>0</v>
      </c>
      <c r="DG49">
        <f>$B$13*EF49+$C$13*EG49+$F$13*ER49*(1-EU49)</f>
        <v>0</v>
      </c>
      <c r="DH49">
        <f>DG49*DI49</f>
        <v>0</v>
      </c>
      <c r="DI49">
        <f>($B$13*$D$11+$C$13*$D$11+$F$13*((FE49+EW49)/MAX(FE49+EW49+FF49, 0.1)*$I$11+FF49/MAX(FE49+EW49+FF49, 0.1)*$J$11))/($B$13+$C$13+$F$13)</f>
        <v>0</v>
      </c>
      <c r="DJ49">
        <f>($B$13*$K$11+$C$13*$K$11+$F$13*((FE49+EW49)/MAX(FE49+EW49+FF49, 0.1)*$P$11+FF49/MAX(FE49+EW49+FF49, 0.1)*$Q$11))/($B$13+$C$13+$F$13)</f>
        <v>0</v>
      </c>
      <c r="DK49">
        <v>2</v>
      </c>
      <c r="DL49">
        <v>0.5</v>
      </c>
      <c r="DM49" t="s">
        <v>439</v>
      </c>
      <c r="DN49">
        <v>2</v>
      </c>
      <c r="DO49" t="b">
        <v>1</v>
      </c>
      <c r="DP49">
        <v>1701306421.75</v>
      </c>
      <c r="DQ49">
        <v>416.7512333333333</v>
      </c>
      <c r="DR49">
        <v>420.0127999999999</v>
      </c>
      <c r="DS49">
        <v>27.43340333333333</v>
      </c>
      <c r="DT49">
        <v>26.09854</v>
      </c>
      <c r="DU49">
        <v>415.4854333333333</v>
      </c>
      <c r="DV49">
        <v>27.15281</v>
      </c>
      <c r="DW49">
        <v>500.0276000000001</v>
      </c>
      <c r="DX49">
        <v>89.94857999999999</v>
      </c>
      <c r="DY49">
        <v>0.1000078866666667</v>
      </c>
      <c r="DZ49">
        <v>41.66262</v>
      </c>
      <c r="EA49">
        <v>41.99300666666667</v>
      </c>
      <c r="EB49">
        <v>999.9000000000002</v>
      </c>
      <c r="EC49">
        <v>0</v>
      </c>
      <c r="ED49">
        <v>0</v>
      </c>
      <c r="EE49">
        <v>9997.375</v>
      </c>
      <c r="EF49">
        <v>0</v>
      </c>
      <c r="EG49">
        <v>11.05166</v>
      </c>
      <c r="EH49">
        <v>-3.261494333333333</v>
      </c>
      <c r="EI49">
        <v>428.5066666666666</v>
      </c>
      <c r="EJ49">
        <v>431.2682666666668</v>
      </c>
      <c r="EK49">
        <v>1.334865333333333</v>
      </c>
      <c r="EL49">
        <v>420.0127999999999</v>
      </c>
      <c r="EM49">
        <v>26.09854</v>
      </c>
      <c r="EN49">
        <v>2.467594666666667</v>
      </c>
      <c r="EO49">
        <v>2.347525666666667</v>
      </c>
      <c r="EP49">
        <v>20.81434</v>
      </c>
      <c r="EQ49">
        <v>20.00627666666666</v>
      </c>
      <c r="ER49">
        <v>1499.983000000001</v>
      </c>
      <c r="ES49">
        <v>0.973008</v>
      </c>
      <c r="ET49">
        <v>0.026992</v>
      </c>
      <c r="EU49">
        <v>0</v>
      </c>
      <c r="EV49">
        <v>205.8943666666666</v>
      </c>
      <c r="EW49">
        <v>4.999599999999998</v>
      </c>
      <c r="EX49">
        <v>3177.249333333334</v>
      </c>
      <c r="EY49">
        <v>14076.28333333333</v>
      </c>
      <c r="EZ49">
        <v>39.19553333333332</v>
      </c>
      <c r="FA49">
        <v>39.76233333333333</v>
      </c>
      <c r="FB49">
        <v>39.94139999999998</v>
      </c>
      <c r="FC49">
        <v>39.68319999999999</v>
      </c>
      <c r="FD49">
        <v>42.04566666666666</v>
      </c>
      <c r="FE49">
        <v>1454.633</v>
      </c>
      <c r="FF49">
        <v>40.34999999999999</v>
      </c>
      <c r="FG49">
        <v>0</v>
      </c>
      <c r="FH49">
        <v>601.6000001430511</v>
      </c>
      <c r="FI49">
        <v>0</v>
      </c>
      <c r="FJ49">
        <v>205.90452</v>
      </c>
      <c r="FK49">
        <v>-0.2488461482217613</v>
      </c>
      <c r="FL49">
        <v>-0.5561538540369599</v>
      </c>
      <c r="FM49">
        <v>3177.2272</v>
      </c>
      <c r="FN49">
        <v>15</v>
      </c>
      <c r="FO49">
        <v>0</v>
      </c>
      <c r="FP49" t="s">
        <v>440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-3.263773170731707</v>
      </c>
      <c r="GC49">
        <v>0.04731804878049064</v>
      </c>
      <c r="GD49">
        <v>0.03180284988296121</v>
      </c>
      <c r="GE49">
        <v>1</v>
      </c>
      <c r="GF49">
        <v>205.9099705882353</v>
      </c>
      <c r="GG49">
        <v>-0.0579220778017373</v>
      </c>
      <c r="GH49">
        <v>0.1581277378826679</v>
      </c>
      <c r="GI49">
        <v>1</v>
      </c>
      <c r="GJ49">
        <v>1.334498292682927</v>
      </c>
      <c r="GK49">
        <v>0.01043958188153438</v>
      </c>
      <c r="GL49">
        <v>0.001578633095726194</v>
      </c>
      <c r="GM49">
        <v>1</v>
      </c>
      <c r="GN49">
        <v>3</v>
      </c>
      <c r="GO49">
        <v>3</v>
      </c>
      <c r="GP49" t="s">
        <v>448</v>
      </c>
      <c r="GQ49">
        <v>3.1039</v>
      </c>
      <c r="GR49">
        <v>2.75803</v>
      </c>
      <c r="GS49">
        <v>0.0870846</v>
      </c>
      <c r="GT49">
        <v>0.0878578</v>
      </c>
      <c r="GU49">
        <v>0.118241</v>
      </c>
      <c r="GV49">
        <v>0.115471</v>
      </c>
      <c r="GW49">
        <v>23801.5</v>
      </c>
      <c r="GX49">
        <v>22105.6</v>
      </c>
      <c r="GY49">
        <v>26631.4</v>
      </c>
      <c r="GZ49">
        <v>24457.8</v>
      </c>
      <c r="HA49">
        <v>37622.1</v>
      </c>
      <c r="HB49">
        <v>31996.1</v>
      </c>
      <c r="HC49">
        <v>46577.8</v>
      </c>
      <c r="HD49">
        <v>38720</v>
      </c>
      <c r="HE49">
        <v>1.89758</v>
      </c>
      <c r="HF49">
        <v>1.90122</v>
      </c>
      <c r="HG49">
        <v>0.338953</v>
      </c>
      <c r="HH49">
        <v>0</v>
      </c>
      <c r="HI49">
        <v>36.5709</v>
      </c>
      <c r="HJ49">
        <v>999.9</v>
      </c>
      <c r="HK49">
        <v>53</v>
      </c>
      <c r="HL49">
        <v>31.3</v>
      </c>
      <c r="HM49">
        <v>27.0394</v>
      </c>
      <c r="HN49">
        <v>60.011</v>
      </c>
      <c r="HO49">
        <v>23.75</v>
      </c>
      <c r="HP49">
        <v>1</v>
      </c>
      <c r="HQ49">
        <v>0.0574848</v>
      </c>
      <c r="HR49">
        <v>-4.96322</v>
      </c>
      <c r="HS49">
        <v>20.2149</v>
      </c>
      <c r="HT49">
        <v>5.22208</v>
      </c>
      <c r="HU49">
        <v>11.98</v>
      </c>
      <c r="HV49">
        <v>4.96565</v>
      </c>
      <c r="HW49">
        <v>3.27553</v>
      </c>
      <c r="HX49">
        <v>9999</v>
      </c>
      <c r="HY49">
        <v>9999</v>
      </c>
      <c r="HZ49">
        <v>9999</v>
      </c>
      <c r="IA49">
        <v>514</v>
      </c>
      <c r="IB49">
        <v>1.864</v>
      </c>
      <c r="IC49">
        <v>1.86014</v>
      </c>
      <c r="ID49">
        <v>1.85837</v>
      </c>
      <c r="IE49">
        <v>1.85974</v>
      </c>
      <c r="IF49">
        <v>1.85988</v>
      </c>
      <c r="IG49">
        <v>1.85837</v>
      </c>
      <c r="IH49">
        <v>1.85743</v>
      </c>
      <c r="II49">
        <v>1.85234</v>
      </c>
      <c r="IJ49">
        <v>0</v>
      </c>
      <c r="IK49">
        <v>0</v>
      </c>
      <c r="IL49">
        <v>0</v>
      </c>
      <c r="IM49">
        <v>0</v>
      </c>
      <c r="IN49" t="s">
        <v>442</v>
      </c>
      <c r="IO49" t="s">
        <v>443</v>
      </c>
      <c r="IP49" t="s">
        <v>444</v>
      </c>
      <c r="IQ49" t="s">
        <v>444</v>
      </c>
      <c r="IR49" t="s">
        <v>444</v>
      </c>
      <c r="IS49" t="s">
        <v>444</v>
      </c>
      <c r="IT49">
        <v>0</v>
      </c>
      <c r="IU49">
        <v>100</v>
      </c>
      <c r="IV49">
        <v>100</v>
      </c>
      <c r="IW49">
        <v>1.266</v>
      </c>
      <c r="IX49">
        <v>0.2806</v>
      </c>
      <c r="IY49">
        <v>0.3971615310492796</v>
      </c>
      <c r="IZ49">
        <v>0.002194383670526158</v>
      </c>
      <c r="JA49">
        <v>-2.614430836048478E-07</v>
      </c>
      <c r="JB49">
        <v>2.831566818974657E-11</v>
      </c>
      <c r="JC49">
        <v>-0.02387284111826243</v>
      </c>
      <c r="JD49">
        <v>-0.004919592197158782</v>
      </c>
      <c r="JE49">
        <v>0.0008186423644796414</v>
      </c>
      <c r="JF49">
        <v>-8.268116151049551E-06</v>
      </c>
      <c r="JG49">
        <v>6</v>
      </c>
      <c r="JH49">
        <v>2002</v>
      </c>
      <c r="JI49">
        <v>0</v>
      </c>
      <c r="JJ49">
        <v>28</v>
      </c>
      <c r="JK49">
        <v>28355107.2</v>
      </c>
      <c r="JL49">
        <v>28355107.2</v>
      </c>
      <c r="JM49">
        <v>1.15479</v>
      </c>
      <c r="JN49">
        <v>2.64893</v>
      </c>
      <c r="JO49">
        <v>1.49658</v>
      </c>
      <c r="JP49">
        <v>2.36328</v>
      </c>
      <c r="JQ49">
        <v>1.54907</v>
      </c>
      <c r="JR49">
        <v>2.45361</v>
      </c>
      <c r="JS49">
        <v>35.9178</v>
      </c>
      <c r="JT49">
        <v>24.105</v>
      </c>
      <c r="JU49">
        <v>18</v>
      </c>
      <c r="JV49">
        <v>488.696</v>
      </c>
      <c r="JW49">
        <v>505.95</v>
      </c>
      <c r="JX49">
        <v>44.5875</v>
      </c>
      <c r="JY49">
        <v>28.0731</v>
      </c>
      <c r="JZ49">
        <v>30.0011</v>
      </c>
      <c r="KA49">
        <v>27.7823</v>
      </c>
      <c r="KB49">
        <v>27.6474</v>
      </c>
      <c r="KC49">
        <v>23.2242</v>
      </c>
      <c r="KD49">
        <v>0</v>
      </c>
      <c r="KE49">
        <v>100</v>
      </c>
      <c r="KF49">
        <v>44.5802</v>
      </c>
      <c r="KG49">
        <v>420</v>
      </c>
      <c r="KH49">
        <v>33.3509</v>
      </c>
      <c r="KI49">
        <v>101.78</v>
      </c>
      <c r="KJ49">
        <v>93.3546</v>
      </c>
    </row>
    <row r="50" spans="1:296">
      <c r="A50">
        <v>32</v>
      </c>
      <c r="B50">
        <v>1701306493</v>
      </c>
      <c r="C50">
        <v>8719.400000095367</v>
      </c>
      <c r="D50" t="s">
        <v>536</v>
      </c>
      <c r="E50" t="s">
        <v>537</v>
      </c>
      <c r="F50">
        <v>5</v>
      </c>
      <c r="G50" t="s">
        <v>498</v>
      </c>
      <c r="H50">
        <v>1701306485.25</v>
      </c>
      <c r="I50">
        <f>(J50)/1000</f>
        <v>0</v>
      </c>
      <c r="J50">
        <f>IF(DO50, AM50, AG50)</f>
        <v>0</v>
      </c>
      <c r="K50">
        <f>IF(DO50, AH50, AF50)</f>
        <v>0</v>
      </c>
      <c r="L50">
        <f>DQ50 - IF(AT50&gt;1, K50*DK50*100.0/(AV50*EE50), 0)</f>
        <v>0</v>
      </c>
      <c r="M50">
        <f>((S50-I50/2)*L50-K50)/(S50+I50/2)</f>
        <v>0</v>
      </c>
      <c r="N50">
        <f>M50*(DX50+DY50)/1000.0</f>
        <v>0</v>
      </c>
      <c r="O50">
        <f>(DQ50 - IF(AT50&gt;1, K50*DK50*100.0/(AV50*EE50), 0))*(DX50+DY50)/1000.0</f>
        <v>0</v>
      </c>
      <c r="P50">
        <f>2.0/((1/R50-1/Q50)+SIGN(R50)*SQRT((1/R50-1/Q50)*(1/R50-1/Q50) + 4*DL50/((DL50+1)*(DL50+1))*(2*1/R50*1/Q50-1/Q50*1/Q50)))</f>
        <v>0</v>
      </c>
      <c r="Q50">
        <f>IF(LEFT(DM50,1)&lt;&gt;"0",IF(LEFT(DM50,1)="1",3.0,DN50),$D$5+$E$5*(EE50*DX50/($K$5*1000))+$F$5*(EE50*DX50/($K$5*1000))*MAX(MIN(DK50,$J$5),$I$5)*MAX(MIN(DK50,$J$5),$I$5)+$G$5*MAX(MIN(DK50,$J$5),$I$5)*(EE50*DX50/($K$5*1000))+$H$5*(EE50*DX50/($K$5*1000))*(EE50*DX50/($K$5*1000)))</f>
        <v>0</v>
      </c>
      <c r="R50">
        <f>I50*(1000-(1000*0.61365*exp(17.502*V50/(240.97+V50))/(DX50+DY50)+DS50)/2)/(1000*0.61365*exp(17.502*V50/(240.97+V50))/(DX50+DY50)-DS50)</f>
        <v>0</v>
      </c>
      <c r="S50">
        <f>1/((DL50+1)/(P50/1.6)+1/(Q50/1.37)) + DL50/((DL50+1)/(P50/1.6) + DL50/(Q50/1.37))</f>
        <v>0</v>
      </c>
      <c r="T50">
        <f>(DG50*DJ50)</f>
        <v>0</v>
      </c>
      <c r="U50">
        <f>(DZ50+(T50+2*0.95*5.67E-8*(((DZ50+$B$9)+273)^4-(DZ50+273)^4)-44100*I50)/(1.84*29.3*Q50+8*0.95*5.67E-8*(DZ50+273)^3))</f>
        <v>0</v>
      </c>
      <c r="V50">
        <f>($C$9*EA50+$D$9*EB50+$E$9*U50)</f>
        <v>0</v>
      </c>
      <c r="W50">
        <f>0.61365*exp(17.502*V50/(240.97+V50))</f>
        <v>0</v>
      </c>
      <c r="X50">
        <f>(Y50/Z50*100)</f>
        <v>0</v>
      </c>
      <c r="Y50">
        <f>DS50*(DX50+DY50)/1000</f>
        <v>0</v>
      </c>
      <c r="Z50">
        <f>0.61365*exp(17.502*DZ50/(240.97+DZ50))</f>
        <v>0</v>
      </c>
      <c r="AA50">
        <f>(W50-DS50*(DX50+DY50)/1000)</f>
        <v>0</v>
      </c>
      <c r="AB50">
        <f>(-I50*44100)</f>
        <v>0</v>
      </c>
      <c r="AC50">
        <f>2*29.3*Q50*0.92*(DZ50-V50)</f>
        <v>0</v>
      </c>
      <c r="AD50">
        <f>2*0.95*5.67E-8*(((DZ50+$B$9)+273)^4-(V50+273)^4)</f>
        <v>0</v>
      </c>
      <c r="AE50">
        <f>T50+AD50+AB50+AC50</f>
        <v>0</v>
      </c>
      <c r="AF50">
        <f>DW50*AT50*(DR50-DQ50*(1000-AT50*DT50)/(1000-AT50*DS50))/(100*DK50)</f>
        <v>0</v>
      </c>
      <c r="AG50">
        <f>1000*DW50*AT50*(DS50-DT50)/(100*DK50*(1000-AT50*DS50))</f>
        <v>0</v>
      </c>
      <c r="AH50">
        <f>(AI50 - AJ50 - DX50*1E3/(8.314*(DZ50+273.15)) * AL50/DW50 * AK50) * DW50/(100*DK50) * (1000 - DT50)/1000</f>
        <v>0</v>
      </c>
      <c r="AI50">
        <v>431.2108390957819</v>
      </c>
      <c r="AJ50">
        <v>428.4269030303029</v>
      </c>
      <c r="AK50">
        <v>-0.005818126327959862</v>
      </c>
      <c r="AL50">
        <v>66.1623933219267</v>
      </c>
      <c r="AM50">
        <f>(AO50 - AN50 + DX50*1E3/(8.314*(DZ50+273.15)) * AQ50/DW50 * AP50) * DW50/(100*DK50) * 1000/(1000 - AO50)</f>
        <v>0</v>
      </c>
      <c r="AN50">
        <v>26.10605759632561</v>
      </c>
      <c r="AO50">
        <v>27.45018484848484</v>
      </c>
      <c r="AP50">
        <v>-2.401868722116743E-05</v>
      </c>
      <c r="AQ50">
        <v>108.2399413541863</v>
      </c>
      <c r="AR50">
        <v>0</v>
      </c>
      <c r="AS50">
        <v>0</v>
      </c>
      <c r="AT50">
        <f>IF(AR50*$H$15&gt;=AV50,1.0,(AV50/(AV50-AR50*$H$15)))</f>
        <v>0</v>
      </c>
      <c r="AU50">
        <f>(AT50-1)*100</f>
        <v>0</v>
      </c>
      <c r="AV50">
        <f>MAX(0,($B$15+$C$15*EE50)/(1+$D$15*EE50)*DX50/(DZ50+273)*$E$15)</f>
        <v>0</v>
      </c>
      <c r="AW50" t="s">
        <v>437</v>
      </c>
      <c r="AX50">
        <v>0</v>
      </c>
      <c r="AY50">
        <v>0.7</v>
      </c>
      <c r="AZ50">
        <v>0.7</v>
      </c>
      <c r="BA50">
        <f>1-AY50/AZ50</f>
        <v>0</v>
      </c>
      <c r="BB50">
        <v>-1</v>
      </c>
      <c r="BC50" t="s">
        <v>538</v>
      </c>
      <c r="BD50">
        <v>8159.91</v>
      </c>
      <c r="BE50">
        <v>205.3366</v>
      </c>
      <c r="BF50">
        <v>221.43</v>
      </c>
      <c r="BG50">
        <f>1-BE50/BF50</f>
        <v>0</v>
      </c>
      <c r="BH50">
        <v>0.5</v>
      </c>
      <c r="BI50">
        <f>DH50</f>
        <v>0</v>
      </c>
      <c r="BJ50">
        <f>K50</f>
        <v>0</v>
      </c>
      <c r="BK50">
        <f>BG50*BH50*BI50</f>
        <v>0</v>
      </c>
      <c r="BL50">
        <f>(BJ50-BB50)/BI50</f>
        <v>0</v>
      </c>
      <c r="BM50">
        <f>(AZ50-BF50)/BF50</f>
        <v>0</v>
      </c>
      <c r="BN50">
        <f>AY50/(BA50+AY50/BF50)</f>
        <v>0</v>
      </c>
      <c r="BO50" t="s">
        <v>437</v>
      </c>
      <c r="BP50">
        <v>0</v>
      </c>
      <c r="BQ50">
        <f>IF(BP50&lt;&gt;0, BP50, BN50)</f>
        <v>0</v>
      </c>
      <c r="BR50">
        <f>1-BQ50/BF50</f>
        <v>0</v>
      </c>
      <c r="BS50">
        <f>(BF50-BE50)/(BF50-BQ50)</f>
        <v>0</v>
      </c>
      <c r="BT50">
        <f>(AZ50-BF50)/(AZ50-BQ50)</f>
        <v>0</v>
      </c>
      <c r="BU50">
        <f>(BF50-BE50)/(BF50-AY50)</f>
        <v>0</v>
      </c>
      <c r="BV50">
        <f>(AZ50-BF50)/(AZ50-AY50)</f>
        <v>0</v>
      </c>
      <c r="BW50">
        <f>(BS50*BQ50/BE50)</f>
        <v>0</v>
      </c>
      <c r="BX50">
        <f>(1-BW50)</f>
        <v>0</v>
      </c>
      <c r="DG50">
        <f>$B$13*EF50+$C$13*EG50+$F$13*ER50*(1-EU50)</f>
        <v>0</v>
      </c>
      <c r="DH50">
        <f>DG50*DI50</f>
        <v>0</v>
      </c>
      <c r="DI50">
        <f>($B$13*$D$11+$C$13*$D$11+$F$13*((FE50+EW50)/MAX(FE50+EW50+FF50, 0.1)*$I$11+FF50/MAX(FE50+EW50+FF50, 0.1)*$J$11))/($B$13+$C$13+$F$13)</f>
        <v>0</v>
      </c>
      <c r="DJ50">
        <f>($B$13*$K$11+$C$13*$K$11+$F$13*((FE50+EW50)/MAX(FE50+EW50+FF50, 0.1)*$P$11+FF50/MAX(FE50+EW50+FF50, 0.1)*$Q$11))/($B$13+$C$13+$F$13)</f>
        <v>0</v>
      </c>
      <c r="DK50">
        <v>2</v>
      </c>
      <c r="DL50">
        <v>0.5</v>
      </c>
      <c r="DM50" t="s">
        <v>439</v>
      </c>
      <c r="DN50">
        <v>2</v>
      </c>
      <c r="DO50" t="b">
        <v>1</v>
      </c>
      <c r="DP50">
        <v>1701306485.25</v>
      </c>
      <c r="DQ50">
        <v>416.7061</v>
      </c>
      <c r="DR50">
        <v>420.0024333333333</v>
      </c>
      <c r="DS50">
        <v>27.45218</v>
      </c>
      <c r="DT50">
        <v>26.10509333333333</v>
      </c>
      <c r="DU50">
        <v>415.4403666666666</v>
      </c>
      <c r="DV50">
        <v>27.17119666666667</v>
      </c>
      <c r="DW50">
        <v>500.0123666666667</v>
      </c>
      <c r="DX50">
        <v>89.95188999999999</v>
      </c>
      <c r="DY50">
        <v>0.1000209266666666</v>
      </c>
      <c r="DZ50">
        <v>41.73154666666667</v>
      </c>
      <c r="EA50">
        <v>42.05296</v>
      </c>
      <c r="EB50">
        <v>999.9000000000002</v>
      </c>
      <c r="EC50">
        <v>0</v>
      </c>
      <c r="ED50">
        <v>0</v>
      </c>
      <c r="EE50">
        <v>9999.494999999999</v>
      </c>
      <c r="EF50">
        <v>0</v>
      </c>
      <c r="EG50">
        <v>11.05317</v>
      </c>
      <c r="EH50">
        <v>-3.296327666666666</v>
      </c>
      <c r="EI50">
        <v>428.4685</v>
      </c>
      <c r="EJ50">
        <v>431.2605666666666</v>
      </c>
      <c r="EK50">
        <v>1.347082666666667</v>
      </c>
      <c r="EL50">
        <v>420.0024333333333</v>
      </c>
      <c r="EM50">
        <v>26.10509333333333</v>
      </c>
      <c r="EN50">
        <v>2.469376</v>
      </c>
      <c r="EO50">
        <v>2.348203</v>
      </c>
      <c r="EP50">
        <v>20.82605666666666</v>
      </c>
      <c r="EQ50">
        <v>20.01094333333333</v>
      </c>
      <c r="ER50">
        <v>1500.000666666667</v>
      </c>
      <c r="ES50">
        <v>0.9730000333333334</v>
      </c>
      <c r="ET50">
        <v>0.02700003333333334</v>
      </c>
      <c r="EU50">
        <v>0</v>
      </c>
      <c r="EV50">
        <v>205.3304</v>
      </c>
      <c r="EW50">
        <v>4.999599999999998</v>
      </c>
      <c r="EX50">
        <v>3175.788</v>
      </c>
      <c r="EY50">
        <v>14076.42</v>
      </c>
      <c r="EZ50">
        <v>39.49759999999999</v>
      </c>
      <c r="FA50">
        <v>40.04556666666666</v>
      </c>
      <c r="FB50">
        <v>39.96843333333332</v>
      </c>
      <c r="FC50">
        <v>39.9269</v>
      </c>
      <c r="FD50">
        <v>42.34563333333332</v>
      </c>
      <c r="FE50">
        <v>1454.634666666667</v>
      </c>
      <c r="FF50">
        <v>40.36600000000001</v>
      </c>
      <c r="FG50">
        <v>0</v>
      </c>
      <c r="FH50">
        <v>62.60000014305115</v>
      </c>
      <c r="FI50">
        <v>0</v>
      </c>
      <c r="FJ50">
        <v>205.3366</v>
      </c>
      <c r="FK50">
        <v>0.5230769370450574</v>
      </c>
      <c r="FL50">
        <v>-1.302307694997021</v>
      </c>
      <c r="FM50">
        <v>3175.8096</v>
      </c>
      <c r="FN50">
        <v>15</v>
      </c>
      <c r="FO50">
        <v>0</v>
      </c>
      <c r="FP50" t="s">
        <v>440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-3.285908780487805</v>
      </c>
      <c r="GC50">
        <v>-0.0550712195121973</v>
      </c>
      <c r="GD50">
        <v>0.03774041517441453</v>
      </c>
      <c r="GE50">
        <v>1</v>
      </c>
      <c r="GF50">
        <v>205.3650882352941</v>
      </c>
      <c r="GG50">
        <v>-0.6092131359839839</v>
      </c>
      <c r="GH50">
        <v>0.1993774675520647</v>
      </c>
      <c r="GI50">
        <v>1</v>
      </c>
      <c r="GJ50">
        <v>1.348650243902439</v>
      </c>
      <c r="GK50">
        <v>-0.02263965156794423</v>
      </c>
      <c r="GL50">
        <v>0.002378239241903798</v>
      </c>
      <c r="GM50">
        <v>1</v>
      </c>
      <c r="GN50">
        <v>3</v>
      </c>
      <c r="GO50">
        <v>3</v>
      </c>
      <c r="GP50" t="s">
        <v>448</v>
      </c>
      <c r="GQ50">
        <v>3.10379</v>
      </c>
      <c r="GR50">
        <v>2.75788</v>
      </c>
      <c r="GS50">
        <v>0.0870427</v>
      </c>
      <c r="GT50">
        <v>0.0878345</v>
      </c>
      <c r="GU50">
        <v>0.118245</v>
      </c>
      <c r="GV50">
        <v>0.115449</v>
      </c>
      <c r="GW50">
        <v>23794.6</v>
      </c>
      <c r="GX50">
        <v>22101.1</v>
      </c>
      <c r="GY50">
        <v>26623.1</v>
      </c>
      <c r="GZ50">
        <v>24452.9</v>
      </c>
      <c r="HA50">
        <v>37611.3</v>
      </c>
      <c r="HB50">
        <v>31992.1</v>
      </c>
      <c r="HC50">
        <v>46563.6</v>
      </c>
      <c r="HD50">
        <v>38713.7</v>
      </c>
      <c r="HE50">
        <v>1.89535</v>
      </c>
      <c r="HF50">
        <v>1.89835</v>
      </c>
      <c r="HG50">
        <v>0.331953</v>
      </c>
      <c r="HH50">
        <v>0</v>
      </c>
      <c r="HI50">
        <v>36.7292</v>
      </c>
      <c r="HJ50">
        <v>999.9</v>
      </c>
      <c r="HK50">
        <v>53</v>
      </c>
      <c r="HL50">
        <v>31.3</v>
      </c>
      <c r="HM50">
        <v>27.0392</v>
      </c>
      <c r="HN50">
        <v>60.691</v>
      </c>
      <c r="HO50">
        <v>23.7821</v>
      </c>
      <c r="HP50">
        <v>1</v>
      </c>
      <c r="HQ50">
        <v>0.0706021</v>
      </c>
      <c r="HR50">
        <v>-4.44523</v>
      </c>
      <c r="HS50">
        <v>20.2273</v>
      </c>
      <c r="HT50">
        <v>5.21924</v>
      </c>
      <c r="HU50">
        <v>11.98</v>
      </c>
      <c r="HV50">
        <v>4.9649</v>
      </c>
      <c r="HW50">
        <v>3.27473</v>
      </c>
      <c r="HX50">
        <v>9999</v>
      </c>
      <c r="HY50">
        <v>9999</v>
      </c>
      <c r="HZ50">
        <v>9999</v>
      </c>
      <c r="IA50">
        <v>514</v>
      </c>
      <c r="IB50">
        <v>1.86397</v>
      </c>
      <c r="IC50">
        <v>1.86015</v>
      </c>
      <c r="ID50">
        <v>1.85837</v>
      </c>
      <c r="IE50">
        <v>1.85974</v>
      </c>
      <c r="IF50">
        <v>1.85988</v>
      </c>
      <c r="IG50">
        <v>1.85837</v>
      </c>
      <c r="IH50">
        <v>1.85742</v>
      </c>
      <c r="II50">
        <v>1.85236</v>
      </c>
      <c r="IJ50">
        <v>0</v>
      </c>
      <c r="IK50">
        <v>0</v>
      </c>
      <c r="IL50">
        <v>0</v>
      </c>
      <c r="IM50">
        <v>0</v>
      </c>
      <c r="IN50" t="s">
        <v>442</v>
      </c>
      <c r="IO50" t="s">
        <v>443</v>
      </c>
      <c r="IP50" t="s">
        <v>444</v>
      </c>
      <c r="IQ50" t="s">
        <v>444</v>
      </c>
      <c r="IR50" t="s">
        <v>444</v>
      </c>
      <c r="IS50" t="s">
        <v>444</v>
      </c>
      <c r="IT50">
        <v>0</v>
      </c>
      <c r="IU50">
        <v>100</v>
      </c>
      <c r="IV50">
        <v>100</v>
      </c>
      <c r="IW50">
        <v>1.265</v>
      </c>
      <c r="IX50">
        <v>0.281</v>
      </c>
      <c r="IY50">
        <v>0.3971615310492796</v>
      </c>
      <c r="IZ50">
        <v>0.002194383670526158</v>
      </c>
      <c r="JA50">
        <v>-2.614430836048478E-07</v>
      </c>
      <c r="JB50">
        <v>2.831566818974657E-11</v>
      </c>
      <c r="JC50">
        <v>-0.02387284111826243</v>
      </c>
      <c r="JD50">
        <v>-0.004919592197158782</v>
      </c>
      <c r="JE50">
        <v>0.0008186423644796414</v>
      </c>
      <c r="JF50">
        <v>-8.268116151049551E-06</v>
      </c>
      <c r="JG50">
        <v>6</v>
      </c>
      <c r="JH50">
        <v>2002</v>
      </c>
      <c r="JI50">
        <v>0</v>
      </c>
      <c r="JJ50">
        <v>28</v>
      </c>
      <c r="JK50">
        <v>28355108.2</v>
      </c>
      <c r="JL50">
        <v>28355108.2</v>
      </c>
      <c r="JM50">
        <v>1.15479</v>
      </c>
      <c r="JN50">
        <v>2.64404</v>
      </c>
      <c r="JO50">
        <v>1.49658</v>
      </c>
      <c r="JP50">
        <v>2.36328</v>
      </c>
      <c r="JQ50">
        <v>1.54907</v>
      </c>
      <c r="JR50">
        <v>2.46948</v>
      </c>
      <c r="JS50">
        <v>35.9645</v>
      </c>
      <c r="JT50">
        <v>24.1225</v>
      </c>
      <c r="JU50">
        <v>18</v>
      </c>
      <c r="JV50">
        <v>488.857</v>
      </c>
      <c r="JW50">
        <v>505.643</v>
      </c>
      <c r="JX50">
        <v>44.0064</v>
      </c>
      <c r="JY50">
        <v>28.2655</v>
      </c>
      <c r="JZ50">
        <v>30.0012</v>
      </c>
      <c r="KA50">
        <v>27.9694</v>
      </c>
      <c r="KB50">
        <v>27.831</v>
      </c>
      <c r="KC50">
        <v>23.2215</v>
      </c>
      <c r="KD50">
        <v>0</v>
      </c>
      <c r="KE50">
        <v>100</v>
      </c>
      <c r="KF50">
        <v>43.9588</v>
      </c>
      <c r="KG50">
        <v>420</v>
      </c>
      <c r="KH50">
        <v>33.3509</v>
      </c>
      <c r="KI50">
        <v>101.749</v>
      </c>
      <c r="KJ50">
        <v>93.3381</v>
      </c>
    </row>
    <row r="51" spans="1:296">
      <c r="A51">
        <v>33</v>
      </c>
      <c r="B51">
        <v>1701306579.5</v>
      </c>
      <c r="C51">
        <v>8805.900000095367</v>
      </c>
      <c r="D51" t="s">
        <v>539</v>
      </c>
      <c r="E51" t="s">
        <v>540</v>
      </c>
      <c r="F51">
        <v>5</v>
      </c>
      <c r="G51" t="s">
        <v>498</v>
      </c>
      <c r="H51">
        <v>1701306571.75</v>
      </c>
      <c r="I51">
        <f>(J51)/1000</f>
        <v>0</v>
      </c>
      <c r="J51">
        <f>IF(DO51, AM51, AG51)</f>
        <v>0</v>
      </c>
      <c r="K51">
        <f>IF(DO51, AH51, AF51)</f>
        <v>0</v>
      </c>
      <c r="L51">
        <f>DQ51 - IF(AT51&gt;1, K51*DK51*100.0/(AV51*EE51), 0)</f>
        <v>0</v>
      </c>
      <c r="M51">
        <f>((S51-I51/2)*L51-K51)/(S51+I51/2)</f>
        <v>0</v>
      </c>
      <c r="N51">
        <f>M51*(DX51+DY51)/1000.0</f>
        <v>0</v>
      </c>
      <c r="O51">
        <f>(DQ51 - IF(AT51&gt;1, K51*DK51*100.0/(AV51*EE51), 0))*(DX51+DY51)/1000.0</f>
        <v>0</v>
      </c>
      <c r="P51">
        <f>2.0/((1/R51-1/Q51)+SIGN(R51)*SQRT((1/R51-1/Q51)*(1/R51-1/Q51) + 4*DL51/((DL51+1)*(DL51+1))*(2*1/R51*1/Q51-1/Q51*1/Q51)))</f>
        <v>0</v>
      </c>
      <c r="Q51">
        <f>IF(LEFT(DM51,1)&lt;&gt;"0",IF(LEFT(DM51,1)="1",3.0,DN51),$D$5+$E$5*(EE51*DX51/($K$5*1000))+$F$5*(EE51*DX51/($K$5*1000))*MAX(MIN(DK51,$J$5),$I$5)*MAX(MIN(DK51,$J$5),$I$5)+$G$5*MAX(MIN(DK51,$J$5),$I$5)*(EE51*DX51/($K$5*1000))+$H$5*(EE51*DX51/($K$5*1000))*(EE51*DX51/($K$5*1000)))</f>
        <v>0</v>
      </c>
      <c r="R51">
        <f>I51*(1000-(1000*0.61365*exp(17.502*V51/(240.97+V51))/(DX51+DY51)+DS51)/2)/(1000*0.61365*exp(17.502*V51/(240.97+V51))/(DX51+DY51)-DS51)</f>
        <v>0</v>
      </c>
      <c r="S51">
        <f>1/((DL51+1)/(P51/1.6)+1/(Q51/1.37)) + DL51/((DL51+1)/(P51/1.6) + DL51/(Q51/1.37))</f>
        <v>0</v>
      </c>
      <c r="T51">
        <f>(DG51*DJ51)</f>
        <v>0</v>
      </c>
      <c r="U51">
        <f>(DZ51+(T51+2*0.95*5.67E-8*(((DZ51+$B$9)+273)^4-(DZ51+273)^4)-44100*I51)/(1.84*29.3*Q51+8*0.95*5.67E-8*(DZ51+273)^3))</f>
        <v>0</v>
      </c>
      <c r="V51">
        <f>($C$9*EA51+$D$9*EB51+$E$9*U51)</f>
        <v>0</v>
      </c>
      <c r="W51">
        <f>0.61365*exp(17.502*V51/(240.97+V51))</f>
        <v>0</v>
      </c>
      <c r="X51">
        <f>(Y51/Z51*100)</f>
        <v>0</v>
      </c>
      <c r="Y51">
        <f>DS51*(DX51+DY51)/1000</f>
        <v>0</v>
      </c>
      <c r="Z51">
        <f>0.61365*exp(17.502*DZ51/(240.97+DZ51))</f>
        <v>0</v>
      </c>
      <c r="AA51">
        <f>(W51-DS51*(DX51+DY51)/1000)</f>
        <v>0</v>
      </c>
      <c r="AB51">
        <f>(-I51*44100)</f>
        <v>0</v>
      </c>
      <c r="AC51">
        <f>2*29.3*Q51*0.92*(DZ51-V51)</f>
        <v>0</v>
      </c>
      <c r="AD51">
        <f>2*0.95*5.67E-8*(((DZ51+$B$9)+273)^4-(V51+273)^4)</f>
        <v>0</v>
      </c>
      <c r="AE51">
        <f>T51+AD51+AB51+AC51</f>
        <v>0</v>
      </c>
      <c r="AF51">
        <f>DW51*AT51*(DR51-DQ51*(1000-AT51*DT51)/(1000-AT51*DS51))/(100*DK51)</f>
        <v>0</v>
      </c>
      <c r="AG51">
        <f>1000*DW51*AT51*(DS51-DT51)/(100*DK51*(1000-AT51*DS51))</f>
        <v>0</v>
      </c>
      <c r="AH51">
        <f>(AI51 - AJ51 - DX51*1E3/(8.314*(DZ51+273.15)) * AL51/DW51 * AK51) * DW51/(100*DK51) * (1000 - DT51)/1000</f>
        <v>0</v>
      </c>
      <c r="AI51">
        <v>431.3149774249268</v>
      </c>
      <c r="AJ51">
        <v>428.5312848484849</v>
      </c>
      <c r="AK51">
        <v>0.0001639485045902357</v>
      </c>
      <c r="AL51">
        <v>66.1623933219267</v>
      </c>
      <c r="AM51">
        <f>(AO51 - AN51 + DX51*1E3/(8.314*(DZ51+273.15)) * AQ51/DW51 * AP51) * DW51/(100*DK51) * 1000/(1000 - AO51)</f>
        <v>0</v>
      </c>
      <c r="AN51">
        <v>26.12129598895365</v>
      </c>
      <c r="AO51">
        <v>27.44348727272727</v>
      </c>
      <c r="AP51">
        <v>2.848104593600612E-06</v>
      </c>
      <c r="AQ51">
        <v>108.2399413541863</v>
      </c>
      <c r="AR51">
        <v>0</v>
      </c>
      <c r="AS51">
        <v>0</v>
      </c>
      <c r="AT51">
        <f>IF(AR51*$H$15&gt;=AV51,1.0,(AV51/(AV51-AR51*$H$15)))</f>
        <v>0</v>
      </c>
      <c r="AU51">
        <f>(AT51-1)*100</f>
        <v>0</v>
      </c>
      <c r="AV51">
        <f>MAX(0,($B$15+$C$15*EE51)/(1+$D$15*EE51)*DX51/(DZ51+273)*$E$15)</f>
        <v>0</v>
      </c>
      <c r="AW51" t="s">
        <v>437</v>
      </c>
      <c r="AX51">
        <v>0</v>
      </c>
      <c r="AY51">
        <v>0.7</v>
      </c>
      <c r="AZ51">
        <v>0.7</v>
      </c>
      <c r="BA51">
        <f>1-AY51/AZ51</f>
        <v>0</v>
      </c>
      <c r="BB51">
        <v>-1</v>
      </c>
      <c r="BC51" t="s">
        <v>541</v>
      </c>
      <c r="BD51">
        <v>8158.16</v>
      </c>
      <c r="BE51">
        <v>204.8302692307692</v>
      </c>
      <c r="BF51">
        <v>220.01</v>
      </c>
      <c r="BG51">
        <f>1-BE51/BF51</f>
        <v>0</v>
      </c>
      <c r="BH51">
        <v>0.5</v>
      </c>
      <c r="BI51">
        <f>DH51</f>
        <v>0</v>
      </c>
      <c r="BJ51">
        <f>K51</f>
        <v>0</v>
      </c>
      <c r="BK51">
        <f>BG51*BH51*BI51</f>
        <v>0</v>
      </c>
      <c r="BL51">
        <f>(BJ51-BB51)/BI51</f>
        <v>0</v>
      </c>
      <c r="BM51">
        <f>(AZ51-BF51)/BF51</f>
        <v>0</v>
      </c>
      <c r="BN51">
        <f>AY51/(BA51+AY51/BF51)</f>
        <v>0</v>
      </c>
      <c r="BO51" t="s">
        <v>437</v>
      </c>
      <c r="BP51">
        <v>0</v>
      </c>
      <c r="BQ51">
        <f>IF(BP51&lt;&gt;0, BP51, BN51)</f>
        <v>0</v>
      </c>
      <c r="BR51">
        <f>1-BQ51/BF51</f>
        <v>0</v>
      </c>
      <c r="BS51">
        <f>(BF51-BE51)/(BF51-BQ51)</f>
        <v>0</v>
      </c>
      <c r="BT51">
        <f>(AZ51-BF51)/(AZ51-BQ51)</f>
        <v>0</v>
      </c>
      <c r="BU51">
        <f>(BF51-BE51)/(BF51-AY51)</f>
        <v>0</v>
      </c>
      <c r="BV51">
        <f>(AZ51-BF51)/(AZ51-AY51)</f>
        <v>0</v>
      </c>
      <c r="BW51">
        <f>(BS51*BQ51/BE51)</f>
        <v>0</v>
      </c>
      <c r="BX51">
        <f>(1-BW51)</f>
        <v>0</v>
      </c>
      <c r="DG51">
        <f>$B$13*EF51+$C$13*EG51+$F$13*ER51*(1-EU51)</f>
        <v>0</v>
      </c>
      <c r="DH51">
        <f>DG51*DI51</f>
        <v>0</v>
      </c>
      <c r="DI51">
        <f>($B$13*$D$11+$C$13*$D$11+$F$13*((FE51+EW51)/MAX(FE51+EW51+FF51, 0.1)*$I$11+FF51/MAX(FE51+EW51+FF51, 0.1)*$J$11))/($B$13+$C$13+$F$13)</f>
        <v>0</v>
      </c>
      <c r="DJ51">
        <f>($B$13*$K$11+$C$13*$K$11+$F$13*((FE51+EW51)/MAX(FE51+EW51+FF51, 0.1)*$P$11+FF51/MAX(FE51+EW51+FF51, 0.1)*$Q$11))/($B$13+$C$13+$F$13)</f>
        <v>0</v>
      </c>
      <c r="DK51">
        <v>2</v>
      </c>
      <c r="DL51">
        <v>0.5</v>
      </c>
      <c r="DM51" t="s">
        <v>439</v>
      </c>
      <c r="DN51">
        <v>2</v>
      </c>
      <c r="DO51" t="b">
        <v>1</v>
      </c>
      <c r="DP51">
        <v>1701306571.75</v>
      </c>
      <c r="DQ51">
        <v>416.7738000000001</v>
      </c>
      <c r="DR51">
        <v>420.0223333333334</v>
      </c>
      <c r="DS51">
        <v>27.44314333333333</v>
      </c>
      <c r="DT51">
        <v>26.12070999999999</v>
      </c>
      <c r="DU51">
        <v>415.5079666666666</v>
      </c>
      <c r="DV51">
        <v>27.16235333333333</v>
      </c>
      <c r="DW51">
        <v>500.0251333333334</v>
      </c>
      <c r="DX51">
        <v>89.94663666666669</v>
      </c>
      <c r="DY51">
        <v>0.1000659666666667</v>
      </c>
      <c r="DZ51">
        <v>41.63910666666667</v>
      </c>
      <c r="EA51">
        <v>41.97125333333334</v>
      </c>
      <c r="EB51">
        <v>999.9000000000002</v>
      </c>
      <c r="EC51">
        <v>0</v>
      </c>
      <c r="ED51">
        <v>0</v>
      </c>
      <c r="EE51">
        <v>9992.143333333333</v>
      </c>
      <c r="EF51">
        <v>0</v>
      </c>
      <c r="EG51">
        <v>11.08042333333333</v>
      </c>
      <c r="EH51">
        <v>-3.248518666666667</v>
      </c>
      <c r="EI51">
        <v>428.5341333333333</v>
      </c>
      <c r="EJ51">
        <v>431.288</v>
      </c>
      <c r="EK51">
        <v>1.322455666666667</v>
      </c>
      <c r="EL51">
        <v>420.0223333333334</v>
      </c>
      <c r="EM51">
        <v>26.12070999999999</v>
      </c>
      <c r="EN51">
        <v>2.468420333333333</v>
      </c>
      <c r="EO51">
        <v>2.349469333333334</v>
      </c>
      <c r="EP51">
        <v>20.81975666666666</v>
      </c>
      <c r="EQ51">
        <v>20.01963</v>
      </c>
      <c r="ER51">
        <v>1499.973</v>
      </c>
      <c r="ES51">
        <v>0.972994</v>
      </c>
      <c r="ET51">
        <v>0.02700610000000001</v>
      </c>
      <c r="EU51">
        <v>0</v>
      </c>
      <c r="EV51">
        <v>204.8150333333333</v>
      </c>
      <c r="EW51">
        <v>4.999599999999998</v>
      </c>
      <c r="EX51">
        <v>3173.284999999999</v>
      </c>
      <c r="EY51">
        <v>14076.12333333333</v>
      </c>
      <c r="EZ51">
        <v>39.82066666666666</v>
      </c>
      <c r="FA51">
        <v>40.4288</v>
      </c>
      <c r="FB51">
        <v>39.88313333333333</v>
      </c>
      <c r="FC51">
        <v>40.258</v>
      </c>
      <c r="FD51">
        <v>42.61639999999998</v>
      </c>
      <c r="FE51">
        <v>1454.602999999999</v>
      </c>
      <c r="FF51">
        <v>40.36999999999998</v>
      </c>
      <c r="FG51">
        <v>0</v>
      </c>
      <c r="FH51">
        <v>85.79999995231628</v>
      </c>
      <c r="FI51">
        <v>0</v>
      </c>
      <c r="FJ51">
        <v>204.8302692307692</v>
      </c>
      <c r="FK51">
        <v>-0.664376053213711</v>
      </c>
      <c r="FL51">
        <v>-2.619829064501133</v>
      </c>
      <c r="FM51">
        <v>3173.273461538462</v>
      </c>
      <c r="FN51">
        <v>15</v>
      </c>
      <c r="FO51">
        <v>0</v>
      </c>
      <c r="FP51" t="s">
        <v>440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-3.23305725</v>
      </c>
      <c r="GC51">
        <v>-0.2677493808630423</v>
      </c>
      <c r="GD51">
        <v>0.0426687708393094</v>
      </c>
      <c r="GE51">
        <v>1</v>
      </c>
      <c r="GF51">
        <v>204.8555294117647</v>
      </c>
      <c r="GG51">
        <v>-0.722780741977746</v>
      </c>
      <c r="GH51">
        <v>0.2267032571049801</v>
      </c>
      <c r="GI51">
        <v>1</v>
      </c>
      <c r="GJ51">
        <v>1.322535</v>
      </c>
      <c r="GK51">
        <v>-0.004664240150096397</v>
      </c>
      <c r="GL51">
        <v>0.001706198991911533</v>
      </c>
      <c r="GM51">
        <v>1</v>
      </c>
      <c r="GN51">
        <v>3</v>
      </c>
      <c r="GO51">
        <v>3</v>
      </c>
      <c r="GP51" t="s">
        <v>448</v>
      </c>
      <c r="GQ51">
        <v>3.10395</v>
      </c>
      <c r="GR51">
        <v>2.75799</v>
      </c>
      <c r="GS51">
        <v>0.0869934</v>
      </c>
      <c r="GT51">
        <v>0.0877641</v>
      </c>
      <c r="GU51">
        <v>0.118147</v>
      </c>
      <c r="GV51">
        <v>0.115415</v>
      </c>
      <c r="GW51">
        <v>23784.8</v>
      </c>
      <c r="GX51">
        <v>22095.3</v>
      </c>
      <c r="GY51">
        <v>26611.5</v>
      </c>
      <c r="GZ51">
        <v>24445.5</v>
      </c>
      <c r="HA51">
        <v>37600.5</v>
      </c>
      <c r="HB51">
        <v>31985.7</v>
      </c>
      <c r="HC51">
        <v>46543.7</v>
      </c>
      <c r="HD51">
        <v>38703.8</v>
      </c>
      <c r="HE51">
        <v>1.8927</v>
      </c>
      <c r="HF51">
        <v>1.8943</v>
      </c>
      <c r="HG51">
        <v>0.321873</v>
      </c>
      <c r="HH51">
        <v>0</v>
      </c>
      <c r="HI51">
        <v>36.8027</v>
      </c>
      <c r="HJ51">
        <v>999.9</v>
      </c>
      <c r="HK51">
        <v>53.1</v>
      </c>
      <c r="HL51">
        <v>31.3</v>
      </c>
      <c r="HM51">
        <v>27.0922</v>
      </c>
      <c r="HN51">
        <v>60.341</v>
      </c>
      <c r="HO51">
        <v>23.5096</v>
      </c>
      <c r="HP51">
        <v>1</v>
      </c>
      <c r="HQ51">
        <v>0.0909375</v>
      </c>
      <c r="HR51">
        <v>-4.69065</v>
      </c>
      <c r="HS51">
        <v>20.2215</v>
      </c>
      <c r="HT51">
        <v>5.21984</v>
      </c>
      <c r="HU51">
        <v>11.98</v>
      </c>
      <c r="HV51">
        <v>4.9655</v>
      </c>
      <c r="HW51">
        <v>3.27523</v>
      </c>
      <c r="HX51">
        <v>9999</v>
      </c>
      <c r="HY51">
        <v>9999</v>
      </c>
      <c r="HZ51">
        <v>9999</v>
      </c>
      <c r="IA51">
        <v>514</v>
      </c>
      <c r="IB51">
        <v>1.86399</v>
      </c>
      <c r="IC51">
        <v>1.86016</v>
      </c>
      <c r="ID51">
        <v>1.85837</v>
      </c>
      <c r="IE51">
        <v>1.85974</v>
      </c>
      <c r="IF51">
        <v>1.85988</v>
      </c>
      <c r="IG51">
        <v>1.85837</v>
      </c>
      <c r="IH51">
        <v>1.85743</v>
      </c>
      <c r="II51">
        <v>1.85233</v>
      </c>
      <c r="IJ51">
        <v>0</v>
      </c>
      <c r="IK51">
        <v>0</v>
      </c>
      <c r="IL51">
        <v>0</v>
      </c>
      <c r="IM51">
        <v>0</v>
      </c>
      <c r="IN51" t="s">
        <v>442</v>
      </c>
      <c r="IO51" t="s">
        <v>443</v>
      </c>
      <c r="IP51" t="s">
        <v>444</v>
      </c>
      <c r="IQ51" t="s">
        <v>444</v>
      </c>
      <c r="IR51" t="s">
        <v>444</v>
      </c>
      <c r="IS51" t="s">
        <v>444</v>
      </c>
      <c r="IT51">
        <v>0</v>
      </c>
      <c r="IU51">
        <v>100</v>
      </c>
      <c r="IV51">
        <v>100</v>
      </c>
      <c r="IW51">
        <v>1.266</v>
      </c>
      <c r="IX51">
        <v>0.2808</v>
      </c>
      <c r="IY51">
        <v>0.3971615310492796</v>
      </c>
      <c r="IZ51">
        <v>0.002194383670526158</v>
      </c>
      <c r="JA51">
        <v>-2.614430836048478E-07</v>
      </c>
      <c r="JB51">
        <v>2.831566818974657E-11</v>
      </c>
      <c r="JC51">
        <v>-0.02387284111826243</v>
      </c>
      <c r="JD51">
        <v>-0.004919592197158782</v>
      </c>
      <c r="JE51">
        <v>0.0008186423644796414</v>
      </c>
      <c r="JF51">
        <v>-8.268116151049551E-06</v>
      </c>
      <c r="JG51">
        <v>6</v>
      </c>
      <c r="JH51">
        <v>2002</v>
      </c>
      <c r="JI51">
        <v>0</v>
      </c>
      <c r="JJ51">
        <v>28</v>
      </c>
      <c r="JK51">
        <v>28355109.7</v>
      </c>
      <c r="JL51">
        <v>28355109.7</v>
      </c>
      <c r="JM51">
        <v>1.15479</v>
      </c>
      <c r="JN51">
        <v>2.65503</v>
      </c>
      <c r="JO51">
        <v>1.49658</v>
      </c>
      <c r="JP51">
        <v>2.3645</v>
      </c>
      <c r="JQ51">
        <v>1.54907</v>
      </c>
      <c r="JR51">
        <v>2.45239</v>
      </c>
      <c r="JS51">
        <v>36.0582</v>
      </c>
      <c r="JT51">
        <v>24.105</v>
      </c>
      <c r="JU51">
        <v>18</v>
      </c>
      <c r="JV51">
        <v>489.234</v>
      </c>
      <c r="JW51">
        <v>505.107</v>
      </c>
      <c r="JX51">
        <v>43.934</v>
      </c>
      <c r="JY51">
        <v>28.5113</v>
      </c>
      <c r="JZ51">
        <v>30.0012</v>
      </c>
      <c r="KA51">
        <v>28.2173</v>
      </c>
      <c r="KB51">
        <v>28.0793</v>
      </c>
      <c r="KC51">
        <v>23.2127</v>
      </c>
      <c r="KD51">
        <v>0</v>
      </c>
      <c r="KE51">
        <v>100</v>
      </c>
      <c r="KF51">
        <v>43.9374</v>
      </c>
      <c r="KG51">
        <v>420</v>
      </c>
      <c r="KH51">
        <v>33.3509</v>
      </c>
      <c r="KI51">
        <v>101.705</v>
      </c>
      <c r="KJ51">
        <v>93.31270000000001</v>
      </c>
    </row>
    <row r="52" spans="1:296">
      <c r="A52">
        <v>34</v>
      </c>
      <c r="B52">
        <v>1701307590.6</v>
      </c>
      <c r="C52">
        <v>9817</v>
      </c>
      <c r="D52" t="s">
        <v>542</v>
      </c>
      <c r="E52" t="s">
        <v>543</v>
      </c>
      <c r="F52">
        <v>5</v>
      </c>
      <c r="G52" t="s">
        <v>498</v>
      </c>
      <c r="H52">
        <v>1701307582.849999</v>
      </c>
      <c r="I52">
        <f>(J52)/1000</f>
        <v>0</v>
      </c>
      <c r="J52">
        <f>IF(DO52, AM52, AG52)</f>
        <v>0</v>
      </c>
      <c r="K52">
        <f>IF(DO52, AH52, AF52)</f>
        <v>0</v>
      </c>
      <c r="L52">
        <f>DQ52 - IF(AT52&gt;1, K52*DK52*100.0/(AV52*EE52), 0)</f>
        <v>0</v>
      </c>
      <c r="M52">
        <f>((S52-I52/2)*L52-K52)/(S52+I52/2)</f>
        <v>0</v>
      </c>
      <c r="N52">
        <f>M52*(DX52+DY52)/1000.0</f>
        <v>0</v>
      </c>
      <c r="O52">
        <f>(DQ52 - IF(AT52&gt;1, K52*DK52*100.0/(AV52*EE52), 0))*(DX52+DY52)/1000.0</f>
        <v>0</v>
      </c>
      <c r="P52">
        <f>2.0/((1/R52-1/Q52)+SIGN(R52)*SQRT((1/R52-1/Q52)*(1/R52-1/Q52) + 4*DL52/((DL52+1)*(DL52+1))*(2*1/R52*1/Q52-1/Q52*1/Q52)))</f>
        <v>0</v>
      </c>
      <c r="Q52">
        <f>IF(LEFT(DM52,1)&lt;&gt;"0",IF(LEFT(DM52,1)="1",3.0,DN52),$D$5+$E$5*(EE52*DX52/($K$5*1000))+$F$5*(EE52*DX52/($K$5*1000))*MAX(MIN(DK52,$J$5),$I$5)*MAX(MIN(DK52,$J$5),$I$5)+$G$5*MAX(MIN(DK52,$J$5),$I$5)*(EE52*DX52/($K$5*1000))+$H$5*(EE52*DX52/($K$5*1000))*(EE52*DX52/($K$5*1000)))</f>
        <v>0</v>
      </c>
      <c r="R52">
        <f>I52*(1000-(1000*0.61365*exp(17.502*V52/(240.97+V52))/(DX52+DY52)+DS52)/2)/(1000*0.61365*exp(17.502*V52/(240.97+V52))/(DX52+DY52)-DS52)</f>
        <v>0</v>
      </c>
      <c r="S52">
        <f>1/((DL52+1)/(P52/1.6)+1/(Q52/1.37)) + DL52/((DL52+1)/(P52/1.6) + DL52/(Q52/1.37))</f>
        <v>0</v>
      </c>
      <c r="T52">
        <f>(DG52*DJ52)</f>
        <v>0</v>
      </c>
      <c r="U52">
        <f>(DZ52+(T52+2*0.95*5.67E-8*(((DZ52+$B$9)+273)^4-(DZ52+273)^4)-44100*I52)/(1.84*29.3*Q52+8*0.95*5.67E-8*(DZ52+273)^3))</f>
        <v>0</v>
      </c>
      <c r="V52">
        <f>($C$9*EA52+$D$9*EB52+$E$9*U52)</f>
        <v>0</v>
      </c>
      <c r="W52">
        <f>0.61365*exp(17.502*V52/(240.97+V52))</f>
        <v>0</v>
      </c>
      <c r="X52">
        <f>(Y52/Z52*100)</f>
        <v>0</v>
      </c>
      <c r="Y52">
        <f>DS52*(DX52+DY52)/1000</f>
        <v>0</v>
      </c>
      <c r="Z52">
        <f>0.61365*exp(17.502*DZ52/(240.97+DZ52))</f>
        <v>0</v>
      </c>
      <c r="AA52">
        <f>(W52-DS52*(DX52+DY52)/1000)</f>
        <v>0</v>
      </c>
      <c r="AB52">
        <f>(-I52*44100)</f>
        <v>0</v>
      </c>
      <c r="AC52">
        <f>2*29.3*Q52*0.92*(DZ52-V52)</f>
        <v>0</v>
      </c>
      <c r="AD52">
        <f>2*0.95*5.67E-8*(((DZ52+$B$9)+273)^4-(V52+273)^4)</f>
        <v>0</v>
      </c>
      <c r="AE52">
        <f>T52+AD52+AB52+AC52</f>
        <v>0</v>
      </c>
      <c r="AF52">
        <f>DW52*AT52*(DR52-DQ52*(1000-AT52*DT52)/(1000-AT52*DS52))/(100*DK52)</f>
        <v>0</v>
      </c>
      <c r="AG52">
        <f>1000*DW52*AT52*(DS52-DT52)/(100*DK52*(1000-AT52*DS52))</f>
        <v>0</v>
      </c>
      <c r="AH52">
        <f>(AI52 - AJ52 - DX52*1E3/(8.314*(DZ52+273.15)) * AL52/DW52 * AK52) * DW52/(100*DK52) * (1000 - DT52)/1000</f>
        <v>0</v>
      </c>
      <c r="AI52">
        <v>431.4295214680915</v>
      </c>
      <c r="AJ52">
        <v>429.8229575757576</v>
      </c>
      <c r="AK52">
        <v>0.001361552370457413</v>
      </c>
      <c r="AL52">
        <v>66.1623933219267</v>
      </c>
      <c r="AM52">
        <f>(AO52 - AN52 + DX52*1E3/(8.314*(DZ52+273.15)) * AQ52/DW52 * AP52) * DW52/(100*DK52) * 1000/(1000 - AO52)</f>
        <v>0</v>
      </c>
      <c r="AN52">
        <v>26.43884837597965</v>
      </c>
      <c r="AO52">
        <v>29.6624006060606</v>
      </c>
      <c r="AP52">
        <v>1.239355802228696E-05</v>
      </c>
      <c r="AQ52">
        <v>108.2399413541863</v>
      </c>
      <c r="AR52">
        <v>0</v>
      </c>
      <c r="AS52">
        <v>0</v>
      </c>
      <c r="AT52">
        <f>IF(AR52*$H$15&gt;=AV52,1.0,(AV52/(AV52-AR52*$H$15)))</f>
        <v>0</v>
      </c>
      <c r="AU52">
        <f>(AT52-1)*100</f>
        <v>0</v>
      </c>
      <c r="AV52">
        <f>MAX(0,($B$15+$C$15*EE52)/(1+$D$15*EE52)*DX52/(DZ52+273)*$E$15)</f>
        <v>0</v>
      </c>
      <c r="AW52" t="s">
        <v>437</v>
      </c>
      <c r="AX52">
        <v>0</v>
      </c>
      <c r="AY52">
        <v>0.7</v>
      </c>
      <c r="AZ52">
        <v>0.7</v>
      </c>
      <c r="BA52">
        <f>1-AY52/AZ52</f>
        <v>0</v>
      </c>
      <c r="BB52">
        <v>-1</v>
      </c>
      <c r="BC52" t="s">
        <v>544</v>
      </c>
      <c r="BD52">
        <v>8146.49</v>
      </c>
      <c r="BE52">
        <v>199.8917692307692</v>
      </c>
      <c r="BF52">
        <v>211.29</v>
      </c>
      <c r="BG52">
        <f>1-BE52/BF52</f>
        <v>0</v>
      </c>
      <c r="BH52">
        <v>0.5</v>
      </c>
      <c r="BI52">
        <f>DH52</f>
        <v>0</v>
      </c>
      <c r="BJ52">
        <f>K52</f>
        <v>0</v>
      </c>
      <c r="BK52">
        <f>BG52*BH52*BI52</f>
        <v>0</v>
      </c>
      <c r="BL52">
        <f>(BJ52-BB52)/BI52</f>
        <v>0</v>
      </c>
      <c r="BM52">
        <f>(AZ52-BF52)/BF52</f>
        <v>0</v>
      </c>
      <c r="BN52">
        <f>AY52/(BA52+AY52/BF52)</f>
        <v>0</v>
      </c>
      <c r="BO52" t="s">
        <v>437</v>
      </c>
      <c r="BP52">
        <v>0</v>
      </c>
      <c r="BQ52">
        <f>IF(BP52&lt;&gt;0, BP52, BN52)</f>
        <v>0</v>
      </c>
      <c r="BR52">
        <f>1-BQ52/BF52</f>
        <v>0</v>
      </c>
      <c r="BS52">
        <f>(BF52-BE52)/(BF52-BQ52)</f>
        <v>0</v>
      </c>
      <c r="BT52">
        <f>(AZ52-BF52)/(AZ52-BQ52)</f>
        <v>0</v>
      </c>
      <c r="BU52">
        <f>(BF52-BE52)/(BF52-AY52)</f>
        <v>0</v>
      </c>
      <c r="BV52">
        <f>(AZ52-BF52)/(AZ52-AY52)</f>
        <v>0</v>
      </c>
      <c r="BW52">
        <f>(BS52*BQ52/BE52)</f>
        <v>0</v>
      </c>
      <c r="BX52">
        <f>(1-BW52)</f>
        <v>0</v>
      </c>
      <c r="DG52">
        <f>$B$13*EF52+$C$13*EG52+$F$13*ER52*(1-EU52)</f>
        <v>0</v>
      </c>
      <c r="DH52">
        <f>DG52*DI52</f>
        <v>0</v>
      </c>
      <c r="DI52">
        <f>($B$13*$D$11+$C$13*$D$11+$F$13*((FE52+EW52)/MAX(FE52+EW52+FF52, 0.1)*$I$11+FF52/MAX(FE52+EW52+FF52, 0.1)*$J$11))/($B$13+$C$13+$F$13)</f>
        <v>0</v>
      </c>
      <c r="DJ52">
        <f>($B$13*$K$11+$C$13*$K$11+$F$13*((FE52+EW52)/MAX(FE52+EW52+FF52, 0.1)*$P$11+FF52/MAX(FE52+EW52+FF52, 0.1)*$Q$11))/($B$13+$C$13+$F$13)</f>
        <v>0</v>
      </c>
      <c r="DK52">
        <v>2</v>
      </c>
      <c r="DL52">
        <v>0.5</v>
      </c>
      <c r="DM52" t="s">
        <v>439</v>
      </c>
      <c r="DN52">
        <v>2</v>
      </c>
      <c r="DO52" t="b">
        <v>1</v>
      </c>
      <c r="DP52">
        <v>1701307582.849999</v>
      </c>
      <c r="DQ52">
        <v>417.0481666666667</v>
      </c>
      <c r="DR52">
        <v>420.0213666666667</v>
      </c>
      <c r="DS52">
        <v>29.66031333333333</v>
      </c>
      <c r="DT52">
        <v>26.43594333333333</v>
      </c>
      <c r="DU52">
        <v>415.7818666666666</v>
      </c>
      <c r="DV52">
        <v>29.33279666666667</v>
      </c>
      <c r="DW52">
        <v>500.0174999999999</v>
      </c>
      <c r="DX52">
        <v>89.93374666666666</v>
      </c>
      <c r="DY52">
        <v>0.09998420333333333</v>
      </c>
      <c r="DZ52">
        <v>48.19303666666666</v>
      </c>
      <c r="EA52">
        <v>47.61346666666667</v>
      </c>
      <c r="EB52">
        <v>999.9000000000002</v>
      </c>
      <c r="EC52">
        <v>0</v>
      </c>
      <c r="ED52">
        <v>0</v>
      </c>
      <c r="EE52">
        <v>9997.788666666665</v>
      </c>
      <c r="EF52">
        <v>0</v>
      </c>
      <c r="EG52">
        <v>10.91706</v>
      </c>
      <c r="EH52">
        <v>-2.973211</v>
      </c>
      <c r="EI52">
        <v>429.7961</v>
      </c>
      <c r="EJ52">
        <v>431.4265666666667</v>
      </c>
      <c r="EK52">
        <v>3.224365333333333</v>
      </c>
      <c r="EL52">
        <v>420.0213666666667</v>
      </c>
      <c r="EM52">
        <v>26.43594333333333</v>
      </c>
      <c r="EN52">
        <v>2.667463</v>
      </c>
      <c r="EO52">
        <v>2.377483333333333</v>
      </c>
      <c r="EP52">
        <v>22.08602666666667</v>
      </c>
      <c r="EQ52">
        <v>20.21122666666667</v>
      </c>
      <c r="ER52">
        <v>1499.987</v>
      </c>
      <c r="ES52">
        <v>0.9729949333333334</v>
      </c>
      <c r="ET52">
        <v>0.02700513</v>
      </c>
      <c r="EU52">
        <v>0</v>
      </c>
      <c r="EV52">
        <v>199.8779666666667</v>
      </c>
      <c r="EW52">
        <v>4.999599999999998</v>
      </c>
      <c r="EX52">
        <v>3148.248333333334</v>
      </c>
      <c r="EY52">
        <v>14076.27666666667</v>
      </c>
      <c r="EZ52">
        <v>42.91226666666667</v>
      </c>
      <c r="FA52">
        <v>43.27893333333331</v>
      </c>
      <c r="FB52">
        <v>43.39973333333332</v>
      </c>
      <c r="FC52">
        <v>43.20406666666666</v>
      </c>
      <c r="FD52">
        <v>46.12873333333331</v>
      </c>
      <c r="FE52">
        <v>1454.617</v>
      </c>
      <c r="FF52">
        <v>40.36999999999998</v>
      </c>
      <c r="FG52">
        <v>0</v>
      </c>
      <c r="FH52">
        <v>1010.200000047684</v>
      </c>
      <c r="FI52">
        <v>0</v>
      </c>
      <c r="FJ52">
        <v>199.8917692307692</v>
      </c>
      <c r="FK52">
        <v>0.7538461555530431</v>
      </c>
      <c r="FL52">
        <v>-2.150085482465176</v>
      </c>
      <c r="FM52">
        <v>3148.251153846154</v>
      </c>
      <c r="FN52">
        <v>15</v>
      </c>
      <c r="FO52">
        <v>0</v>
      </c>
      <c r="FP52" t="s">
        <v>440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-2.991256341463415</v>
      </c>
      <c r="GC52">
        <v>0.345564668989536</v>
      </c>
      <c r="GD52">
        <v>0.05078590378442108</v>
      </c>
      <c r="GE52">
        <v>1</v>
      </c>
      <c r="GF52">
        <v>199.9180882352941</v>
      </c>
      <c r="GG52">
        <v>-0.09229946602865659</v>
      </c>
      <c r="GH52">
        <v>0.2167193044479779</v>
      </c>
      <c r="GI52">
        <v>1</v>
      </c>
      <c r="GJ52">
        <v>3.226349268292683</v>
      </c>
      <c r="GK52">
        <v>-0.04147170731707334</v>
      </c>
      <c r="GL52">
        <v>0.004359648895151422</v>
      </c>
      <c r="GM52">
        <v>1</v>
      </c>
      <c r="GN52">
        <v>3</v>
      </c>
      <c r="GO52">
        <v>3</v>
      </c>
      <c r="GP52" t="s">
        <v>448</v>
      </c>
      <c r="GQ52">
        <v>3.10401</v>
      </c>
      <c r="GR52">
        <v>2.75793</v>
      </c>
      <c r="GS52">
        <v>0.0864962</v>
      </c>
      <c r="GT52">
        <v>0.0872096</v>
      </c>
      <c r="GU52">
        <v>0.123832</v>
      </c>
      <c r="GV52">
        <v>0.115702</v>
      </c>
      <c r="GW52">
        <v>23692.9</v>
      </c>
      <c r="GX52">
        <v>22038.2</v>
      </c>
      <c r="GY52">
        <v>26503</v>
      </c>
      <c r="GZ52">
        <v>24377.6</v>
      </c>
      <c r="HA52">
        <v>37218.5</v>
      </c>
      <c r="HB52">
        <v>31904.6</v>
      </c>
      <c r="HC52">
        <v>46358.5</v>
      </c>
      <c r="HD52">
        <v>38612.1</v>
      </c>
      <c r="HE52">
        <v>1.8683</v>
      </c>
      <c r="HF52">
        <v>1.85403</v>
      </c>
      <c r="HG52">
        <v>0.358224</v>
      </c>
      <c r="HH52">
        <v>0</v>
      </c>
      <c r="HI52">
        <v>41.9135</v>
      </c>
      <c r="HJ52">
        <v>999.9</v>
      </c>
      <c r="HK52">
        <v>53</v>
      </c>
      <c r="HL52">
        <v>31.7</v>
      </c>
      <c r="HM52">
        <v>27.6633</v>
      </c>
      <c r="HN52">
        <v>60.6683</v>
      </c>
      <c r="HO52">
        <v>22.5721</v>
      </c>
      <c r="HP52">
        <v>1</v>
      </c>
      <c r="HQ52">
        <v>0.299286</v>
      </c>
      <c r="HR52">
        <v>-6.66667</v>
      </c>
      <c r="HS52">
        <v>20.1637</v>
      </c>
      <c r="HT52">
        <v>5.21744</v>
      </c>
      <c r="HU52">
        <v>11.9842</v>
      </c>
      <c r="HV52">
        <v>4.9646</v>
      </c>
      <c r="HW52">
        <v>3.27503</v>
      </c>
      <c r="HX52">
        <v>9999</v>
      </c>
      <c r="HY52">
        <v>9999</v>
      </c>
      <c r="HZ52">
        <v>9999</v>
      </c>
      <c r="IA52">
        <v>514.3</v>
      </c>
      <c r="IB52">
        <v>1.86401</v>
      </c>
      <c r="IC52">
        <v>1.86019</v>
      </c>
      <c r="ID52">
        <v>1.85838</v>
      </c>
      <c r="IE52">
        <v>1.85975</v>
      </c>
      <c r="IF52">
        <v>1.85989</v>
      </c>
      <c r="IG52">
        <v>1.85838</v>
      </c>
      <c r="IH52">
        <v>1.85745</v>
      </c>
      <c r="II52">
        <v>1.85239</v>
      </c>
      <c r="IJ52">
        <v>0</v>
      </c>
      <c r="IK52">
        <v>0</v>
      </c>
      <c r="IL52">
        <v>0</v>
      </c>
      <c r="IM52">
        <v>0</v>
      </c>
      <c r="IN52" t="s">
        <v>442</v>
      </c>
      <c r="IO52" t="s">
        <v>443</v>
      </c>
      <c r="IP52" t="s">
        <v>444</v>
      </c>
      <c r="IQ52" t="s">
        <v>444</v>
      </c>
      <c r="IR52" t="s">
        <v>444</v>
      </c>
      <c r="IS52" t="s">
        <v>444</v>
      </c>
      <c r="IT52">
        <v>0</v>
      </c>
      <c r="IU52">
        <v>100</v>
      </c>
      <c r="IV52">
        <v>100</v>
      </c>
      <c r="IW52">
        <v>1.266</v>
      </c>
      <c r="IX52">
        <v>0.3276</v>
      </c>
      <c r="IY52">
        <v>0.3971615310492796</v>
      </c>
      <c r="IZ52">
        <v>0.002194383670526158</v>
      </c>
      <c r="JA52">
        <v>-2.614430836048478E-07</v>
      </c>
      <c r="JB52">
        <v>2.831566818974657E-11</v>
      </c>
      <c r="JC52">
        <v>-0.02387284111826243</v>
      </c>
      <c r="JD52">
        <v>-0.004919592197158782</v>
      </c>
      <c r="JE52">
        <v>0.0008186423644796414</v>
      </c>
      <c r="JF52">
        <v>-8.268116151049551E-06</v>
      </c>
      <c r="JG52">
        <v>6</v>
      </c>
      <c r="JH52">
        <v>2002</v>
      </c>
      <c r="JI52">
        <v>0</v>
      </c>
      <c r="JJ52">
        <v>28</v>
      </c>
      <c r="JK52">
        <v>28355126.5</v>
      </c>
      <c r="JL52">
        <v>28355126.5</v>
      </c>
      <c r="JM52">
        <v>1.15356</v>
      </c>
      <c r="JN52">
        <v>2.65503</v>
      </c>
      <c r="JO52">
        <v>1.49658</v>
      </c>
      <c r="JP52">
        <v>2.36572</v>
      </c>
      <c r="JQ52">
        <v>1.54907</v>
      </c>
      <c r="JR52">
        <v>2.36328</v>
      </c>
      <c r="JS52">
        <v>36.9317</v>
      </c>
      <c r="JT52">
        <v>24.0787</v>
      </c>
      <c r="JU52">
        <v>18</v>
      </c>
      <c r="JV52">
        <v>494.272</v>
      </c>
      <c r="JW52">
        <v>499.652</v>
      </c>
      <c r="JX52">
        <v>52.1004</v>
      </c>
      <c r="JY52">
        <v>31.1031</v>
      </c>
      <c r="JZ52">
        <v>30.0009</v>
      </c>
      <c r="KA52">
        <v>30.7739</v>
      </c>
      <c r="KB52">
        <v>30.6253</v>
      </c>
      <c r="KC52">
        <v>23.1903</v>
      </c>
      <c r="KD52">
        <v>0</v>
      </c>
      <c r="KE52">
        <v>100</v>
      </c>
      <c r="KF52">
        <v>52.426</v>
      </c>
      <c r="KG52">
        <v>420</v>
      </c>
      <c r="KH52">
        <v>33.3509</v>
      </c>
      <c r="KI52">
        <v>101.297</v>
      </c>
      <c r="KJ52">
        <v>93.07680000000001</v>
      </c>
    </row>
    <row r="53" spans="1:296">
      <c r="A53">
        <v>35</v>
      </c>
      <c r="B53">
        <v>1701307725.1</v>
      </c>
      <c r="C53">
        <v>9951.5</v>
      </c>
      <c r="D53" t="s">
        <v>545</v>
      </c>
      <c r="E53" t="s">
        <v>546</v>
      </c>
      <c r="F53">
        <v>5</v>
      </c>
      <c r="G53" t="s">
        <v>498</v>
      </c>
      <c r="H53">
        <v>1701307717.349999</v>
      </c>
      <c r="I53">
        <f>(J53)/1000</f>
        <v>0</v>
      </c>
      <c r="J53">
        <f>IF(DO53, AM53, AG53)</f>
        <v>0</v>
      </c>
      <c r="K53">
        <f>IF(DO53, AH53, AF53)</f>
        <v>0</v>
      </c>
      <c r="L53">
        <f>DQ53 - IF(AT53&gt;1, K53*DK53*100.0/(AV53*EE53), 0)</f>
        <v>0</v>
      </c>
      <c r="M53">
        <f>((S53-I53/2)*L53-K53)/(S53+I53/2)</f>
        <v>0</v>
      </c>
      <c r="N53">
        <f>M53*(DX53+DY53)/1000.0</f>
        <v>0</v>
      </c>
      <c r="O53">
        <f>(DQ53 - IF(AT53&gt;1, K53*DK53*100.0/(AV53*EE53), 0))*(DX53+DY53)/1000.0</f>
        <v>0</v>
      </c>
      <c r="P53">
        <f>2.0/((1/R53-1/Q53)+SIGN(R53)*SQRT((1/R53-1/Q53)*(1/R53-1/Q53) + 4*DL53/((DL53+1)*(DL53+1))*(2*1/R53*1/Q53-1/Q53*1/Q53)))</f>
        <v>0</v>
      </c>
      <c r="Q53">
        <f>IF(LEFT(DM53,1)&lt;&gt;"0",IF(LEFT(DM53,1)="1",3.0,DN53),$D$5+$E$5*(EE53*DX53/($K$5*1000))+$F$5*(EE53*DX53/($K$5*1000))*MAX(MIN(DK53,$J$5),$I$5)*MAX(MIN(DK53,$J$5),$I$5)+$G$5*MAX(MIN(DK53,$J$5),$I$5)*(EE53*DX53/($K$5*1000))+$H$5*(EE53*DX53/($K$5*1000))*(EE53*DX53/($K$5*1000)))</f>
        <v>0</v>
      </c>
      <c r="R53">
        <f>I53*(1000-(1000*0.61365*exp(17.502*V53/(240.97+V53))/(DX53+DY53)+DS53)/2)/(1000*0.61365*exp(17.502*V53/(240.97+V53))/(DX53+DY53)-DS53)</f>
        <v>0</v>
      </c>
      <c r="S53">
        <f>1/((DL53+1)/(P53/1.6)+1/(Q53/1.37)) + DL53/((DL53+1)/(P53/1.6) + DL53/(Q53/1.37))</f>
        <v>0</v>
      </c>
      <c r="T53">
        <f>(DG53*DJ53)</f>
        <v>0</v>
      </c>
      <c r="U53">
        <f>(DZ53+(T53+2*0.95*5.67E-8*(((DZ53+$B$9)+273)^4-(DZ53+273)^4)-44100*I53)/(1.84*29.3*Q53+8*0.95*5.67E-8*(DZ53+273)^3))</f>
        <v>0</v>
      </c>
      <c r="V53">
        <f>($C$9*EA53+$D$9*EB53+$E$9*U53)</f>
        <v>0</v>
      </c>
      <c r="W53">
        <f>0.61365*exp(17.502*V53/(240.97+V53))</f>
        <v>0</v>
      </c>
      <c r="X53">
        <f>(Y53/Z53*100)</f>
        <v>0</v>
      </c>
      <c r="Y53">
        <f>DS53*(DX53+DY53)/1000</f>
        <v>0</v>
      </c>
      <c r="Z53">
        <f>0.61365*exp(17.502*DZ53/(240.97+DZ53))</f>
        <v>0</v>
      </c>
      <c r="AA53">
        <f>(W53-DS53*(DX53+DY53)/1000)</f>
        <v>0</v>
      </c>
      <c r="AB53">
        <f>(-I53*44100)</f>
        <v>0</v>
      </c>
      <c r="AC53">
        <f>2*29.3*Q53*0.92*(DZ53-V53)</f>
        <v>0</v>
      </c>
      <c r="AD53">
        <f>2*0.95*5.67E-8*(((DZ53+$B$9)+273)^4-(V53+273)^4)</f>
        <v>0</v>
      </c>
      <c r="AE53">
        <f>T53+AD53+AB53+AC53</f>
        <v>0</v>
      </c>
      <c r="AF53">
        <f>DW53*AT53*(DR53-DQ53*(1000-AT53*DT53)/(1000-AT53*DS53))/(100*DK53)</f>
        <v>0</v>
      </c>
      <c r="AG53">
        <f>1000*DW53*AT53*(DS53-DT53)/(100*DK53*(1000-AT53*DS53))</f>
        <v>0</v>
      </c>
      <c r="AH53">
        <f>(AI53 - AJ53 - DX53*1E3/(8.314*(DZ53+273.15)) * AL53/DW53 * AK53) * DW53/(100*DK53) * (1000 - DT53)/1000</f>
        <v>0</v>
      </c>
      <c r="AI53">
        <v>431.4401339051553</v>
      </c>
      <c r="AJ53">
        <v>429.8837818181819</v>
      </c>
      <c r="AK53">
        <v>-0.0002558469199993975</v>
      </c>
      <c r="AL53">
        <v>66.1623933219267</v>
      </c>
      <c r="AM53">
        <f>(AO53 - AN53 + DX53*1E3/(8.314*(DZ53+273.15)) * AQ53/DW53 * AP53) * DW53/(100*DK53) * 1000/(1000 - AO53)</f>
        <v>0</v>
      </c>
      <c r="AN53">
        <v>26.49668231961536</v>
      </c>
      <c r="AO53">
        <v>29.83526121212121</v>
      </c>
      <c r="AP53">
        <v>3.538407266200694E-05</v>
      </c>
      <c r="AQ53">
        <v>108.2399413541863</v>
      </c>
      <c r="AR53">
        <v>0</v>
      </c>
      <c r="AS53">
        <v>0</v>
      </c>
      <c r="AT53">
        <f>IF(AR53*$H$15&gt;=AV53,1.0,(AV53/(AV53-AR53*$H$15)))</f>
        <v>0</v>
      </c>
      <c r="AU53">
        <f>(AT53-1)*100</f>
        <v>0</v>
      </c>
      <c r="AV53">
        <f>MAX(0,($B$15+$C$15*EE53)/(1+$D$15*EE53)*DX53/(DZ53+273)*$E$15)</f>
        <v>0</v>
      </c>
      <c r="AW53" t="s">
        <v>437</v>
      </c>
      <c r="AX53">
        <v>0</v>
      </c>
      <c r="AY53">
        <v>0.7</v>
      </c>
      <c r="AZ53">
        <v>0.7</v>
      </c>
      <c r="BA53">
        <f>1-AY53/AZ53</f>
        <v>0</v>
      </c>
      <c r="BB53">
        <v>-1</v>
      </c>
      <c r="BC53" t="s">
        <v>547</v>
      </c>
      <c r="BD53">
        <v>8155.45</v>
      </c>
      <c r="BE53">
        <v>199.19972</v>
      </c>
      <c r="BF53">
        <v>210.26</v>
      </c>
      <c r="BG53">
        <f>1-BE53/BF53</f>
        <v>0</v>
      </c>
      <c r="BH53">
        <v>0.5</v>
      </c>
      <c r="BI53">
        <f>DH53</f>
        <v>0</v>
      </c>
      <c r="BJ53">
        <f>K53</f>
        <v>0</v>
      </c>
      <c r="BK53">
        <f>BG53*BH53*BI53</f>
        <v>0</v>
      </c>
      <c r="BL53">
        <f>(BJ53-BB53)/BI53</f>
        <v>0</v>
      </c>
      <c r="BM53">
        <f>(AZ53-BF53)/BF53</f>
        <v>0</v>
      </c>
      <c r="BN53">
        <f>AY53/(BA53+AY53/BF53)</f>
        <v>0</v>
      </c>
      <c r="BO53" t="s">
        <v>437</v>
      </c>
      <c r="BP53">
        <v>0</v>
      </c>
      <c r="BQ53">
        <f>IF(BP53&lt;&gt;0, BP53, BN53)</f>
        <v>0</v>
      </c>
      <c r="BR53">
        <f>1-BQ53/BF53</f>
        <v>0</v>
      </c>
      <c r="BS53">
        <f>(BF53-BE53)/(BF53-BQ53)</f>
        <v>0</v>
      </c>
      <c r="BT53">
        <f>(AZ53-BF53)/(AZ53-BQ53)</f>
        <v>0</v>
      </c>
      <c r="BU53">
        <f>(BF53-BE53)/(BF53-AY53)</f>
        <v>0</v>
      </c>
      <c r="BV53">
        <f>(AZ53-BF53)/(AZ53-AY53)</f>
        <v>0</v>
      </c>
      <c r="BW53">
        <f>(BS53*BQ53/BE53)</f>
        <v>0</v>
      </c>
      <c r="BX53">
        <f>(1-BW53)</f>
        <v>0</v>
      </c>
      <c r="DG53">
        <f>$B$13*EF53+$C$13*EG53+$F$13*ER53*(1-EU53)</f>
        <v>0</v>
      </c>
      <c r="DH53">
        <f>DG53*DI53</f>
        <v>0</v>
      </c>
      <c r="DI53">
        <f>($B$13*$D$11+$C$13*$D$11+$F$13*((FE53+EW53)/MAX(FE53+EW53+FF53, 0.1)*$I$11+FF53/MAX(FE53+EW53+FF53, 0.1)*$J$11))/($B$13+$C$13+$F$13)</f>
        <v>0</v>
      </c>
      <c r="DJ53">
        <f>($B$13*$K$11+$C$13*$K$11+$F$13*((FE53+EW53)/MAX(FE53+EW53+FF53, 0.1)*$P$11+FF53/MAX(FE53+EW53+FF53, 0.1)*$Q$11))/($B$13+$C$13+$F$13)</f>
        <v>0</v>
      </c>
      <c r="DK53">
        <v>2</v>
      </c>
      <c r="DL53">
        <v>0.5</v>
      </c>
      <c r="DM53" t="s">
        <v>439</v>
      </c>
      <c r="DN53">
        <v>2</v>
      </c>
      <c r="DO53" t="b">
        <v>1</v>
      </c>
      <c r="DP53">
        <v>1701307717.349999</v>
      </c>
      <c r="DQ53">
        <v>417.0422666666666</v>
      </c>
      <c r="DR53">
        <v>420.0111333333334</v>
      </c>
      <c r="DS53">
        <v>29.82519</v>
      </c>
      <c r="DT53">
        <v>26.49471666666667</v>
      </c>
      <c r="DU53">
        <v>415.7758333333333</v>
      </c>
      <c r="DV53">
        <v>29.49416</v>
      </c>
      <c r="DW53">
        <v>500.0126</v>
      </c>
      <c r="DX53">
        <v>89.92945999999999</v>
      </c>
      <c r="DY53">
        <v>0.1000186733333333</v>
      </c>
      <c r="DZ53">
        <v>48.49276</v>
      </c>
      <c r="EA53">
        <v>47.83315333333333</v>
      </c>
      <c r="EB53">
        <v>999.9000000000002</v>
      </c>
      <c r="EC53">
        <v>0</v>
      </c>
      <c r="ED53">
        <v>0</v>
      </c>
      <c r="EE53">
        <v>10004.50666666667</v>
      </c>
      <c r="EF53">
        <v>0</v>
      </c>
      <c r="EG53">
        <v>11.05</v>
      </c>
      <c r="EH53">
        <v>-2.969016666666667</v>
      </c>
      <c r="EI53">
        <v>429.8629333333334</v>
      </c>
      <c r="EJ53">
        <v>431.4421333333333</v>
      </c>
      <c r="EK53">
        <v>3.330472666666667</v>
      </c>
      <c r="EL53">
        <v>420.0111333333334</v>
      </c>
      <c r="EM53">
        <v>26.49471666666667</v>
      </c>
      <c r="EN53">
        <v>2.682162333333333</v>
      </c>
      <c r="EO53">
        <v>2.382655999999999</v>
      </c>
      <c r="EP53">
        <v>22.17623333333334</v>
      </c>
      <c r="EQ53">
        <v>20.24636666666666</v>
      </c>
      <c r="ER53">
        <v>1499.990666666667</v>
      </c>
      <c r="ES53">
        <v>0.9729969333333334</v>
      </c>
      <c r="ET53">
        <v>0.02700282666666666</v>
      </c>
      <c r="EU53">
        <v>0</v>
      </c>
      <c r="EV53">
        <v>199.2144333333334</v>
      </c>
      <c r="EW53">
        <v>4.999599999999998</v>
      </c>
      <c r="EX53">
        <v>3142.62</v>
      </c>
      <c r="EY53">
        <v>14076.30666666667</v>
      </c>
      <c r="EZ53">
        <v>43.21016666666665</v>
      </c>
      <c r="FA53">
        <v>43.57053333333332</v>
      </c>
      <c r="FB53">
        <v>43.11026666666667</v>
      </c>
      <c r="FC53">
        <v>43.46223333333332</v>
      </c>
      <c r="FD53">
        <v>46.44963333333332</v>
      </c>
      <c r="FE53">
        <v>1454.620666666667</v>
      </c>
      <c r="FF53">
        <v>40.36999999999998</v>
      </c>
      <c r="FG53">
        <v>0</v>
      </c>
      <c r="FH53">
        <v>133.7999999523163</v>
      </c>
      <c r="FI53">
        <v>0</v>
      </c>
      <c r="FJ53">
        <v>199.19972</v>
      </c>
      <c r="FK53">
        <v>-0.4391538450268608</v>
      </c>
      <c r="FL53">
        <v>-2.397692309240656</v>
      </c>
      <c r="FM53">
        <v>3142.6116</v>
      </c>
      <c r="FN53">
        <v>15</v>
      </c>
      <c r="FO53">
        <v>0</v>
      </c>
      <c r="FP53" t="s">
        <v>440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-2.958410731707317</v>
      </c>
      <c r="GC53">
        <v>-0.0891321951219516</v>
      </c>
      <c r="GD53">
        <v>0.03974093873651865</v>
      </c>
      <c r="GE53">
        <v>1</v>
      </c>
      <c r="GF53">
        <v>199.209</v>
      </c>
      <c r="GG53">
        <v>-0.3177387290667016</v>
      </c>
      <c r="GH53">
        <v>0.2277746564428278</v>
      </c>
      <c r="GI53">
        <v>1</v>
      </c>
      <c r="GJ53">
        <v>3.328206341463415</v>
      </c>
      <c r="GK53">
        <v>0.05128620209059685</v>
      </c>
      <c r="GL53">
        <v>0.005298577239358827</v>
      </c>
      <c r="GM53">
        <v>1</v>
      </c>
      <c r="GN53">
        <v>3</v>
      </c>
      <c r="GO53">
        <v>3</v>
      </c>
      <c r="GP53" t="s">
        <v>448</v>
      </c>
      <c r="GQ53">
        <v>3.10396</v>
      </c>
      <c r="GR53">
        <v>2.75803</v>
      </c>
      <c r="GS53">
        <v>0.08644930000000001</v>
      </c>
      <c r="GT53">
        <v>0.0871527</v>
      </c>
      <c r="GU53">
        <v>0.124257</v>
      </c>
      <c r="GV53">
        <v>0.11581</v>
      </c>
      <c r="GW53">
        <v>23687.3</v>
      </c>
      <c r="GX53">
        <v>22034.4</v>
      </c>
      <c r="GY53">
        <v>26496.1</v>
      </c>
      <c r="GZ53">
        <v>24372.6</v>
      </c>
      <c r="HA53">
        <v>37191.5</v>
      </c>
      <c r="HB53">
        <v>31895.5</v>
      </c>
      <c r="HC53">
        <v>46346.4</v>
      </c>
      <c r="HD53">
        <v>38605.4</v>
      </c>
      <c r="HE53">
        <v>1.86668</v>
      </c>
      <c r="HF53">
        <v>1.85087</v>
      </c>
      <c r="HG53">
        <v>0.367168</v>
      </c>
      <c r="HH53">
        <v>0</v>
      </c>
      <c r="HI53">
        <v>42.0287</v>
      </c>
      <c r="HJ53">
        <v>999.9</v>
      </c>
      <c r="HK53">
        <v>52.9</v>
      </c>
      <c r="HL53">
        <v>31.7</v>
      </c>
      <c r="HM53">
        <v>27.6149</v>
      </c>
      <c r="HN53">
        <v>60.6983</v>
      </c>
      <c r="HO53">
        <v>22.7123</v>
      </c>
      <c r="HP53">
        <v>1</v>
      </c>
      <c r="HQ53">
        <v>0.313435</v>
      </c>
      <c r="HR53">
        <v>-6.66667</v>
      </c>
      <c r="HS53">
        <v>20.1671</v>
      </c>
      <c r="HT53">
        <v>5.22163</v>
      </c>
      <c r="HU53">
        <v>11.9854</v>
      </c>
      <c r="HV53">
        <v>4.96525</v>
      </c>
      <c r="HW53">
        <v>3.27575</v>
      </c>
      <c r="HX53">
        <v>9999</v>
      </c>
      <c r="HY53">
        <v>9999</v>
      </c>
      <c r="HZ53">
        <v>9999</v>
      </c>
      <c r="IA53">
        <v>514.4</v>
      </c>
      <c r="IB53">
        <v>1.864</v>
      </c>
      <c r="IC53">
        <v>1.86016</v>
      </c>
      <c r="ID53">
        <v>1.85838</v>
      </c>
      <c r="IE53">
        <v>1.85974</v>
      </c>
      <c r="IF53">
        <v>1.85989</v>
      </c>
      <c r="IG53">
        <v>1.85842</v>
      </c>
      <c r="IH53">
        <v>1.85745</v>
      </c>
      <c r="II53">
        <v>1.85237</v>
      </c>
      <c r="IJ53">
        <v>0</v>
      </c>
      <c r="IK53">
        <v>0</v>
      </c>
      <c r="IL53">
        <v>0</v>
      </c>
      <c r="IM53">
        <v>0</v>
      </c>
      <c r="IN53" t="s">
        <v>442</v>
      </c>
      <c r="IO53" t="s">
        <v>443</v>
      </c>
      <c r="IP53" t="s">
        <v>444</v>
      </c>
      <c r="IQ53" t="s">
        <v>444</v>
      </c>
      <c r="IR53" t="s">
        <v>444</v>
      </c>
      <c r="IS53" t="s">
        <v>444</v>
      </c>
      <c r="IT53">
        <v>0</v>
      </c>
      <c r="IU53">
        <v>100</v>
      </c>
      <c r="IV53">
        <v>100</v>
      </c>
      <c r="IW53">
        <v>1.266</v>
      </c>
      <c r="IX53">
        <v>0.3313</v>
      </c>
      <c r="IY53">
        <v>0.3971615310492796</v>
      </c>
      <c r="IZ53">
        <v>0.002194383670526158</v>
      </c>
      <c r="JA53">
        <v>-2.614430836048478E-07</v>
      </c>
      <c r="JB53">
        <v>2.831566818974657E-11</v>
      </c>
      <c r="JC53">
        <v>-0.02387284111826243</v>
      </c>
      <c r="JD53">
        <v>-0.004919592197158782</v>
      </c>
      <c r="JE53">
        <v>0.0008186423644796414</v>
      </c>
      <c r="JF53">
        <v>-8.268116151049551E-06</v>
      </c>
      <c r="JG53">
        <v>6</v>
      </c>
      <c r="JH53">
        <v>2002</v>
      </c>
      <c r="JI53">
        <v>0</v>
      </c>
      <c r="JJ53">
        <v>28</v>
      </c>
      <c r="JK53">
        <v>28355128.8</v>
      </c>
      <c r="JL53">
        <v>28355128.8</v>
      </c>
      <c r="JM53">
        <v>1.15356</v>
      </c>
      <c r="JN53">
        <v>2.64648</v>
      </c>
      <c r="JO53">
        <v>1.49658</v>
      </c>
      <c r="JP53">
        <v>2.36572</v>
      </c>
      <c r="JQ53">
        <v>1.54907</v>
      </c>
      <c r="JR53">
        <v>2.46948</v>
      </c>
      <c r="JS53">
        <v>37.027</v>
      </c>
      <c r="JT53">
        <v>24.0875</v>
      </c>
      <c r="JU53">
        <v>18</v>
      </c>
      <c r="JV53">
        <v>494.9</v>
      </c>
      <c r="JW53">
        <v>499.345</v>
      </c>
      <c r="JX53">
        <v>53.379</v>
      </c>
      <c r="JY53">
        <v>31.2848</v>
      </c>
      <c r="JZ53">
        <v>30.0005</v>
      </c>
      <c r="KA53">
        <v>30.988</v>
      </c>
      <c r="KB53">
        <v>30.8464</v>
      </c>
      <c r="KC53">
        <v>23.1864</v>
      </c>
      <c r="KD53">
        <v>0</v>
      </c>
      <c r="KE53">
        <v>100</v>
      </c>
      <c r="KF53">
        <v>56.7955</v>
      </c>
      <c r="KG53">
        <v>420</v>
      </c>
      <c r="KH53">
        <v>33.3509</v>
      </c>
      <c r="KI53">
        <v>101.27</v>
      </c>
      <c r="KJ53">
        <v>93.0595</v>
      </c>
    </row>
    <row r="54" spans="1:296">
      <c r="A54">
        <v>36</v>
      </c>
      <c r="B54">
        <v>1701307830.1</v>
      </c>
      <c r="C54">
        <v>10056.5</v>
      </c>
      <c r="D54" t="s">
        <v>548</v>
      </c>
      <c r="E54" t="s">
        <v>549</v>
      </c>
      <c r="F54">
        <v>5</v>
      </c>
      <c r="G54" t="s">
        <v>498</v>
      </c>
      <c r="H54">
        <v>1701307822.099999</v>
      </c>
      <c r="I54">
        <f>(J54)/1000</f>
        <v>0</v>
      </c>
      <c r="J54">
        <f>IF(DO54, AM54, AG54)</f>
        <v>0</v>
      </c>
      <c r="K54">
        <f>IF(DO54, AH54, AF54)</f>
        <v>0</v>
      </c>
      <c r="L54">
        <f>DQ54 - IF(AT54&gt;1, K54*DK54*100.0/(AV54*EE54), 0)</f>
        <v>0</v>
      </c>
      <c r="M54">
        <f>((S54-I54/2)*L54-K54)/(S54+I54/2)</f>
        <v>0</v>
      </c>
      <c r="N54">
        <f>M54*(DX54+DY54)/1000.0</f>
        <v>0</v>
      </c>
      <c r="O54">
        <f>(DQ54 - IF(AT54&gt;1, K54*DK54*100.0/(AV54*EE54), 0))*(DX54+DY54)/1000.0</f>
        <v>0</v>
      </c>
      <c r="P54">
        <f>2.0/((1/R54-1/Q54)+SIGN(R54)*SQRT((1/R54-1/Q54)*(1/R54-1/Q54) + 4*DL54/((DL54+1)*(DL54+1))*(2*1/R54*1/Q54-1/Q54*1/Q54)))</f>
        <v>0</v>
      </c>
      <c r="Q54">
        <f>IF(LEFT(DM54,1)&lt;&gt;"0",IF(LEFT(DM54,1)="1",3.0,DN54),$D$5+$E$5*(EE54*DX54/($K$5*1000))+$F$5*(EE54*DX54/($K$5*1000))*MAX(MIN(DK54,$J$5),$I$5)*MAX(MIN(DK54,$J$5),$I$5)+$G$5*MAX(MIN(DK54,$J$5),$I$5)*(EE54*DX54/($K$5*1000))+$H$5*(EE54*DX54/($K$5*1000))*(EE54*DX54/($K$5*1000)))</f>
        <v>0</v>
      </c>
      <c r="R54">
        <f>I54*(1000-(1000*0.61365*exp(17.502*V54/(240.97+V54))/(DX54+DY54)+DS54)/2)/(1000*0.61365*exp(17.502*V54/(240.97+V54))/(DX54+DY54)-DS54)</f>
        <v>0</v>
      </c>
      <c r="S54">
        <f>1/((DL54+1)/(P54/1.6)+1/(Q54/1.37)) + DL54/((DL54+1)/(P54/1.6) + DL54/(Q54/1.37))</f>
        <v>0</v>
      </c>
      <c r="T54">
        <f>(DG54*DJ54)</f>
        <v>0</v>
      </c>
      <c r="U54">
        <f>(DZ54+(T54+2*0.95*5.67E-8*(((DZ54+$B$9)+273)^4-(DZ54+273)^4)-44100*I54)/(1.84*29.3*Q54+8*0.95*5.67E-8*(DZ54+273)^3))</f>
        <v>0</v>
      </c>
      <c r="V54">
        <f>($C$9*EA54+$D$9*EB54+$E$9*U54)</f>
        <v>0</v>
      </c>
      <c r="W54">
        <f>0.61365*exp(17.502*V54/(240.97+V54))</f>
        <v>0</v>
      </c>
      <c r="X54">
        <f>(Y54/Z54*100)</f>
        <v>0</v>
      </c>
      <c r="Y54">
        <f>DS54*(DX54+DY54)/1000</f>
        <v>0</v>
      </c>
      <c r="Z54">
        <f>0.61365*exp(17.502*DZ54/(240.97+DZ54))</f>
        <v>0</v>
      </c>
      <c r="AA54">
        <f>(W54-DS54*(DX54+DY54)/1000)</f>
        <v>0</v>
      </c>
      <c r="AB54">
        <f>(-I54*44100)</f>
        <v>0</v>
      </c>
      <c r="AC54">
        <f>2*29.3*Q54*0.92*(DZ54-V54)</f>
        <v>0</v>
      </c>
      <c r="AD54">
        <f>2*0.95*5.67E-8*(((DZ54+$B$9)+273)^4-(V54+273)^4)</f>
        <v>0</v>
      </c>
      <c r="AE54">
        <f>T54+AD54+AB54+AC54</f>
        <v>0</v>
      </c>
      <c r="AF54">
        <f>DW54*AT54*(DR54-DQ54*(1000-AT54*DT54)/(1000-AT54*DS54))/(100*DK54)</f>
        <v>0</v>
      </c>
      <c r="AG54">
        <f>1000*DW54*AT54*(DS54-DT54)/(100*DK54*(1000-AT54*DS54))</f>
        <v>0</v>
      </c>
      <c r="AH54">
        <f>(AI54 - AJ54 - DX54*1E3/(8.314*(DZ54+273.15)) * AL54/DW54 * AK54) * DW54/(100*DK54) * (1000 - DT54)/1000</f>
        <v>0</v>
      </c>
      <c r="AI54">
        <v>431.4852403559352</v>
      </c>
      <c r="AJ54">
        <v>430.039418181818</v>
      </c>
      <c r="AK54">
        <v>0.0004999896960671083</v>
      </c>
      <c r="AL54">
        <v>66.1623933219267</v>
      </c>
      <c r="AM54">
        <f>(AO54 - AN54 + DX54*1E3/(8.314*(DZ54+273.15)) * AQ54/DW54 * AP54) * DW54/(100*DK54) * 1000/(1000 - AO54)</f>
        <v>0</v>
      </c>
      <c r="AN54">
        <v>26.54218323886694</v>
      </c>
      <c r="AO54">
        <v>30.10862787878787</v>
      </c>
      <c r="AP54">
        <v>0.0001605237060597124</v>
      </c>
      <c r="AQ54">
        <v>108.2399413541863</v>
      </c>
      <c r="AR54">
        <v>0</v>
      </c>
      <c r="AS54">
        <v>0</v>
      </c>
      <c r="AT54">
        <f>IF(AR54*$H$15&gt;=AV54,1.0,(AV54/(AV54-AR54*$H$15)))</f>
        <v>0</v>
      </c>
      <c r="AU54">
        <f>(AT54-1)*100</f>
        <v>0</v>
      </c>
      <c r="AV54">
        <f>MAX(0,($B$15+$C$15*EE54)/(1+$D$15*EE54)*DX54/(DZ54+273)*$E$15)</f>
        <v>0</v>
      </c>
      <c r="AW54" t="s">
        <v>437</v>
      </c>
      <c r="AX54">
        <v>0</v>
      </c>
      <c r="AY54">
        <v>0.7</v>
      </c>
      <c r="AZ54">
        <v>0.7</v>
      </c>
      <c r="BA54">
        <f>1-AY54/AZ54</f>
        <v>0</v>
      </c>
      <c r="BB54">
        <v>-1</v>
      </c>
      <c r="BC54" t="s">
        <v>550</v>
      </c>
      <c r="BD54">
        <v>8149.76</v>
      </c>
      <c r="BE54">
        <v>198.6030769230769</v>
      </c>
      <c r="BF54">
        <v>209.49</v>
      </c>
      <c r="BG54">
        <f>1-BE54/BF54</f>
        <v>0</v>
      </c>
      <c r="BH54">
        <v>0.5</v>
      </c>
      <c r="BI54">
        <f>DH54</f>
        <v>0</v>
      </c>
      <c r="BJ54">
        <f>K54</f>
        <v>0</v>
      </c>
      <c r="BK54">
        <f>BG54*BH54*BI54</f>
        <v>0</v>
      </c>
      <c r="BL54">
        <f>(BJ54-BB54)/BI54</f>
        <v>0</v>
      </c>
      <c r="BM54">
        <f>(AZ54-BF54)/BF54</f>
        <v>0</v>
      </c>
      <c r="BN54">
        <f>AY54/(BA54+AY54/BF54)</f>
        <v>0</v>
      </c>
      <c r="BO54" t="s">
        <v>437</v>
      </c>
      <c r="BP54">
        <v>0</v>
      </c>
      <c r="BQ54">
        <f>IF(BP54&lt;&gt;0, BP54, BN54)</f>
        <v>0</v>
      </c>
      <c r="BR54">
        <f>1-BQ54/BF54</f>
        <v>0</v>
      </c>
      <c r="BS54">
        <f>(BF54-BE54)/(BF54-BQ54)</f>
        <v>0</v>
      </c>
      <c r="BT54">
        <f>(AZ54-BF54)/(AZ54-BQ54)</f>
        <v>0</v>
      </c>
      <c r="BU54">
        <f>(BF54-BE54)/(BF54-AY54)</f>
        <v>0</v>
      </c>
      <c r="BV54">
        <f>(AZ54-BF54)/(AZ54-AY54)</f>
        <v>0</v>
      </c>
      <c r="BW54">
        <f>(BS54*BQ54/BE54)</f>
        <v>0</v>
      </c>
      <c r="BX54">
        <f>(1-BW54)</f>
        <v>0</v>
      </c>
      <c r="DG54">
        <f>$B$13*EF54+$C$13*EG54+$F$13*ER54*(1-EU54)</f>
        <v>0</v>
      </c>
      <c r="DH54">
        <f>DG54*DI54</f>
        <v>0</v>
      </c>
      <c r="DI54">
        <f>($B$13*$D$11+$C$13*$D$11+$F$13*((FE54+EW54)/MAX(FE54+EW54+FF54, 0.1)*$I$11+FF54/MAX(FE54+EW54+FF54, 0.1)*$J$11))/($B$13+$C$13+$F$13)</f>
        <v>0</v>
      </c>
      <c r="DJ54">
        <f>($B$13*$K$11+$C$13*$K$11+$F$13*((FE54+EW54)/MAX(FE54+EW54+FF54, 0.1)*$P$11+FF54/MAX(FE54+EW54+FF54, 0.1)*$Q$11))/($B$13+$C$13+$F$13)</f>
        <v>0</v>
      </c>
      <c r="DK54">
        <v>2</v>
      </c>
      <c r="DL54">
        <v>0.5</v>
      </c>
      <c r="DM54" t="s">
        <v>439</v>
      </c>
      <c r="DN54">
        <v>2</v>
      </c>
      <c r="DO54" t="b">
        <v>1</v>
      </c>
      <c r="DP54">
        <v>1701307822.099999</v>
      </c>
      <c r="DQ54">
        <v>417.0222258064516</v>
      </c>
      <c r="DR54">
        <v>419.9952580645162</v>
      </c>
      <c r="DS54">
        <v>30.09374516129033</v>
      </c>
      <c r="DT54">
        <v>26.53936129032259</v>
      </c>
      <c r="DU54">
        <v>415.7558064516129</v>
      </c>
      <c r="DV54">
        <v>29.7569870967742</v>
      </c>
      <c r="DW54">
        <v>500.0086774193549</v>
      </c>
      <c r="DX54">
        <v>89.92881612903226</v>
      </c>
      <c r="DY54">
        <v>0.1000101580645161</v>
      </c>
      <c r="DZ54">
        <v>48.80235483870968</v>
      </c>
      <c r="EA54">
        <v>48.03774193548387</v>
      </c>
      <c r="EB54">
        <v>999.9000000000003</v>
      </c>
      <c r="EC54">
        <v>0</v>
      </c>
      <c r="ED54">
        <v>0</v>
      </c>
      <c r="EE54">
        <v>9999.571290322581</v>
      </c>
      <c r="EF54">
        <v>0</v>
      </c>
      <c r="EG54">
        <v>11.0499</v>
      </c>
      <c r="EH54">
        <v>-2.973107741935483</v>
      </c>
      <c r="EI54">
        <v>429.9613548387097</v>
      </c>
      <c r="EJ54">
        <v>431.4455806451613</v>
      </c>
      <c r="EK54">
        <v>3.5544</v>
      </c>
      <c r="EL54">
        <v>419.9952580645162</v>
      </c>
      <c r="EM54">
        <v>26.53936129032259</v>
      </c>
      <c r="EN54">
        <v>2.706295806451612</v>
      </c>
      <c r="EO54">
        <v>2.386652580645162</v>
      </c>
      <c r="EP54">
        <v>22.3233935483871</v>
      </c>
      <c r="EQ54">
        <v>20.27350000000001</v>
      </c>
      <c r="ER54">
        <v>1499.997419354839</v>
      </c>
      <c r="ES54">
        <v>0.9729977419354839</v>
      </c>
      <c r="ET54">
        <v>0.0270019064516129</v>
      </c>
      <c r="EU54">
        <v>0</v>
      </c>
      <c r="EV54">
        <v>198.605</v>
      </c>
      <c r="EW54">
        <v>4.999599999999997</v>
      </c>
      <c r="EX54">
        <v>3138.020645161291</v>
      </c>
      <c r="EY54">
        <v>14076.37741935484</v>
      </c>
      <c r="EZ54">
        <v>43.34861290322581</v>
      </c>
      <c r="FA54">
        <v>43.7438064516129</v>
      </c>
      <c r="FB54">
        <v>43.34848387096773</v>
      </c>
      <c r="FC54">
        <v>43.60254838709676</v>
      </c>
      <c r="FD54">
        <v>46.44532258064515</v>
      </c>
      <c r="FE54">
        <v>1454.627419354839</v>
      </c>
      <c r="FF54">
        <v>40.36999999999998</v>
      </c>
      <c r="FG54">
        <v>0</v>
      </c>
      <c r="FH54">
        <v>104.2000000476837</v>
      </c>
      <c r="FI54">
        <v>0</v>
      </c>
      <c r="FJ54">
        <v>198.6030769230769</v>
      </c>
      <c r="FK54">
        <v>-1.20923076872082</v>
      </c>
      <c r="FL54">
        <v>-2.238632478297199</v>
      </c>
      <c r="FM54">
        <v>3137.994615384615</v>
      </c>
      <c r="FN54">
        <v>15</v>
      </c>
      <c r="FO54">
        <v>0</v>
      </c>
      <c r="FP54" t="s">
        <v>440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-2.974983658536585</v>
      </c>
      <c r="GC54">
        <v>0.1360835540069672</v>
      </c>
      <c r="GD54">
        <v>0.03024403700599488</v>
      </c>
      <c r="GE54">
        <v>1</v>
      </c>
      <c r="GF54">
        <v>198.6217352941177</v>
      </c>
      <c r="GG54">
        <v>-0.7722077902848388</v>
      </c>
      <c r="GH54">
        <v>0.2074435867784354</v>
      </c>
      <c r="GI54">
        <v>1</v>
      </c>
      <c r="GJ54">
        <v>3.549331707317073</v>
      </c>
      <c r="GK54">
        <v>0.1124029965156832</v>
      </c>
      <c r="GL54">
        <v>0.01117271107184041</v>
      </c>
      <c r="GM54">
        <v>0</v>
      </c>
      <c r="GN54">
        <v>2</v>
      </c>
      <c r="GO54">
        <v>3</v>
      </c>
      <c r="GP54" t="s">
        <v>441</v>
      </c>
      <c r="GQ54">
        <v>3.10412</v>
      </c>
      <c r="GR54">
        <v>2.75815</v>
      </c>
      <c r="GS54">
        <v>0.0864172</v>
      </c>
      <c r="GT54">
        <v>0.08712010000000001</v>
      </c>
      <c r="GU54">
        <v>0.124981</v>
      </c>
      <c r="GV54">
        <v>0.115899</v>
      </c>
      <c r="GW54">
        <v>23682.5</v>
      </c>
      <c r="GX54">
        <v>22030.6</v>
      </c>
      <c r="GY54">
        <v>26490.1</v>
      </c>
      <c r="GZ54">
        <v>24368</v>
      </c>
      <c r="HA54">
        <v>37153</v>
      </c>
      <c r="HB54">
        <v>31887.5</v>
      </c>
      <c r="HC54">
        <v>46336.3</v>
      </c>
      <c r="HD54">
        <v>38599.4</v>
      </c>
      <c r="HE54">
        <v>1.8658</v>
      </c>
      <c r="HF54">
        <v>1.8486</v>
      </c>
      <c r="HG54">
        <v>0.366308</v>
      </c>
      <c r="HH54">
        <v>0</v>
      </c>
      <c r="HI54">
        <v>42.2447</v>
      </c>
      <c r="HJ54">
        <v>999.9</v>
      </c>
      <c r="HK54">
        <v>52.9</v>
      </c>
      <c r="HL54">
        <v>31.8</v>
      </c>
      <c r="HM54">
        <v>27.7749</v>
      </c>
      <c r="HN54">
        <v>60.1283</v>
      </c>
      <c r="HO54">
        <v>22.4399</v>
      </c>
      <c r="HP54">
        <v>1</v>
      </c>
      <c r="HQ54">
        <v>0.323961</v>
      </c>
      <c r="HR54">
        <v>-6.66667</v>
      </c>
      <c r="HS54">
        <v>20.1672</v>
      </c>
      <c r="HT54">
        <v>5.22118</v>
      </c>
      <c r="HU54">
        <v>11.9845</v>
      </c>
      <c r="HV54">
        <v>4.965</v>
      </c>
      <c r="HW54">
        <v>3.27568</v>
      </c>
      <c r="HX54">
        <v>9999</v>
      </c>
      <c r="HY54">
        <v>9999</v>
      </c>
      <c r="HZ54">
        <v>9999</v>
      </c>
      <c r="IA54">
        <v>514.4</v>
      </c>
      <c r="IB54">
        <v>1.86399</v>
      </c>
      <c r="IC54">
        <v>1.86016</v>
      </c>
      <c r="ID54">
        <v>1.85837</v>
      </c>
      <c r="IE54">
        <v>1.85974</v>
      </c>
      <c r="IF54">
        <v>1.85989</v>
      </c>
      <c r="IG54">
        <v>1.8584</v>
      </c>
      <c r="IH54">
        <v>1.85744</v>
      </c>
      <c r="II54">
        <v>1.8524</v>
      </c>
      <c r="IJ54">
        <v>0</v>
      </c>
      <c r="IK54">
        <v>0</v>
      </c>
      <c r="IL54">
        <v>0</v>
      </c>
      <c r="IM54">
        <v>0</v>
      </c>
      <c r="IN54" t="s">
        <v>442</v>
      </c>
      <c r="IO54" t="s">
        <v>443</v>
      </c>
      <c r="IP54" t="s">
        <v>444</v>
      </c>
      <c r="IQ54" t="s">
        <v>444</v>
      </c>
      <c r="IR54" t="s">
        <v>444</v>
      </c>
      <c r="IS54" t="s">
        <v>444</v>
      </c>
      <c r="IT54">
        <v>0</v>
      </c>
      <c r="IU54">
        <v>100</v>
      </c>
      <c r="IV54">
        <v>100</v>
      </c>
      <c r="IW54">
        <v>1.267</v>
      </c>
      <c r="IX54">
        <v>0.3371</v>
      </c>
      <c r="IY54">
        <v>0.3971615310492796</v>
      </c>
      <c r="IZ54">
        <v>0.002194383670526158</v>
      </c>
      <c r="JA54">
        <v>-2.614430836048478E-07</v>
      </c>
      <c r="JB54">
        <v>2.831566818974657E-11</v>
      </c>
      <c r="JC54">
        <v>-0.02387284111826243</v>
      </c>
      <c r="JD54">
        <v>-0.004919592197158782</v>
      </c>
      <c r="JE54">
        <v>0.0008186423644796414</v>
      </c>
      <c r="JF54">
        <v>-8.268116151049551E-06</v>
      </c>
      <c r="JG54">
        <v>6</v>
      </c>
      <c r="JH54">
        <v>2002</v>
      </c>
      <c r="JI54">
        <v>0</v>
      </c>
      <c r="JJ54">
        <v>28</v>
      </c>
      <c r="JK54">
        <v>28355130.5</v>
      </c>
      <c r="JL54">
        <v>28355130.5</v>
      </c>
      <c r="JM54">
        <v>1.15234</v>
      </c>
      <c r="JN54">
        <v>2.65625</v>
      </c>
      <c r="JO54">
        <v>1.49658</v>
      </c>
      <c r="JP54">
        <v>2.36572</v>
      </c>
      <c r="JQ54">
        <v>1.54907</v>
      </c>
      <c r="JR54">
        <v>2.35474</v>
      </c>
      <c r="JS54">
        <v>37.0986</v>
      </c>
      <c r="JT54">
        <v>24.0787</v>
      </c>
      <c r="JU54">
        <v>18</v>
      </c>
      <c r="JV54">
        <v>495.452</v>
      </c>
      <c r="JW54">
        <v>499.029</v>
      </c>
      <c r="JX54">
        <v>53.7115</v>
      </c>
      <c r="JY54">
        <v>31.411</v>
      </c>
      <c r="JZ54">
        <v>30.0006</v>
      </c>
      <c r="KA54">
        <v>31.1323</v>
      </c>
      <c r="KB54">
        <v>30.9952</v>
      </c>
      <c r="KC54">
        <v>23.1843</v>
      </c>
      <c r="KD54">
        <v>0</v>
      </c>
      <c r="KE54">
        <v>100</v>
      </c>
      <c r="KF54">
        <v>53.4381</v>
      </c>
      <c r="KG54">
        <v>420</v>
      </c>
      <c r="KH54">
        <v>33.3509</v>
      </c>
      <c r="KI54">
        <v>101.248</v>
      </c>
      <c r="KJ54">
        <v>93.0438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2023-11-30T01:30:03Z</dcterms:created>
  <dcterms:modified xsi:type="dcterms:W3CDTF">2023-11-30T01:30:03Z</dcterms:modified>
</cp:coreProperties>
</file>