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<sst xmlns="http://schemas.openxmlformats.org/spreadsheetml/2006/main" count="1143" uniqueCount="474">
  <si>
    <t>File opened</t>
  </si>
  <si>
    <t>2023-11-20 13:41:33</t>
  </si>
  <si>
    <t>Console s/n</t>
  </si>
  <si>
    <t>68C-702926</t>
  </si>
  <si>
    <t>Console ver</t>
  </si>
  <si>
    <t>Bluestem v.2.1.08</t>
  </si>
  <si>
    <t>Scripts ver</t>
  </si>
  <si>
    <t>2022.05  2.1.08, Aug 2022</t>
  </si>
  <si>
    <t>Head s/n</t>
  </si>
  <si>
    <t>68H-412916</t>
  </si>
  <si>
    <t>Head ver</t>
  </si>
  <si>
    <t>1.4.22</t>
  </si>
  <si>
    <t>Head cal</t>
  </si>
  <si>
    <t>{"oxygen": "21", "co2azero": "1.01742", "co2aspan1": "1.00161", "co2aspan2": "-0.039575", "co2aspan2a": "0.293526", "co2aspan2b": "0.290588", "co2aspanconc1": "2473", "co2aspanconc2": "301.4", "co2bzero": "1.00429", "co2bspan1": "1.00185", "co2bspan2": "-0.0412378", "co2bspan2a": "0.293842", "co2bspan2b": "0.290826", "co2bspanconc1": "2473", "co2bspanconc2": "301.4", "h2oazero": "1.09054", "h2oaspan1": "0.999576", "h2oaspan2": "0", "h2oaspan2a": "0.0691885", "h2oaspan2b": "0.0691591", "h2oaspanconc1": "11.66", "h2oaspanconc2": "0", "h2obzero": "1.06903", "h2obspan1": "0.995223", "h2obspan2": "0", "h2obspan2a": "0.0698144", "h2obspan2b": "0.0694809", "h2obspanconc1": "11.66", "h2obspanconc2": "0", "tazero": "0.115496", "tbzero": "0.222206", "flowmeterzero": "2.48199", "flowazero": "0.24696", "flowbzero": "0.27673", "chamberpressurezero": "2.60967", "ssa_ref": "35964.4", "ssb_ref": "33837.5"}</t>
  </si>
  <si>
    <t>CO2 rangematch</t>
  </si>
  <si>
    <t>Wed Nov  8 10:46</t>
  </si>
  <si>
    <t>H2O rangematch</t>
  </si>
  <si>
    <t>Wed Nov  8 10:52</t>
  </si>
  <si>
    <t>Chamber type</t>
  </si>
  <si>
    <t>6800-01A</t>
  </si>
  <si>
    <t>Chamber s/n</t>
  </si>
  <si>
    <t>MPF-742469</t>
  </si>
  <si>
    <t>Chamber rev</t>
  </si>
  <si>
    <t>0</t>
  </si>
  <si>
    <t>Chamber cal</t>
  </si>
  <si>
    <t>Fluorometer</t>
  </si>
  <si>
    <t>Flr. Version</t>
  </si>
  <si>
    <t>13:41:33</t>
  </si>
  <si>
    <t>Stability Definition:	ΔCO2 (Meas2): Slp&lt;0.5 Per=20	ΔH2O (Meas2): Slp&lt;0.1 Per=20	F (FlrLS): Slp&lt;1 Per=20</t>
  </si>
  <si>
    <t>SysConst</t>
  </si>
  <si>
    <t>AvgTime</t>
  </si>
  <si>
    <t>4</t>
  </si>
  <si>
    <t>Oxygen</t>
  </si>
  <si>
    <t>ChambConst</t>
  </si>
  <si>
    <t>Chamber</t>
  </si>
  <si>
    <t>Aperture</t>
  </si>
  <si>
    <t>2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</si>
  <si>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</si>
  <si>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</si>
  <si>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</si>
  <si>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</si>
  <si>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</si>
  <si>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</si>
  <si>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</si>
  <si>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</si>
  <si>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UserDefCon</t>
  </si>
  <si>
    <t>machine</t>
  </si>
  <si>
    <t>yadi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</si>
  <si>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</si>
  <si>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</si>
  <si>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</si>
  <si>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</si>
  <si>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</si>
  <si>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</si>
  <si>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</si>
  <si>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</si>
  <si>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</si>
  <si>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</si>
  <si>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</si>
  <si>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</si>
  <si>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</si>
  <si>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</si>
  <si>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</si>
  <si>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</si>
  <si>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</si>
  <si>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</si>
  <si>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</si>
  <si>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</si>
  <si>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</si>
  <si>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</si>
  <si>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</si>
  <si>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</si>
  <si>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</si>
  <si>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</si>
  <si>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</si>
  <si>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</si>
  <si>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</si>
  <si>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</si>
  <si>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</si>
  <si>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</si>
  <si>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</si>
  <si>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</si>
  <si>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</si>
  <si>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</si>
  <si>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1.63569 190.917 347.118 601.88 839.433 1050.42 1229.91 1368.38</t>
  </si>
  <si>
    <t>Fs_true</t>
  </si>
  <si>
    <t>1.53571 226.979 384.474 606.592 800.557 1004.6 1201.24 1400.83</t>
  </si>
  <si>
    <t>leak_wt</t>
  </si>
  <si>
    <t>SysObs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</si>
  <si>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</si>
  <si>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</si>
  <si>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</si>
  <si>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</si>
  <si>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</si>
  <si>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</si>
  <si>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</si>
  <si>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</si>
  <si>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</si>
  <si>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</si>
  <si>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</si>
  <si>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</si>
  <si>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</si>
  <si>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</si>
  <si>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</si>
  <si>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</si>
  <si>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</si>
  <si>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</si>
  <si>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</si>
  <si>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</si>
  <si>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</si>
  <si>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</si>
  <si>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</si>
  <si>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</si>
  <si>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</si>
  <si>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</si>
  <si>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</si>
  <si>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</si>
  <si>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</si>
  <si>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</si>
  <si>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</si>
  <si>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</si>
  <si>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</si>
  <si>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</si>
  <si>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</si>
  <si>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</si>
  <si>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</si>
  <si>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</si>
  <si>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</si>
  <si>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</si>
  <si>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</si>
  <si>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</si>
  <si>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</si>
  <si>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</si>
  <si>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</si>
  <si>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</si>
  <si>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</si>
  <si>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</si>
  <si>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</si>
  <si>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</si>
  <si>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</si>
  <si>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</si>
  <si>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</si>
  <si>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</si>
  <si>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</si>
  <si>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</si>
  <si>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</si>
  <si>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</si>
  <si>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</si>
  <si>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</si>
  <si>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</si>
  <si>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</si>
  <si>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</si>
  <si>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</si>
  <si>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</si>
  <si>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</si>
  <si>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</si>
  <si>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</si>
  <si>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</si>
  <si>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</si>
  <si>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</si>
  <si>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</si>
  <si>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</si>
  <si>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</si>
  <si>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</si>
  <si>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</si>
  <si>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</si>
  <si>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</si>
  <si>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</si>
  <si>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</si>
  <si>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</si>
  <si>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</si>
  <si>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</si>
  <si>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</si>
  <si>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</si>
  <si>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</si>
  <si>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</si>
  <si>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</si>
  <si>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</si>
  <si>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</si>
  <si>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</si>
  <si>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</si>
  <si>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</si>
  <si>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</si>
  <si>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</si>
  <si>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</si>
  <si>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</si>
  <si>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</si>
  <si>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</si>
  <si>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</si>
  <si>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</si>
  <si>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</si>
  <si>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</si>
  <si>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</si>
  <si>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</si>
  <si>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</si>
  <si>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</si>
  <si>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</si>
  <si>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</si>
  <si>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</si>
  <si>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</si>
  <si>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</si>
  <si>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</si>
  <si>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</si>
  <si>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</si>
  <si>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</si>
  <si>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</si>
  <si>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</si>
  <si>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</si>
  <si>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</si>
  <si>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</si>
  <si>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</si>
  <si>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</si>
  <si>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</si>
  <si>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</si>
  <si>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</si>
  <si>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</si>
  <si>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</si>
  <si>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</si>
  <si>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</si>
  <si>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</si>
  <si>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</si>
  <si>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</si>
  <si>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</si>
  <si>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</si>
  <si>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</si>
  <si>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</si>
  <si>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</si>
  <si>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</si>
  <si>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</si>
  <si>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</si>
  <si>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</si>
  <si>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</si>
  <si>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</si>
  <si>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</si>
  <si>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</si>
  <si>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</si>
  <si>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</si>
  <si>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</si>
  <si>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</si>
  <si>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</si>
  <si>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</si>
  <si>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</si>
  <si>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</si>
  <si>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</si>
  <si>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</si>
  <si>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</si>
  <si>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</si>
  <si>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</si>
  <si>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</si>
  <si>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</si>
  <si>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</si>
  <si>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</si>
  <si>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</si>
  <si>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</si>
  <si>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</si>
  <si>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</si>
  <si>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</si>
  <si>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</si>
  <si>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</si>
  <si>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</si>
  <si>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</si>
  <si>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</si>
  <si>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</si>
  <si>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</si>
  <si>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</si>
  <si>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</si>
  <si>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</si>
  <si>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</si>
  <si>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</si>
  <si>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</si>
  <si>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</si>
  <si>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</si>
  <si>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</si>
  <si>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</si>
  <si>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</si>
  <si>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</si>
  <si>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</si>
  <si>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</si>
  <si>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</si>
  <si>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</si>
  <si>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</si>
  <si>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</si>
  <si>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</si>
  <si>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</si>
  <si>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</si>
  <si>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</si>
  <si>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</si>
  <si>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</si>
  <si>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</si>
  <si>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</si>
  <si>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</si>
  <si>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</si>
  <si>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</si>
  <si>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</si>
  <si>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</si>
  <si>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</si>
  <si>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</si>
  <si>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</si>
  <si>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</si>
  <si>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</si>
  <si>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</si>
  <si>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</si>
  <si>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</si>
  <si>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</si>
  <si>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</si>
  <si>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</si>
  <si>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</si>
  <si>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</si>
  <si>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</si>
  <si>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</si>
  <si>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</si>
  <si>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</si>
  <si>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</si>
  <si>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</si>
  <si>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</si>
  <si>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</si>
  <si>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</si>
  <si>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</si>
  <si>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</si>
  <si>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</si>
  <si>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</si>
  <si>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</si>
  <si>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</si>
  <si>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</si>
  <si>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</si>
  <si>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</si>
  <si>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</si>
  <si>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</si>
  <si>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</si>
  <si>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</si>
  <si>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</si>
  <si>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</si>
  <si>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</si>
  <si>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</si>
  <si>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</si>
  <si>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</si>
  <si>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</si>
  <si>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</si>
  <si>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</si>
  <si>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</si>
  <si>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</si>
  <si>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</si>
  <si>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</si>
  <si>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</si>
  <si>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</si>
  <si>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</si>
  <si>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</si>
  <si>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</si>
  <si>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</si>
  <si>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</si>
  <si>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</si>
  <si>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</si>
  <si>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</si>
  <si>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</si>
  <si>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</si>
  <si>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</si>
  <si>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</si>
  <si>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</si>
  <si>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</si>
  <si>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</si>
  <si>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</si>
  <si>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</si>
  <si>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</si>
  <si>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</si>
  <si>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</si>
  <si>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</si>
  <si>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</si>
  <si>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</si>
  <si>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</si>
  <si>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</si>
  <si>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</si>
  <si>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</si>
  <si>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</si>
  <si>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</si>
  <si>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</si>
  <si>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</si>
  <si>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</si>
  <si>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</si>
  <si>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</si>
  <si>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</si>
  <si>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</si>
  <si>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</si>
  <si>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</si>
  <si>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</si>
  <si>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</si>
  <si>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</si>
  <si>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</si>
  <si>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</si>
  <si>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</si>
  <si>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</si>
  <si>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</si>
  <si>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</si>
  <si>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</si>
  <si>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</si>
  <si>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</si>
  <si>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</si>
  <si>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</si>
  <si>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</si>
  <si>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</si>
  <si>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</si>
  <si>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</si>
  <si>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</si>
  <si>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</si>
  <si>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</si>
  <si>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</si>
  <si>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</si>
  <si>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</si>
  <si>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</si>
  <si>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</si>
  <si>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</si>
  <si>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</si>
  <si>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</si>
  <si>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</si>
  <si>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</si>
  <si>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</si>
  <si>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</si>
  <si>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</si>
  <si>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</si>
  <si>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</si>
  <si>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</si>
  <si>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</si>
  <si>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</si>
  <si>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</si>
  <si>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</si>
  <si>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</si>
  <si>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</si>
  <si>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</si>
  <si>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</si>
  <si>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</si>
  <si>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</si>
  <si>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</si>
  <si>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</si>
  <si>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</si>
  <si>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20231120 14:32:02</t>
  </si>
  <si>
    <t>14:32:02</t>
  </si>
  <si>
    <t>test1</t>
  </si>
  <si>
    <t>-</t>
  </si>
  <si>
    <t>RECT-1-20231120-14_31_40</t>
  </si>
  <si>
    <t>0: Broadleaf</t>
  </si>
  <si>
    <t>--:--:--</t>
  </si>
  <si>
    <t>3/3</t>
  </si>
  <si>
    <t>00000000</t>
  </si>
  <si>
    <t>iiiiiiii</t>
  </si>
  <si>
    <t>off</t>
  </si>
  <si>
    <t>20231120 14:35:04</t>
  </si>
  <si>
    <t>14:35:04</t>
  </si>
  <si>
    <t>RECT-2-20231120-14_34_43</t>
  </si>
  <si>
    <t>20231120 14:38:35</t>
  </si>
  <si>
    <t>14:38:35</t>
  </si>
  <si>
    <t>RECT-3-20231120-14_38_14</t>
  </si>
  <si>
    <t>20231120 14:47:16</t>
  </si>
  <si>
    <t>14:47:16</t>
  </si>
  <si>
    <t>RECT-4-20231120-14_46_54</t>
  </si>
  <si>
    <t>2/3</t>
  </si>
  <si>
    <t>20231120 14:49:31</t>
  </si>
  <si>
    <t>14:49:31</t>
  </si>
  <si>
    <t>RECT-5-20231120-14_49_10</t>
  </si>
  <si>
    <t>20231120 14:56:40</t>
  </si>
  <si>
    <t>14:56:40</t>
  </si>
  <si>
    <t>RECT-6-20231120-14_56_19</t>
  </si>
  <si>
    <t>20231120 14:57:48</t>
  </si>
  <si>
    <t>14:57:48</t>
  </si>
  <si>
    <t>20231120 15:03:20</t>
  </si>
  <si>
    <t>15:03:20</t>
  </si>
  <si>
    <t>RECT-7-20231120-15_02_59</t>
  </si>
  <si>
    <t>20231120 15:03:51</t>
  </si>
  <si>
    <t>15:03:51</t>
  </si>
  <si>
    <t>1/3</t>
  </si>
  <si>
    <t>20231120 15:11:07</t>
  </si>
  <si>
    <t>15:11:07</t>
  </si>
  <si>
    <t>RECT-8-20231120-15_10_45</t>
  </si>
  <si>
    <t>20231120 15:15:36</t>
  </si>
  <si>
    <t>15:15:36</t>
  </si>
  <si>
    <t>RECT-9-20231120-15_15_14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</si>
</sst>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J29"/>
  <sheetViews>
    <sheetView tabSelected="1" workbookViewId="0"/>
  </sheetViews>
  <sheetFormatPr defaultRowHeight="15"/>
  <sheetData>
    <row r="2" spans="1:296">
      <c r="A2" t="s">
        <v>29</v>
      </c>
      <c r="B2" t="s">
        <v>30</v>
      </c>
      <c r="C2" t="s">
        <v>32</v>
      </c>
    </row>
    <row r="3" spans="1:296">
      <c r="B3" t="s">
        <v>31</v>
      </c>
      <c r="C3">
        <v>21</v>
      </c>
    </row>
    <row r="4" spans="1:296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96">
      <c r="B5" t="s">
        <v>19</v>
      </c>
      <c r="C5" t="s">
        <v>36</v>
      </c>
      <c r="D5">
        <v>0.572</v>
      </c>
      <c r="E5">
        <v>0.3872742</v>
      </c>
      <c r="F5">
        <v>-0.01870584</v>
      </c>
      <c r="G5">
        <v>0</v>
      </c>
      <c r="H5">
        <v>-0.00737389</v>
      </c>
      <c r="I5">
        <v>1</v>
      </c>
      <c r="J5">
        <v>2</v>
      </c>
      <c r="K5">
        <v>96.90000000000001</v>
      </c>
    </row>
    <row r="6" spans="1:296">
      <c r="A6" t="s">
        <v>45</v>
      </c>
      <c r="B6" t="s">
        <v>46</v>
      </c>
    </row>
    <row r="7" spans="1:296">
      <c r="B7" t="s">
        <v>47</v>
      </c>
    </row>
    <row r="8" spans="1:296">
      <c r="A8" t="s">
        <v>48</v>
      </c>
      <c r="B8" t="s">
        <v>49</v>
      </c>
      <c r="C8" t="s">
        <v>50</v>
      </c>
      <c r="D8" t="s">
        <v>51</v>
      </c>
      <c r="E8" t="s">
        <v>52</v>
      </c>
    </row>
    <row r="9" spans="1:296">
      <c r="B9">
        <v>0</v>
      </c>
      <c r="C9">
        <v>1</v>
      </c>
      <c r="D9">
        <v>0</v>
      </c>
      <c r="E9">
        <v>0</v>
      </c>
    </row>
    <row r="10" spans="1:296">
      <c r="A10" t="s">
        <v>53</v>
      </c>
      <c r="B10" t="s">
        <v>54</v>
      </c>
      <c r="C10" t="s">
        <v>56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</row>
    <row r="11" spans="1:296">
      <c r="B11" t="s">
        <v>55</v>
      </c>
      <c r="C11" t="s">
        <v>57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0.1911</v>
      </c>
      <c r="L11">
        <v>0.1512</v>
      </c>
      <c r="M11">
        <v>0.161</v>
      </c>
      <c r="N11">
        <v>0.2262</v>
      </c>
      <c r="O11">
        <v>0.1575</v>
      </c>
      <c r="P11">
        <v>0.1596</v>
      </c>
      <c r="Q11">
        <v>0.2175</v>
      </c>
    </row>
    <row r="12" spans="1:296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r="13" spans="1:296">
      <c r="B13">
        <v>0</v>
      </c>
      <c r="C13">
        <v>0</v>
      </c>
      <c r="D13">
        <v>0</v>
      </c>
      <c r="E13">
        <v>0</v>
      </c>
      <c r="F13">
        <v>1</v>
      </c>
    </row>
    <row r="14" spans="1:29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85</v>
      </c>
      <c r="H14" t="s">
        <v>87</v>
      </c>
    </row>
    <row r="15" spans="1:296">
      <c r="B15">
        <v>-6276</v>
      </c>
      <c r="C15">
        <v>6.6</v>
      </c>
      <c r="D15">
        <v>1.709E-05</v>
      </c>
      <c r="E15">
        <v>3.11</v>
      </c>
      <c r="F15" t="s">
        <v>84</v>
      </c>
      <c r="G15" t="s">
        <v>86</v>
      </c>
      <c r="H15">
        <v>0</v>
      </c>
    </row>
    <row r="16" spans="1:296">
      <c r="A16" t="s">
        <v>88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45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92</v>
      </c>
      <c r="AX16" t="s">
        <v>92</v>
      </c>
      <c r="AY16" t="s">
        <v>92</v>
      </c>
      <c r="AZ16" t="s">
        <v>92</v>
      </c>
      <c r="BA16" t="s">
        <v>92</v>
      </c>
      <c r="BB16" t="s">
        <v>92</v>
      </c>
      <c r="BC16" t="s">
        <v>92</v>
      </c>
      <c r="BD16" t="s">
        <v>92</v>
      </c>
      <c r="BE16" t="s">
        <v>92</v>
      </c>
      <c r="BF16" t="s">
        <v>92</v>
      </c>
      <c r="BG16" t="s">
        <v>92</v>
      </c>
      <c r="BH16" t="s">
        <v>92</v>
      </c>
      <c r="BI16" t="s">
        <v>92</v>
      </c>
      <c r="BJ16" t="s">
        <v>92</v>
      </c>
      <c r="BK16" t="s">
        <v>92</v>
      </c>
      <c r="BL16" t="s">
        <v>92</v>
      </c>
      <c r="BM16" t="s">
        <v>92</v>
      </c>
      <c r="BN16" t="s">
        <v>92</v>
      </c>
      <c r="BO16" t="s">
        <v>92</v>
      </c>
      <c r="BP16" t="s">
        <v>92</v>
      </c>
      <c r="BQ16" t="s">
        <v>92</v>
      </c>
      <c r="BR16" t="s">
        <v>92</v>
      </c>
      <c r="BS16" t="s">
        <v>92</v>
      </c>
      <c r="BT16" t="s">
        <v>92</v>
      </c>
      <c r="BU16" t="s">
        <v>92</v>
      </c>
      <c r="BV16" t="s">
        <v>92</v>
      </c>
      <c r="BW16" t="s">
        <v>92</v>
      </c>
      <c r="BX16" t="s">
        <v>92</v>
      </c>
      <c r="BY16" t="s">
        <v>93</v>
      </c>
      <c r="BZ16" t="s">
        <v>93</v>
      </c>
      <c r="CA16" t="s">
        <v>93</v>
      </c>
      <c r="CB16" t="s">
        <v>93</v>
      </c>
      <c r="CC16" t="s">
        <v>93</v>
      </c>
      <c r="CD16" t="s">
        <v>93</v>
      </c>
      <c r="CE16" t="s">
        <v>93</v>
      </c>
      <c r="CF16" t="s">
        <v>93</v>
      </c>
      <c r="CG16" t="s">
        <v>93</v>
      </c>
      <c r="CH16" t="s">
        <v>93</v>
      </c>
      <c r="CI16" t="s">
        <v>93</v>
      </c>
      <c r="CJ16" t="s">
        <v>93</v>
      </c>
      <c r="CK16" t="s">
        <v>93</v>
      </c>
      <c r="CL16" t="s">
        <v>93</v>
      </c>
      <c r="CM16" t="s">
        <v>93</v>
      </c>
      <c r="CN16" t="s">
        <v>93</v>
      </c>
      <c r="CO16" t="s">
        <v>93</v>
      </c>
      <c r="CP16" t="s">
        <v>93</v>
      </c>
      <c r="CQ16" t="s">
        <v>93</v>
      </c>
      <c r="CR16" t="s">
        <v>93</v>
      </c>
      <c r="CS16" t="s">
        <v>93</v>
      </c>
      <c r="CT16" t="s">
        <v>94</v>
      </c>
      <c r="CU16" t="s">
        <v>94</v>
      </c>
      <c r="CV16" t="s">
        <v>94</v>
      </c>
      <c r="CW16" t="s">
        <v>94</v>
      </c>
      <c r="CX16" t="s">
        <v>94</v>
      </c>
      <c r="CY16" t="s">
        <v>94</v>
      </c>
      <c r="CZ16" t="s">
        <v>94</v>
      </c>
      <c r="DA16" t="s">
        <v>94</v>
      </c>
      <c r="DB16" t="s">
        <v>94</v>
      </c>
      <c r="DC16" t="s">
        <v>94</v>
      </c>
      <c r="DD16" t="s">
        <v>94</v>
      </c>
      <c r="DE16" t="s">
        <v>94</v>
      </c>
      <c r="DF16" t="s">
        <v>94</v>
      </c>
      <c r="DG16" t="s">
        <v>95</v>
      </c>
      <c r="DH16" t="s">
        <v>95</v>
      </c>
      <c r="DI16" t="s">
        <v>95</v>
      </c>
      <c r="DJ16" t="s">
        <v>95</v>
      </c>
      <c r="DK16" t="s">
        <v>96</v>
      </c>
      <c r="DL16" t="s">
        <v>96</v>
      </c>
      <c r="DM16" t="s">
        <v>96</v>
      </c>
      <c r="DN16" t="s">
        <v>96</v>
      </c>
      <c r="DO16" t="s">
        <v>96</v>
      </c>
      <c r="DP16" t="s">
        <v>97</v>
      </c>
      <c r="DQ16" t="s">
        <v>97</v>
      </c>
      <c r="DR16" t="s">
        <v>97</v>
      </c>
      <c r="DS16" t="s">
        <v>97</v>
      </c>
      <c r="DT16" t="s">
        <v>97</v>
      </c>
      <c r="DU16" t="s">
        <v>97</v>
      </c>
      <c r="DV16" t="s">
        <v>97</v>
      </c>
      <c r="DW16" t="s">
        <v>97</v>
      </c>
      <c r="DX16" t="s">
        <v>97</v>
      </c>
      <c r="DY16" t="s">
        <v>97</v>
      </c>
      <c r="DZ16" t="s">
        <v>97</v>
      </c>
      <c r="EA16" t="s">
        <v>97</v>
      </c>
      <c r="EB16" t="s">
        <v>97</v>
      </c>
      <c r="EC16" t="s">
        <v>97</v>
      </c>
      <c r="ED16" t="s">
        <v>97</v>
      </c>
      <c r="EE16" t="s">
        <v>97</v>
      </c>
      <c r="EF16" t="s">
        <v>97</v>
      </c>
      <c r="EG16" t="s">
        <v>97</v>
      </c>
      <c r="EH16" t="s">
        <v>98</v>
      </c>
      <c r="EI16" t="s">
        <v>98</v>
      </c>
      <c r="EJ16" t="s">
        <v>98</v>
      </c>
      <c r="EK16" t="s">
        <v>98</v>
      </c>
      <c r="EL16" t="s">
        <v>98</v>
      </c>
      <c r="EM16" t="s">
        <v>98</v>
      </c>
      <c r="EN16" t="s">
        <v>98</v>
      </c>
      <c r="EO16" t="s">
        <v>98</v>
      </c>
      <c r="EP16" t="s">
        <v>98</v>
      </c>
      <c r="EQ16" t="s">
        <v>98</v>
      </c>
      <c r="ER16" t="s">
        <v>99</v>
      </c>
      <c r="ES16" t="s">
        <v>99</v>
      </c>
      <c r="ET16" t="s">
        <v>99</v>
      </c>
      <c r="EU16" t="s">
        <v>99</v>
      </c>
      <c r="EV16" t="s">
        <v>99</v>
      </c>
      <c r="EW16" t="s">
        <v>99</v>
      </c>
      <c r="EX16" t="s">
        <v>99</v>
      </c>
      <c r="EY16" t="s">
        <v>99</v>
      </c>
      <c r="EZ16" t="s">
        <v>99</v>
      </c>
      <c r="FA16" t="s">
        <v>99</v>
      </c>
      <c r="FB16" t="s">
        <v>99</v>
      </c>
      <c r="FC16" t="s">
        <v>99</v>
      </c>
      <c r="FD16" t="s">
        <v>99</v>
      </c>
      <c r="FE16" t="s">
        <v>99</v>
      </c>
      <c r="FF16" t="s">
        <v>99</v>
      </c>
      <c r="FG16" t="s">
        <v>99</v>
      </c>
      <c r="FH16" t="s">
        <v>99</v>
      </c>
      <c r="FI16" t="s">
        <v>99</v>
      </c>
      <c r="FJ16" t="s">
        <v>100</v>
      </c>
      <c r="FK16" t="s">
        <v>100</v>
      </c>
      <c r="FL16" t="s">
        <v>100</v>
      </c>
      <c r="FM16" t="s">
        <v>100</v>
      </c>
      <c r="FN16" t="s">
        <v>100</v>
      </c>
      <c r="FO16" t="s">
        <v>101</v>
      </c>
      <c r="FP16" t="s">
        <v>101</v>
      </c>
      <c r="FQ16" t="s">
        <v>101</v>
      </c>
      <c r="FR16" t="s">
        <v>101</v>
      </c>
      <c r="FS16" t="s">
        <v>101</v>
      </c>
      <c r="FT16" t="s">
        <v>101</v>
      </c>
      <c r="FU16" t="s">
        <v>101</v>
      </c>
      <c r="FV16" t="s">
        <v>101</v>
      </c>
      <c r="FW16" t="s">
        <v>101</v>
      </c>
      <c r="FX16" t="s">
        <v>101</v>
      </c>
      <c r="FY16" t="s">
        <v>101</v>
      </c>
      <c r="FZ16" t="s">
        <v>101</v>
      </c>
      <c r="GA16" t="s">
        <v>101</v>
      </c>
      <c r="GB16" t="s">
        <v>102</v>
      </c>
      <c r="GC16" t="s">
        <v>102</v>
      </c>
      <c r="GD16" t="s">
        <v>102</v>
      </c>
      <c r="GE16" t="s">
        <v>102</v>
      </c>
      <c r="GF16" t="s">
        <v>102</v>
      </c>
      <c r="GG16" t="s">
        <v>102</v>
      </c>
      <c r="GH16" t="s">
        <v>102</v>
      </c>
      <c r="GI16" t="s">
        <v>102</v>
      </c>
      <c r="GJ16" t="s">
        <v>102</v>
      </c>
      <c r="GK16" t="s">
        <v>102</v>
      </c>
      <c r="GL16" t="s">
        <v>102</v>
      </c>
      <c r="GM16" t="s">
        <v>102</v>
      </c>
      <c r="GN16" t="s">
        <v>102</v>
      </c>
      <c r="GO16" t="s">
        <v>102</v>
      </c>
      <c r="GP16" t="s">
        <v>102</v>
      </c>
      <c r="GQ16" t="s">
        <v>103</v>
      </c>
      <c r="GR16" t="s">
        <v>103</v>
      </c>
      <c r="GS16" t="s">
        <v>103</v>
      </c>
      <c r="GT16" t="s">
        <v>103</v>
      </c>
      <c r="GU16" t="s">
        <v>103</v>
      </c>
      <c r="GV16" t="s">
        <v>103</v>
      </c>
      <c r="GW16" t="s">
        <v>103</v>
      </c>
      <c r="GX16" t="s">
        <v>103</v>
      </c>
      <c r="GY16" t="s">
        <v>103</v>
      </c>
      <c r="GZ16" t="s">
        <v>103</v>
      </c>
      <c r="HA16" t="s">
        <v>103</v>
      </c>
      <c r="HB16" t="s">
        <v>103</v>
      </c>
      <c r="HC16" t="s">
        <v>103</v>
      </c>
      <c r="HD16" t="s">
        <v>103</v>
      </c>
      <c r="HE16" t="s">
        <v>103</v>
      </c>
      <c r="HF16" t="s">
        <v>103</v>
      </c>
      <c r="HG16" t="s">
        <v>103</v>
      </c>
      <c r="HH16" t="s">
        <v>103</v>
      </c>
      <c r="HI16" t="s">
        <v>104</v>
      </c>
      <c r="HJ16" t="s">
        <v>104</v>
      </c>
      <c r="HK16" t="s">
        <v>104</v>
      </c>
      <c r="HL16" t="s">
        <v>104</v>
      </c>
      <c r="HM16" t="s">
        <v>104</v>
      </c>
      <c r="HN16" t="s">
        <v>104</v>
      </c>
      <c r="HO16" t="s">
        <v>104</v>
      </c>
      <c r="HP16" t="s">
        <v>104</v>
      </c>
      <c r="HQ16" t="s">
        <v>104</v>
      </c>
      <c r="HR16" t="s">
        <v>104</v>
      </c>
      <c r="HS16" t="s">
        <v>104</v>
      </c>
      <c r="HT16" t="s">
        <v>104</v>
      </c>
      <c r="HU16" t="s">
        <v>104</v>
      </c>
      <c r="HV16" t="s">
        <v>104</v>
      </c>
      <c r="HW16" t="s">
        <v>104</v>
      </c>
      <c r="HX16" t="s">
        <v>104</v>
      </c>
      <c r="HY16" t="s">
        <v>104</v>
      </c>
      <c r="HZ16" t="s">
        <v>104</v>
      </c>
      <c r="IA16" t="s">
        <v>104</v>
      </c>
      <c r="IB16" t="s">
        <v>105</v>
      </c>
      <c r="IC16" t="s">
        <v>105</v>
      </c>
      <c r="ID16" t="s">
        <v>105</v>
      </c>
      <c r="IE16" t="s">
        <v>105</v>
      </c>
      <c r="IF16" t="s">
        <v>105</v>
      </c>
      <c r="IG16" t="s">
        <v>105</v>
      </c>
      <c r="IH16" t="s">
        <v>105</v>
      </c>
      <c r="II16" t="s">
        <v>105</v>
      </c>
      <c r="IJ16" t="s">
        <v>105</v>
      </c>
      <c r="IK16" t="s">
        <v>105</v>
      </c>
      <c r="IL16" t="s">
        <v>105</v>
      </c>
      <c r="IM16" t="s">
        <v>105</v>
      </c>
      <c r="IN16" t="s">
        <v>105</v>
      </c>
      <c r="IO16" t="s">
        <v>105</v>
      </c>
      <c r="IP16" t="s">
        <v>105</v>
      </c>
      <c r="IQ16" t="s">
        <v>105</v>
      </c>
      <c r="IR16" t="s">
        <v>105</v>
      </c>
      <c r="IS16" t="s">
        <v>105</v>
      </c>
      <c r="IT16" t="s">
        <v>105</v>
      </c>
      <c r="IU16" t="s">
        <v>106</v>
      </c>
      <c r="IV16" t="s">
        <v>106</v>
      </c>
      <c r="IW16" t="s">
        <v>106</v>
      </c>
      <c r="IX16" t="s">
        <v>106</v>
      </c>
      <c r="IY16" t="s">
        <v>106</v>
      </c>
      <c r="IZ16" t="s">
        <v>106</v>
      </c>
      <c r="JA16" t="s">
        <v>106</v>
      </c>
      <c r="JB16" t="s">
        <v>106</v>
      </c>
      <c r="JC16" t="s">
        <v>106</v>
      </c>
      <c r="JD16" t="s">
        <v>106</v>
      </c>
      <c r="JE16" t="s">
        <v>106</v>
      </c>
      <c r="JF16" t="s">
        <v>106</v>
      </c>
      <c r="JG16" t="s">
        <v>106</v>
      </c>
      <c r="JH16" t="s">
        <v>106</v>
      </c>
      <c r="JI16" t="s">
        <v>106</v>
      </c>
      <c r="JJ16" t="s">
        <v>106</v>
      </c>
      <c r="JK16" t="s">
        <v>106</v>
      </c>
      <c r="JL16" t="s">
        <v>106</v>
      </c>
      <c r="JM16" t="s">
        <v>107</v>
      </c>
      <c r="JN16" t="s">
        <v>107</v>
      </c>
      <c r="JO16" t="s">
        <v>107</v>
      </c>
      <c r="JP16" t="s">
        <v>107</v>
      </c>
      <c r="JQ16" t="s">
        <v>107</v>
      </c>
      <c r="JR16" t="s">
        <v>107</v>
      </c>
      <c r="JS16" t="s">
        <v>107</v>
      </c>
      <c r="JT16" t="s">
        <v>107</v>
      </c>
      <c r="JU16" t="s">
        <v>108</v>
      </c>
      <c r="JV16" t="s">
        <v>108</v>
      </c>
      <c r="JW16" t="s">
        <v>108</v>
      </c>
      <c r="JX16" t="s">
        <v>108</v>
      </c>
      <c r="JY16" t="s">
        <v>108</v>
      </c>
      <c r="JZ16" t="s">
        <v>108</v>
      </c>
      <c r="KA16" t="s">
        <v>108</v>
      </c>
      <c r="KB16" t="s">
        <v>108</v>
      </c>
      <c r="KC16" t="s">
        <v>108</v>
      </c>
      <c r="KD16" t="s">
        <v>108</v>
      </c>
      <c r="KE16" t="s">
        <v>108</v>
      </c>
      <c r="KF16" t="s">
        <v>108</v>
      </c>
      <c r="KG16" t="s">
        <v>108</v>
      </c>
      <c r="KH16" t="s">
        <v>108</v>
      </c>
      <c r="KI16" t="s">
        <v>108</v>
      </c>
      <c r="KJ16" t="s">
        <v>108</v>
      </c>
    </row>
    <row r="17" spans="1:296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  <c r="R17" t="s">
        <v>126</v>
      </c>
      <c r="S17" t="s">
        <v>127</v>
      </c>
      <c r="T17" t="s">
        <v>128</v>
      </c>
      <c r="U17" t="s">
        <v>129</v>
      </c>
      <c r="V17" t="s">
        <v>130</v>
      </c>
      <c r="W17" t="s">
        <v>131</v>
      </c>
      <c r="X17" t="s">
        <v>132</v>
      </c>
      <c r="Y17" t="s">
        <v>133</v>
      </c>
      <c r="Z17" t="s">
        <v>134</v>
      </c>
      <c r="AA17" t="s">
        <v>135</v>
      </c>
      <c r="AB17" t="s">
        <v>136</v>
      </c>
      <c r="AC17" t="s">
        <v>137</v>
      </c>
      <c r="AD17" t="s">
        <v>138</v>
      </c>
      <c r="AE17" t="s">
        <v>139</v>
      </c>
      <c r="AF17" t="s">
        <v>140</v>
      </c>
      <c r="AG17" t="s">
        <v>141</v>
      </c>
      <c r="AH17" t="s">
        <v>142</v>
      </c>
      <c r="AI17" t="s">
        <v>143</v>
      </c>
      <c r="AJ17" t="s">
        <v>144</v>
      </c>
      <c r="AK17" t="s">
        <v>145</v>
      </c>
      <c r="AL17" t="s">
        <v>146</v>
      </c>
      <c r="AM17" t="s">
        <v>147</v>
      </c>
      <c r="AN17" t="s">
        <v>148</v>
      </c>
      <c r="AO17" t="s">
        <v>149</v>
      </c>
      <c r="AP17" t="s">
        <v>150</v>
      </c>
      <c r="AQ17" t="s">
        <v>151</v>
      </c>
      <c r="AR17" t="s">
        <v>91</v>
      </c>
      <c r="AS17" t="s">
        <v>152</v>
      </c>
      <c r="AT17" t="s">
        <v>153</v>
      </c>
      <c r="AU17" t="s">
        <v>154</v>
      </c>
      <c r="AV17" t="s">
        <v>155</v>
      </c>
      <c r="AW17" t="s">
        <v>156</v>
      </c>
      <c r="AX17" t="s">
        <v>157</v>
      </c>
      <c r="AY17" t="s">
        <v>158</v>
      </c>
      <c r="AZ17" t="s">
        <v>159</v>
      </c>
      <c r="BA17" t="s">
        <v>160</v>
      </c>
      <c r="BB17" t="s">
        <v>161</v>
      </c>
      <c r="BC17" t="s">
        <v>162</v>
      </c>
      <c r="BD17" t="s">
        <v>163</v>
      </c>
      <c r="BE17" t="s">
        <v>164</v>
      </c>
      <c r="BF17" t="s">
        <v>165</v>
      </c>
      <c r="BG17" t="s">
        <v>166</v>
      </c>
      <c r="BH17" t="s">
        <v>167</v>
      </c>
      <c r="BI17" t="s">
        <v>168</v>
      </c>
      <c r="BJ17" t="s">
        <v>169</v>
      </c>
      <c r="BK17" t="s">
        <v>170</v>
      </c>
      <c r="BL17" t="s">
        <v>171</v>
      </c>
      <c r="BM17" t="s">
        <v>172</v>
      </c>
      <c r="BN17" t="s">
        <v>173</v>
      </c>
      <c r="BO17" t="s">
        <v>174</v>
      </c>
      <c r="BP17" t="s">
        <v>175</v>
      </c>
      <c r="BQ17" t="s">
        <v>176</v>
      </c>
      <c r="BR17" t="s">
        <v>177</v>
      </c>
      <c r="BS17" t="s">
        <v>178</v>
      </c>
      <c r="BT17" t="s">
        <v>179</v>
      </c>
      <c r="BU17" t="s">
        <v>180</v>
      </c>
      <c r="BV17" t="s">
        <v>181</v>
      </c>
      <c r="BW17" t="s">
        <v>182</v>
      </c>
      <c r="BX17" t="s">
        <v>183</v>
      </c>
      <c r="BY17" t="s">
        <v>184</v>
      </c>
      <c r="BZ17" t="s">
        <v>185</v>
      </c>
      <c r="CA17" t="s">
        <v>186</v>
      </c>
      <c r="CB17" t="s">
        <v>187</v>
      </c>
      <c r="CC17" t="s">
        <v>188</v>
      </c>
      <c r="CD17" t="s">
        <v>189</v>
      </c>
      <c r="CE17" t="s">
        <v>190</v>
      </c>
      <c r="CF17" t="s">
        <v>191</v>
      </c>
      <c r="CG17" t="s">
        <v>192</v>
      </c>
      <c r="CH17" t="s">
        <v>193</v>
      </c>
      <c r="CI17" t="s">
        <v>194</v>
      </c>
      <c r="CJ17" t="s">
        <v>195</v>
      </c>
      <c r="CK17" t="s">
        <v>196</v>
      </c>
      <c r="CL17" t="s">
        <v>197</v>
      </c>
      <c r="CM17" t="s">
        <v>198</v>
      </c>
      <c r="CN17" t="s">
        <v>199</v>
      </c>
      <c r="CO17" t="s">
        <v>200</v>
      </c>
      <c r="CP17" t="s">
        <v>201</v>
      </c>
      <c r="CQ17" t="s">
        <v>202</v>
      </c>
      <c r="CR17" t="s">
        <v>203</v>
      </c>
      <c r="CS17" t="s">
        <v>204</v>
      </c>
      <c r="CT17" t="s">
        <v>184</v>
      </c>
      <c r="CU17" t="s">
        <v>205</v>
      </c>
      <c r="CV17" t="s">
        <v>206</v>
      </c>
      <c r="CW17" t="s">
        <v>207</v>
      </c>
      <c r="CX17" t="s">
        <v>158</v>
      </c>
      <c r="CY17" t="s">
        <v>208</v>
      </c>
      <c r="CZ17" t="s">
        <v>209</v>
      </c>
      <c r="DA17" t="s">
        <v>210</v>
      </c>
      <c r="DB17" t="s">
        <v>211</v>
      </c>
      <c r="DC17" t="s">
        <v>212</v>
      </c>
      <c r="DD17" t="s">
        <v>213</v>
      </c>
      <c r="DE17" t="s">
        <v>214</v>
      </c>
      <c r="DF17" t="s">
        <v>215</v>
      </c>
      <c r="DG17" t="s">
        <v>216</v>
      </c>
      <c r="DH17" t="s">
        <v>217</v>
      </c>
      <c r="DI17" t="s">
        <v>218</v>
      </c>
      <c r="DJ17" t="s">
        <v>219</v>
      </c>
      <c r="DK17" t="s">
        <v>220</v>
      </c>
      <c r="DL17" t="s">
        <v>221</v>
      </c>
      <c r="DM17" t="s">
        <v>222</v>
      </c>
      <c r="DN17" t="s">
        <v>223</v>
      </c>
      <c r="DO17" t="s">
        <v>224</v>
      </c>
      <c r="DP17" t="s">
        <v>116</v>
      </c>
      <c r="DQ17" t="s">
        <v>225</v>
      </c>
      <c r="DR17" t="s">
        <v>226</v>
      </c>
      <c r="DS17" t="s">
        <v>227</v>
      </c>
      <c r="DT17" t="s">
        <v>228</v>
      </c>
      <c r="DU17" t="s">
        <v>229</v>
      </c>
      <c r="DV17" t="s">
        <v>230</v>
      </c>
      <c r="DW17" t="s">
        <v>231</v>
      </c>
      <c r="DX17" t="s">
        <v>232</v>
      </c>
      <c r="DY17" t="s">
        <v>233</v>
      </c>
      <c r="DZ17" t="s">
        <v>234</v>
      </c>
      <c r="EA17" t="s">
        <v>235</v>
      </c>
      <c r="EB17" t="s">
        <v>236</v>
      </c>
      <c r="EC17" t="s">
        <v>237</v>
      </c>
      <c r="ED17" t="s">
        <v>238</v>
      </c>
      <c r="EE17" t="s">
        <v>239</v>
      </c>
      <c r="EF17" t="s">
        <v>240</v>
      </c>
      <c r="EG17" t="s">
        <v>241</v>
      </c>
      <c r="EH17" t="s">
        <v>242</v>
      </c>
      <c r="EI17" t="s">
        <v>243</v>
      </c>
      <c r="EJ17" t="s">
        <v>244</v>
      </c>
      <c r="EK17" t="s">
        <v>245</v>
      </c>
      <c r="EL17" t="s">
        <v>246</v>
      </c>
      <c r="EM17" t="s">
        <v>247</v>
      </c>
      <c r="EN17" t="s">
        <v>248</v>
      </c>
      <c r="EO17" t="s">
        <v>249</v>
      </c>
      <c r="EP17" t="s">
        <v>250</v>
      </c>
      <c r="EQ17" t="s">
        <v>251</v>
      </c>
      <c r="ER17" t="s">
        <v>252</v>
      </c>
      <c r="ES17" t="s">
        <v>253</v>
      </c>
      <c r="ET17" t="s">
        <v>254</v>
      </c>
      <c r="EU17" t="s">
        <v>255</v>
      </c>
      <c r="EV17" t="s">
        <v>256</v>
      </c>
      <c r="EW17" t="s">
        <v>257</v>
      </c>
      <c r="EX17" t="s">
        <v>258</v>
      </c>
      <c r="EY17" t="s">
        <v>259</v>
      </c>
      <c r="EZ17" t="s">
        <v>260</v>
      </c>
      <c r="FA17" t="s">
        <v>261</v>
      </c>
      <c r="FB17" t="s">
        <v>262</v>
      </c>
      <c r="FC17" t="s">
        <v>263</v>
      </c>
      <c r="FD17" t="s">
        <v>264</v>
      </c>
      <c r="FE17" t="s">
        <v>265</v>
      </c>
      <c r="FF17" t="s">
        <v>266</v>
      </c>
      <c r="FG17" t="s">
        <v>267</v>
      </c>
      <c r="FH17" t="s">
        <v>268</v>
      </c>
      <c r="FI17" t="s">
        <v>269</v>
      </c>
      <c r="FJ17" t="s">
        <v>270</v>
      </c>
      <c r="FK17" t="s">
        <v>271</v>
      </c>
      <c r="FL17" t="s">
        <v>272</v>
      </c>
      <c r="FM17" t="s">
        <v>273</v>
      </c>
      <c r="FN17" t="s">
        <v>274</v>
      </c>
      <c r="FO17" t="s">
        <v>110</v>
      </c>
      <c r="FP17" t="s">
        <v>113</v>
      </c>
      <c r="FQ17" t="s">
        <v>275</v>
      </c>
      <c r="FR17" t="s">
        <v>276</v>
      </c>
      <c r="FS17" t="s">
        <v>277</v>
      </c>
      <c r="FT17" t="s">
        <v>278</v>
      </c>
      <c r="FU17" t="s">
        <v>279</v>
      </c>
      <c r="FV17" t="s">
        <v>280</v>
      </c>
      <c r="FW17" t="s">
        <v>281</v>
      </c>
      <c r="FX17" t="s">
        <v>282</v>
      </c>
      <c r="FY17" t="s">
        <v>283</v>
      </c>
      <c r="FZ17" t="s">
        <v>284</v>
      </c>
      <c r="GA17" t="s">
        <v>285</v>
      </c>
      <c r="GB17" t="s">
        <v>286</v>
      </c>
      <c r="GC17" t="s">
        <v>287</v>
      </c>
      <c r="GD17" t="s">
        <v>288</v>
      </c>
      <c r="GE17" t="s">
        <v>289</v>
      </c>
      <c r="GF17" t="s">
        <v>290</v>
      </c>
      <c r="GG17" t="s">
        <v>291</v>
      </c>
      <c r="GH17" t="s">
        <v>292</v>
      </c>
      <c r="GI17" t="s">
        <v>293</v>
      </c>
      <c r="GJ17" t="s">
        <v>294</v>
      </c>
      <c r="GK17" t="s">
        <v>295</v>
      </c>
      <c r="GL17" t="s">
        <v>296</v>
      </c>
      <c r="GM17" t="s">
        <v>297</v>
      </c>
      <c r="GN17" t="s">
        <v>298</v>
      </c>
      <c r="GO17" t="s">
        <v>299</v>
      </c>
      <c r="GP17" t="s">
        <v>300</v>
      </c>
      <c r="GQ17" t="s">
        <v>301</v>
      </c>
      <c r="GR17" t="s">
        <v>302</v>
      </c>
      <c r="GS17" t="s">
        <v>303</v>
      </c>
      <c r="GT17" t="s">
        <v>304</v>
      </c>
      <c r="GU17" t="s">
        <v>305</v>
      </c>
      <c r="GV17" t="s">
        <v>306</v>
      </c>
      <c r="GW17" t="s">
        <v>307</v>
      </c>
      <c r="GX17" t="s">
        <v>308</v>
      </c>
      <c r="GY17" t="s">
        <v>309</v>
      </c>
      <c r="GZ17" t="s">
        <v>310</v>
      </c>
      <c r="HA17" t="s">
        <v>311</v>
      </c>
      <c r="HB17" t="s">
        <v>312</v>
      </c>
      <c r="HC17" t="s">
        <v>313</v>
      </c>
      <c r="HD17" t="s">
        <v>314</v>
      </c>
      <c r="HE17" t="s">
        <v>315</v>
      </c>
      <c r="HF17" t="s">
        <v>316</v>
      </c>
      <c r="HG17" t="s">
        <v>317</v>
      </c>
      <c r="HH17" t="s">
        <v>318</v>
      </c>
      <c r="HI17" t="s">
        <v>319</v>
      </c>
      <c r="HJ17" t="s">
        <v>320</v>
      </c>
      <c r="HK17" t="s">
        <v>321</v>
      </c>
      <c r="HL17" t="s">
        <v>322</v>
      </c>
      <c r="HM17" t="s">
        <v>323</v>
      </c>
      <c r="HN17" t="s">
        <v>324</v>
      </c>
      <c r="HO17" t="s">
        <v>325</v>
      </c>
      <c r="HP17" t="s">
        <v>326</v>
      </c>
      <c r="HQ17" t="s">
        <v>327</v>
      </c>
      <c r="HR17" t="s">
        <v>328</v>
      </c>
      <c r="HS17" t="s">
        <v>329</v>
      </c>
      <c r="HT17" t="s">
        <v>330</v>
      </c>
      <c r="HU17" t="s">
        <v>331</v>
      </c>
      <c r="HV17" t="s">
        <v>332</v>
      </c>
      <c r="HW17" t="s">
        <v>333</v>
      </c>
      <c r="HX17" t="s">
        <v>334</v>
      </c>
      <c r="HY17" t="s">
        <v>335</v>
      </c>
      <c r="HZ17" t="s">
        <v>336</v>
      </c>
      <c r="IA17" t="s">
        <v>337</v>
      </c>
      <c r="IB17" t="s">
        <v>338</v>
      </c>
      <c r="IC17" t="s">
        <v>339</v>
      </c>
      <c r="ID17" t="s">
        <v>340</v>
      </c>
      <c r="IE17" t="s">
        <v>341</v>
      </c>
      <c r="IF17" t="s">
        <v>342</v>
      </c>
      <c r="IG17" t="s">
        <v>343</v>
      </c>
      <c r="IH17" t="s">
        <v>344</v>
      </c>
      <c r="II17" t="s">
        <v>345</v>
      </c>
      <c r="IJ17" t="s">
        <v>346</v>
      </c>
      <c r="IK17" t="s">
        <v>347</v>
      </c>
      <c r="IL17" t="s">
        <v>348</v>
      </c>
      <c r="IM17" t="s">
        <v>349</v>
      </c>
      <c r="IN17" t="s">
        <v>350</v>
      </c>
      <c r="IO17" t="s">
        <v>351</v>
      </c>
      <c r="IP17" t="s">
        <v>352</v>
      </c>
      <c r="IQ17" t="s">
        <v>353</v>
      </c>
      <c r="IR17" t="s">
        <v>354</v>
      </c>
      <c r="IS17" t="s">
        <v>355</v>
      </c>
      <c r="IT17" t="s">
        <v>356</v>
      </c>
      <c r="IU17" t="s">
        <v>357</v>
      </c>
      <c r="IV17" t="s">
        <v>358</v>
      </c>
      <c r="IW17" t="s">
        <v>359</v>
      </c>
      <c r="IX17" t="s">
        <v>360</v>
      </c>
      <c r="IY17" t="s">
        <v>361</v>
      </c>
      <c r="IZ17" t="s">
        <v>362</v>
      </c>
      <c r="JA17" t="s">
        <v>363</v>
      </c>
      <c r="JB17" t="s">
        <v>364</v>
      </c>
      <c r="JC17" t="s">
        <v>365</v>
      </c>
      <c r="JD17" t="s">
        <v>366</v>
      </c>
      <c r="JE17" t="s">
        <v>367</v>
      </c>
      <c r="JF17" t="s">
        <v>368</v>
      </c>
      <c r="JG17" t="s">
        <v>369</v>
      </c>
      <c r="JH17" t="s">
        <v>370</v>
      </c>
      <c r="JI17" t="s">
        <v>371</v>
      </c>
      <c r="JJ17" t="s">
        <v>372</v>
      </c>
      <c r="JK17" t="s">
        <v>373</v>
      </c>
      <c r="JL17" t="s">
        <v>374</v>
      </c>
      <c r="JM17" t="s">
        <v>375</v>
      </c>
      <c r="JN17" t="s">
        <v>376</v>
      </c>
      <c r="JO17" t="s">
        <v>377</v>
      </c>
      <c r="JP17" t="s">
        <v>378</v>
      </c>
      <c r="JQ17" t="s">
        <v>379</v>
      </c>
      <c r="JR17" t="s">
        <v>380</v>
      </c>
      <c r="JS17" t="s">
        <v>381</v>
      </c>
      <c r="JT17" t="s">
        <v>382</v>
      </c>
      <c r="JU17" t="s">
        <v>383</v>
      </c>
      <c r="JV17" t="s">
        <v>384</v>
      </c>
      <c r="JW17" t="s">
        <v>385</v>
      </c>
      <c r="JX17" t="s">
        <v>386</v>
      </c>
      <c r="JY17" t="s">
        <v>387</v>
      </c>
      <c r="JZ17" t="s">
        <v>388</v>
      </c>
      <c r="KA17" t="s">
        <v>389</v>
      </c>
      <c r="KB17" t="s">
        <v>390</v>
      </c>
      <c r="KC17" t="s">
        <v>391</v>
      </c>
      <c r="KD17" t="s">
        <v>392</v>
      </c>
      <c r="KE17" t="s">
        <v>393</v>
      </c>
      <c r="KF17" t="s">
        <v>394</v>
      </c>
      <c r="KG17" t="s">
        <v>395</v>
      </c>
      <c r="KH17" t="s">
        <v>396</v>
      </c>
      <c r="KI17" t="s">
        <v>397</v>
      </c>
      <c r="KJ17" t="s">
        <v>398</v>
      </c>
    </row>
    <row r="18" spans="1:296">
      <c r="B18" t="s">
        <v>399</v>
      </c>
      <c r="C18" t="s">
        <v>399</v>
      </c>
      <c r="F18" t="s">
        <v>399</v>
      </c>
      <c r="H18" t="s">
        <v>399</v>
      </c>
      <c r="I18" t="s">
        <v>400</v>
      </c>
      <c r="J18" t="s">
        <v>401</v>
      </c>
      <c r="K18" t="s">
        <v>402</v>
      </c>
      <c r="L18" t="s">
        <v>403</v>
      </c>
      <c r="M18" t="s">
        <v>403</v>
      </c>
      <c r="N18" t="s">
        <v>232</v>
      </c>
      <c r="O18" t="s">
        <v>232</v>
      </c>
      <c r="P18" t="s">
        <v>400</v>
      </c>
      <c r="Q18" t="s">
        <v>400</v>
      </c>
      <c r="R18" t="s">
        <v>400</v>
      </c>
      <c r="S18" t="s">
        <v>400</v>
      </c>
      <c r="T18" t="s">
        <v>404</v>
      </c>
      <c r="U18" t="s">
        <v>405</v>
      </c>
      <c r="V18" t="s">
        <v>405</v>
      </c>
      <c r="W18" t="s">
        <v>406</v>
      </c>
      <c r="X18" t="s">
        <v>407</v>
      </c>
      <c r="Y18" t="s">
        <v>406</v>
      </c>
      <c r="Z18" t="s">
        <v>406</v>
      </c>
      <c r="AA18" t="s">
        <v>406</v>
      </c>
      <c r="AB18" t="s">
        <v>404</v>
      </c>
      <c r="AC18" t="s">
        <v>404</v>
      </c>
      <c r="AD18" t="s">
        <v>404</v>
      </c>
      <c r="AE18" t="s">
        <v>404</v>
      </c>
      <c r="AF18" t="s">
        <v>402</v>
      </c>
      <c r="AG18" t="s">
        <v>401</v>
      </c>
      <c r="AH18" t="s">
        <v>402</v>
      </c>
      <c r="AI18" t="s">
        <v>403</v>
      </c>
      <c r="AJ18" t="s">
        <v>403</v>
      </c>
      <c r="AK18" t="s">
        <v>408</v>
      </c>
      <c r="AL18" t="s">
        <v>409</v>
      </c>
      <c r="AM18" t="s">
        <v>401</v>
      </c>
      <c r="AN18" t="s">
        <v>410</v>
      </c>
      <c r="AO18" t="s">
        <v>410</v>
      </c>
      <c r="AP18" t="s">
        <v>411</v>
      </c>
      <c r="AQ18" t="s">
        <v>409</v>
      </c>
      <c r="AR18" t="s">
        <v>412</v>
      </c>
      <c r="AS18" t="s">
        <v>407</v>
      </c>
      <c r="AU18" t="s">
        <v>407</v>
      </c>
      <c r="AV18" t="s">
        <v>412</v>
      </c>
      <c r="BB18" t="s">
        <v>402</v>
      </c>
      <c r="BI18" t="s">
        <v>402</v>
      </c>
      <c r="BJ18" t="s">
        <v>402</v>
      </c>
      <c r="BK18" t="s">
        <v>402</v>
      </c>
      <c r="BL18" t="s">
        <v>413</v>
      </c>
      <c r="BZ18" t="s">
        <v>414</v>
      </c>
      <c r="CB18" t="s">
        <v>414</v>
      </c>
      <c r="CC18" t="s">
        <v>402</v>
      </c>
      <c r="CF18" t="s">
        <v>414</v>
      </c>
      <c r="CG18" t="s">
        <v>407</v>
      </c>
      <c r="CJ18" t="s">
        <v>415</v>
      </c>
      <c r="CK18" t="s">
        <v>415</v>
      </c>
      <c r="CM18" t="s">
        <v>416</v>
      </c>
      <c r="CN18" t="s">
        <v>414</v>
      </c>
      <c r="CP18" t="s">
        <v>414</v>
      </c>
      <c r="CQ18" t="s">
        <v>402</v>
      </c>
      <c r="CU18" t="s">
        <v>414</v>
      </c>
      <c r="CW18" t="s">
        <v>417</v>
      </c>
      <c r="CZ18" t="s">
        <v>414</v>
      </c>
      <c r="DA18" t="s">
        <v>414</v>
      </c>
      <c r="DC18" t="s">
        <v>414</v>
      </c>
      <c r="DE18" t="s">
        <v>414</v>
      </c>
      <c r="DG18" t="s">
        <v>402</v>
      </c>
      <c r="DH18" t="s">
        <v>402</v>
      </c>
      <c r="DJ18" t="s">
        <v>418</v>
      </c>
      <c r="DK18" t="s">
        <v>419</v>
      </c>
      <c r="DN18" t="s">
        <v>400</v>
      </c>
      <c r="DP18" t="s">
        <v>399</v>
      </c>
      <c r="DQ18" t="s">
        <v>403</v>
      </c>
      <c r="DR18" t="s">
        <v>403</v>
      </c>
      <c r="DS18" t="s">
        <v>410</v>
      </c>
      <c r="DT18" t="s">
        <v>410</v>
      </c>
      <c r="DU18" t="s">
        <v>403</v>
      </c>
      <c r="DV18" t="s">
        <v>410</v>
      </c>
      <c r="DW18" t="s">
        <v>412</v>
      </c>
      <c r="DX18" t="s">
        <v>406</v>
      </c>
      <c r="DY18" t="s">
        <v>406</v>
      </c>
      <c r="DZ18" t="s">
        <v>405</v>
      </c>
      <c r="EA18" t="s">
        <v>405</v>
      </c>
      <c r="EB18" t="s">
        <v>405</v>
      </c>
      <c r="EC18" t="s">
        <v>405</v>
      </c>
      <c r="ED18" t="s">
        <v>405</v>
      </c>
      <c r="EE18" t="s">
        <v>420</v>
      </c>
      <c r="EF18" t="s">
        <v>402</v>
      </c>
      <c r="EG18" t="s">
        <v>402</v>
      </c>
      <c r="EH18" t="s">
        <v>403</v>
      </c>
      <c r="EI18" t="s">
        <v>403</v>
      </c>
      <c r="EJ18" t="s">
        <v>403</v>
      </c>
      <c r="EK18" t="s">
        <v>410</v>
      </c>
      <c r="EL18" t="s">
        <v>403</v>
      </c>
      <c r="EM18" t="s">
        <v>410</v>
      </c>
      <c r="EN18" t="s">
        <v>406</v>
      </c>
      <c r="EO18" t="s">
        <v>406</v>
      </c>
      <c r="EP18" t="s">
        <v>405</v>
      </c>
      <c r="EQ18" t="s">
        <v>405</v>
      </c>
      <c r="ER18" t="s">
        <v>402</v>
      </c>
      <c r="EW18" t="s">
        <v>402</v>
      </c>
      <c r="EZ18" t="s">
        <v>405</v>
      </c>
      <c r="FA18" t="s">
        <v>405</v>
      </c>
      <c r="FB18" t="s">
        <v>405</v>
      </c>
      <c r="FC18" t="s">
        <v>405</v>
      </c>
      <c r="FD18" t="s">
        <v>405</v>
      </c>
      <c r="FE18" t="s">
        <v>402</v>
      </c>
      <c r="FF18" t="s">
        <v>402</v>
      </c>
      <c r="FG18" t="s">
        <v>402</v>
      </c>
      <c r="FH18" t="s">
        <v>399</v>
      </c>
      <c r="FK18" t="s">
        <v>421</v>
      </c>
      <c r="FL18" t="s">
        <v>421</v>
      </c>
      <c r="FN18" t="s">
        <v>399</v>
      </c>
      <c r="FO18" t="s">
        <v>422</v>
      </c>
      <c r="FQ18" t="s">
        <v>399</v>
      </c>
      <c r="FR18" t="s">
        <v>399</v>
      </c>
      <c r="FT18" t="s">
        <v>423</v>
      </c>
      <c r="FU18" t="s">
        <v>424</v>
      </c>
      <c r="FV18" t="s">
        <v>423</v>
      </c>
      <c r="FW18" t="s">
        <v>424</v>
      </c>
      <c r="FX18" t="s">
        <v>423</v>
      </c>
      <c r="FY18" t="s">
        <v>424</v>
      </c>
      <c r="FZ18" t="s">
        <v>407</v>
      </c>
      <c r="GA18" t="s">
        <v>407</v>
      </c>
      <c r="GB18" t="s">
        <v>403</v>
      </c>
      <c r="GC18" t="s">
        <v>425</v>
      </c>
      <c r="GD18" t="s">
        <v>403</v>
      </c>
      <c r="GG18" t="s">
        <v>426</v>
      </c>
      <c r="GJ18" t="s">
        <v>410</v>
      </c>
      <c r="GK18" t="s">
        <v>427</v>
      </c>
      <c r="GL18" t="s">
        <v>410</v>
      </c>
      <c r="GQ18" t="s">
        <v>428</v>
      </c>
      <c r="GR18" t="s">
        <v>428</v>
      </c>
      <c r="HE18" t="s">
        <v>428</v>
      </c>
      <c r="HF18" t="s">
        <v>428</v>
      </c>
      <c r="HG18" t="s">
        <v>429</v>
      </c>
      <c r="HH18" t="s">
        <v>429</v>
      </c>
      <c r="HI18" t="s">
        <v>405</v>
      </c>
      <c r="HJ18" t="s">
        <v>405</v>
      </c>
      <c r="HK18" t="s">
        <v>407</v>
      </c>
      <c r="HL18" t="s">
        <v>405</v>
      </c>
      <c r="HM18" t="s">
        <v>410</v>
      </c>
      <c r="HN18" t="s">
        <v>407</v>
      </c>
      <c r="HO18" t="s">
        <v>407</v>
      </c>
      <c r="HQ18" t="s">
        <v>428</v>
      </c>
      <c r="HR18" t="s">
        <v>428</v>
      </c>
      <c r="HS18" t="s">
        <v>428</v>
      </c>
      <c r="HT18" t="s">
        <v>428</v>
      </c>
      <c r="HU18" t="s">
        <v>428</v>
      </c>
      <c r="HV18" t="s">
        <v>428</v>
      </c>
      <c r="HW18" t="s">
        <v>428</v>
      </c>
      <c r="HX18" t="s">
        <v>430</v>
      </c>
      <c r="HY18" t="s">
        <v>430</v>
      </c>
      <c r="HZ18" t="s">
        <v>430</v>
      </c>
      <c r="IA18" t="s">
        <v>431</v>
      </c>
      <c r="IB18" t="s">
        <v>428</v>
      </c>
      <c r="IC18" t="s">
        <v>428</v>
      </c>
      <c r="ID18" t="s">
        <v>428</v>
      </c>
      <c r="IE18" t="s">
        <v>428</v>
      </c>
      <c r="IF18" t="s">
        <v>428</v>
      </c>
      <c r="IG18" t="s">
        <v>428</v>
      </c>
      <c r="IH18" t="s">
        <v>428</v>
      </c>
      <c r="II18" t="s">
        <v>428</v>
      </c>
      <c r="IJ18" t="s">
        <v>428</v>
      </c>
      <c r="IK18" t="s">
        <v>428</v>
      </c>
      <c r="IL18" t="s">
        <v>428</v>
      </c>
      <c r="IM18" t="s">
        <v>428</v>
      </c>
      <c r="IT18" t="s">
        <v>428</v>
      </c>
      <c r="IU18" t="s">
        <v>407</v>
      </c>
      <c r="IV18" t="s">
        <v>407</v>
      </c>
      <c r="IW18" t="s">
        <v>423</v>
      </c>
      <c r="IX18" t="s">
        <v>424</v>
      </c>
      <c r="IY18" t="s">
        <v>424</v>
      </c>
      <c r="JC18" t="s">
        <v>424</v>
      </c>
      <c r="JG18" t="s">
        <v>403</v>
      </c>
      <c r="JH18" t="s">
        <v>403</v>
      </c>
      <c r="JI18" t="s">
        <v>410</v>
      </c>
      <c r="JJ18" t="s">
        <v>410</v>
      </c>
      <c r="JK18" t="s">
        <v>432</v>
      </c>
      <c r="JL18" t="s">
        <v>432</v>
      </c>
      <c r="JM18" t="s">
        <v>428</v>
      </c>
      <c r="JN18" t="s">
        <v>428</v>
      </c>
      <c r="JO18" t="s">
        <v>428</v>
      </c>
      <c r="JP18" t="s">
        <v>428</v>
      </c>
      <c r="JQ18" t="s">
        <v>428</v>
      </c>
      <c r="JR18" t="s">
        <v>428</v>
      </c>
      <c r="JS18" t="s">
        <v>405</v>
      </c>
      <c r="JT18" t="s">
        <v>428</v>
      </c>
      <c r="JV18" t="s">
        <v>412</v>
      </c>
      <c r="JW18" t="s">
        <v>412</v>
      </c>
      <c r="JX18" t="s">
        <v>405</v>
      </c>
      <c r="JY18" t="s">
        <v>405</v>
      </c>
      <c r="JZ18" t="s">
        <v>405</v>
      </c>
      <c r="KA18" t="s">
        <v>405</v>
      </c>
      <c r="KB18" t="s">
        <v>405</v>
      </c>
      <c r="KC18" t="s">
        <v>407</v>
      </c>
      <c r="KD18" t="s">
        <v>407</v>
      </c>
      <c r="KE18" t="s">
        <v>407</v>
      </c>
      <c r="KF18" t="s">
        <v>405</v>
      </c>
      <c r="KG18" t="s">
        <v>403</v>
      </c>
      <c r="KH18" t="s">
        <v>410</v>
      </c>
      <c r="KI18" t="s">
        <v>407</v>
      </c>
      <c r="KJ18" t="s">
        <v>407</v>
      </c>
    </row>
    <row r="19" spans="1:296">
      <c r="A19">
        <v>1</v>
      </c>
      <c r="B19">
        <v>1700512322</v>
      </c>
      <c r="C19">
        <v>0</v>
      </c>
      <c r="D19" t="s">
        <v>433</v>
      </c>
      <c r="E19" t="s">
        <v>434</v>
      </c>
      <c r="F19">
        <v>5</v>
      </c>
      <c r="G19" t="s">
        <v>435</v>
      </c>
      <c r="H19">
        <v>1700512314.25</v>
      </c>
      <c r="I19">
        <f>(J19)/1000</f>
        <v>0</v>
      </c>
      <c r="J19">
        <f>IF(DO19, AM19, AG19)</f>
        <v>0</v>
      </c>
      <c r="K19">
        <f>IF(DO19, AH19, AF19)</f>
        <v>0</v>
      </c>
      <c r="L19">
        <f>DQ19 - IF(AT19&gt;1, K19*DK19*100.0/(AV19*EE19), 0)</f>
        <v>0</v>
      </c>
      <c r="M19">
        <f>((S19-I19/2)*L19-K19)/(S19+I19/2)</f>
        <v>0</v>
      </c>
      <c r="N19">
        <f>M19*(DX19+DY19)/1000.0</f>
        <v>0</v>
      </c>
      <c r="O19">
        <f>(DQ19 - IF(AT19&gt;1, K19*DK19*100.0/(AV19*EE19), 0))*(DX19+DY19)/1000.0</f>
        <v>0</v>
      </c>
      <c r="P19">
        <f>2.0/((1/R19-1/Q19)+SIGN(R19)*SQRT((1/R19-1/Q19)*(1/R19-1/Q19) + 4*DL19/((DL19+1)*(DL19+1))*(2*1/R19*1/Q19-1/Q19*1/Q19)))</f>
        <v>0</v>
      </c>
      <c r="Q19">
        <f>IF(LEFT(DM19,1)&lt;&gt;"0",IF(LEFT(DM19,1)="1",3.0,DN19),$D$5+$E$5*(EE19*DX19/($K$5*1000))+$F$5*(EE19*DX19/($K$5*1000))*MAX(MIN(DK19,$J$5),$I$5)*MAX(MIN(DK19,$J$5),$I$5)+$G$5*MAX(MIN(DK19,$J$5),$I$5)*(EE19*DX19/($K$5*1000))+$H$5*(EE19*DX19/($K$5*1000))*(EE19*DX19/($K$5*1000)))</f>
        <v>0</v>
      </c>
      <c r="R19">
        <f>I19*(1000-(1000*0.61365*exp(17.502*V19/(240.97+V19))/(DX19+DY19)+DS19)/2)/(1000*0.61365*exp(17.502*V19/(240.97+V19))/(DX19+DY19)-DS19)</f>
        <v>0</v>
      </c>
      <c r="S19">
        <f>1/((DL19+1)/(P19/1.6)+1/(Q19/1.37)) + DL19/((DL19+1)/(P19/1.6) + DL19/(Q19/1.37))</f>
        <v>0</v>
      </c>
      <c r="T19">
        <f>(DG19*DJ19)</f>
        <v>0</v>
      </c>
      <c r="U19">
        <f>(DZ19+(T19+2*0.95*5.67E-8*(((DZ19+$B$9)+273)^4-(DZ19+273)^4)-44100*I19)/(1.84*29.3*Q19+8*0.95*5.67E-8*(DZ19+273)^3))</f>
        <v>0</v>
      </c>
      <c r="V19">
        <f>($C$9*EA19+$D$9*EB19+$E$9*U19)</f>
        <v>0</v>
      </c>
      <c r="W19">
        <f>0.61365*exp(17.502*V19/(240.97+V19))</f>
        <v>0</v>
      </c>
      <c r="X19">
        <f>(Y19/Z19*100)</f>
        <v>0</v>
      </c>
      <c r="Y19">
        <f>DS19*(DX19+DY19)/1000</f>
        <v>0</v>
      </c>
      <c r="Z19">
        <f>0.61365*exp(17.502*DZ19/(240.97+DZ19))</f>
        <v>0</v>
      </c>
      <c r="AA19">
        <f>(W19-DS19*(DX19+DY19)/1000)</f>
        <v>0</v>
      </c>
      <c r="AB19">
        <f>(-I19*44100)</f>
        <v>0</v>
      </c>
      <c r="AC19">
        <f>2*29.3*Q19*0.92*(DZ19-V19)</f>
        <v>0</v>
      </c>
      <c r="AD19">
        <f>2*0.95*5.67E-8*(((DZ19+$B$9)+273)^4-(V19+273)^4)</f>
        <v>0</v>
      </c>
      <c r="AE19">
        <f>T19+AD19+AB19+AC19</f>
        <v>0</v>
      </c>
      <c r="AF19">
        <f>DW19*AT19*(DR19-DQ19*(1000-AT19*DT19)/(1000-AT19*DS19))/(100*DK19)</f>
        <v>0</v>
      </c>
      <c r="AG19">
        <f>1000*DW19*AT19*(DS19-DT19)/(100*DK19*(1000-AT19*DS19))</f>
        <v>0</v>
      </c>
      <c r="AH19">
        <f>(AI19 - AJ19 - DX19*1E3/(8.314*(DZ19+273.15)) * AL19/DW19 * AK19) * DW19/(100*DK19) * (1000 - DT19)/1000</f>
        <v>0</v>
      </c>
      <c r="AI19">
        <v>424.2045475445278</v>
      </c>
      <c r="AJ19">
        <v>421.665187878788</v>
      </c>
      <c r="AK19">
        <v>0.0003984390602726491</v>
      </c>
      <c r="AL19">
        <v>66.25723308512174</v>
      </c>
      <c r="AM19">
        <f>(AO19 - AN19 + DX19*1E3/(8.314*(DZ19+273.15)) * AQ19/DW19 * AP19) * DW19/(100*DK19) * 1000/(1000 - AO19)</f>
        <v>0</v>
      </c>
      <c r="AN19">
        <v>9.88780051799286</v>
      </c>
      <c r="AO19">
        <v>10.06730242424242</v>
      </c>
      <c r="AP19">
        <v>8.021562780292127E-07</v>
      </c>
      <c r="AQ19">
        <v>108.3349869598042</v>
      </c>
      <c r="AR19">
        <v>0</v>
      </c>
      <c r="AS19">
        <v>0</v>
      </c>
      <c r="AT19">
        <f>IF(AR19*$H$15&gt;=AV19,1.0,(AV19/(AV19-AR19*$H$15)))</f>
        <v>0</v>
      </c>
      <c r="AU19">
        <f>(AT19-1)*100</f>
        <v>0</v>
      </c>
      <c r="AV19">
        <f>MAX(0,($B$15+$C$15*EE19)/(1+$D$15*EE19)*DX19/(DZ19+273)*$E$15)</f>
        <v>0</v>
      </c>
      <c r="AW19" t="s">
        <v>436</v>
      </c>
      <c r="AX19">
        <v>0</v>
      </c>
      <c r="AY19">
        <v>0.7</v>
      </c>
      <c r="AZ19">
        <v>0.7</v>
      </c>
      <c r="BA19">
        <f>1-AY19/AZ19</f>
        <v>0</v>
      </c>
      <c r="BB19">
        <v>-1</v>
      </c>
      <c r="BC19" t="s">
        <v>437</v>
      </c>
      <c r="BD19">
        <v>8166.34</v>
      </c>
      <c r="BE19">
        <v>285.94576</v>
      </c>
      <c r="BF19">
        <v>295.91</v>
      </c>
      <c r="BG19">
        <f>1-BE19/BF19</f>
        <v>0</v>
      </c>
      <c r="BH19">
        <v>0.5</v>
      </c>
      <c r="BI19">
        <f>DH19</f>
        <v>0</v>
      </c>
      <c r="BJ19">
        <f>K19</f>
        <v>0</v>
      </c>
      <c r="BK19">
        <f>BG19*BH19*BI19</f>
        <v>0</v>
      </c>
      <c r="BL19">
        <f>(BJ19-BB19)/BI19</f>
        <v>0</v>
      </c>
      <c r="BM19">
        <f>(AZ19-BF19)/BF19</f>
        <v>0</v>
      </c>
      <c r="BN19">
        <f>AY19/(BA19+AY19/BF19)</f>
        <v>0</v>
      </c>
      <c r="BO19" t="s">
        <v>436</v>
      </c>
      <c r="BP19">
        <v>0</v>
      </c>
      <c r="BQ19">
        <f>IF(BP19&lt;&gt;0, BP19, BN19)</f>
        <v>0</v>
      </c>
      <c r="BR19">
        <f>1-BQ19/BF19</f>
        <v>0</v>
      </c>
      <c r="BS19">
        <f>(BF19-BE19)/(BF19-BQ19)</f>
        <v>0</v>
      </c>
      <c r="BT19">
        <f>(AZ19-BF19)/(AZ19-BQ19)</f>
        <v>0</v>
      </c>
      <c r="BU19">
        <f>(BF19-BE19)/(BF19-AY19)</f>
        <v>0</v>
      </c>
      <c r="BV19">
        <f>(AZ19-BF19)/(AZ19-AY19)</f>
        <v>0</v>
      </c>
      <c r="BW19">
        <f>(BS19*BQ19/BE19)</f>
        <v>0</v>
      </c>
      <c r="BX19">
        <f>(1-BW19)</f>
        <v>0</v>
      </c>
      <c r="DG19">
        <f>$B$13*EF19+$C$13*EG19+$F$13*ER19*(1-EU19)</f>
        <v>0</v>
      </c>
      <c r="DH19">
        <f>DG19*DI19</f>
        <v>0</v>
      </c>
      <c r="DI19">
        <f>($B$13*$D$11+$C$13*$D$11+$F$13*((FE19+EW19)/MAX(FE19+EW19+FF19, 0.1)*$I$11+FF19/MAX(FE19+EW19+FF19, 0.1)*$J$11))/($B$13+$C$13+$F$13)</f>
        <v>0</v>
      </c>
      <c r="DJ19">
        <f>($B$13*$K$11+$C$13*$K$11+$F$13*((FE19+EW19)/MAX(FE19+EW19+FF19, 0.1)*$P$11+FF19/MAX(FE19+EW19+FF19, 0.1)*$Q$11))/($B$13+$C$13+$F$13)</f>
        <v>0</v>
      </c>
      <c r="DK19">
        <v>2</v>
      </c>
      <c r="DL19">
        <v>0.5</v>
      </c>
      <c r="DM19" t="s">
        <v>438</v>
      </c>
      <c r="DN19">
        <v>2</v>
      </c>
      <c r="DO19" t="b">
        <v>1</v>
      </c>
      <c r="DP19">
        <v>1700512314.25</v>
      </c>
      <c r="DQ19">
        <v>417.3747000000001</v>
      </c>
      <c r="DR19">
        <v>419.9959333333333</v>
      </c>
      <c r="DS19">
        <v>10.05922333333333</v>
      </c>
      <c r="DT19">
        <v>9.887064666666669</v>
      </c>
      <c r="DU19">
        <v>416.1077</v>
      </c>
      <c r="DV19">
        <v>10.05816666666667</v>
      </c>
      <c r="DW19">
        <v>499.9972</v>
      </c>
      <c r="DX19">
        <v>90.06855666666665</v>
      </c>
      <c r="DY19">
        <v>0.09998670333333333</v>
      </c>
      <c r="DZ19">
        <v>15.94884666666667</v>
      </c>
      <c r="EA19">
        <v>16.75826333333334</v>
      </c>
      <c r="EB19">
        <v>999.9000000000002</v>
      </c>
      <c r="EC19">
        <v>0</v>
      </c>
      <c r="ED19">
        <v>0</v>
      </c>
      <c r="EE19">
        <v>9996.827666666666</v>
      </c>
      <c r="EF19">
        <v>0</v>
      </c>
      <c r="EG19">
        <v>13.66346666666667</v>
      </c>
      <c r="EH19">
        <v>-2.621222</v>
      </c>
      <c r="EI19">
        <v>421.6157333333333</v>
      </c>
      <c r="EJ19">
        <v>424.1899</v>
      </c>
      <c r="EK19">
        <v>0.1721539666666667</v>
      </c>
      <c r="EL19">
        <v>419.9959333333333</v>
      </c>
      <c r="EM19">
        <v>9.887064666666669</v>
      </c>
      <c r="EN19">
        <v>0.9060193333333333</v>
      </c>
      <c r="EO19">
        <v>0.8905136999999999</v>
      </c>
      <c r="EP19">
        <v>5.486706000000001</v>
      </c>
      <c r="EQ19">
        <v>5.238344666666666</v>
      </c>
      <c r="ER19">
        <v>1500.004666666666</v>
      </c>
      <c r="ES19">
        <v>0.9729918333333333</v>
      </c>
      <c r="ET19">
        <v>0.02700805333333333</v>
      </c>
      <c r="EU19">
        <v>0</v>
      </c>
      <c r="EV19">
        <v>285.9119666666667</v>
      </c>
      <c r="EW19">
        <v>4.999599999999998</v>
      </c>
      <c r="EX19">
        <v>4325.433999999999</v>
      </c>
      <c r="EY19">
        <v>14076.40666666667</v>
      </c>
      <c r="EZ19">
        <v>37.15386666666667</v>
      </c>
      <c r="FA19">
        <v>39.18699999999999</v>
      </c>
      <c r="FB19">
        <v>38.11639999999999</v>
      </c>
      <c r="FC19">
        <v>38.48733333333332</v>
      </c>
      <c r="FD19">
        <v>37.60406666666667</v>
      </c>
      <c r="FE19">
        <v>1454.624666666667</v>
      </c>
      <c r="FF19">
        <v>40.38000000000002</v>
      </c>
      <c r="FG19">
        <v>0</v>
      </c>
      <c r="FH19">
        <v>1700512313.7</v>
      </c>
      <c r="FI19">
        <v>0</v>
      </c>
      <c r="FJ19">
        <v>285.94576</v>
      </c>
      <c r="FK19">
        <v>0.3008461713178504</v>
      </c>
      <c r="FL19">
        <v>-5.784615376361752</v>
      </c>
      <c r="FM19">
        <v>4325.3036</v>
      </c>
      <c r="FN19">
        <v>15</v>
      </c>
      <c r="FO19">
        <v>0</v>
      </c>
      <c r="FP19" t="s">
        <v>439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-2.615929024390244</v>
      </c>
      <c r="GC19">
        <v>-0.02719567944251092</v>
      </c>
      <c r="GD19">
        <v>0.02956967322541695</v>
      </c>
      <c r="GE19">
        <v>1</v>
      </c>
      <c r="GF19">
        <v>285.9783235294117</v>
      </c>
      <c r="GG19">
        <v>-0.5921925075847853</v>
      </c>
      <c r="GH19">
        <v>0.2035926903501534</v>
      </c>
      <c r="GI19">
        <v>1</v>
      </c>
      <c r="GJ19">
        <v>0.166927487804878</v>
      </c>
      <c r="GK19">
        <v>0.09274206271776997</v>
      </c>
      <c r="GL19">
        <v>0.009245921128700157</v>
      </c>
      <c r="GM19">
        <v>1</v>
      </c>
      <c r="GN19">
        <v>3</v>
      </c>
      <c r="GO19">
        <v>3</v>
      </c>
      <c r="GP19" t="s">
        <v>440</v>
      </c>
      <c r="GQ19">
        <v>3.09995</v>
      </c>
      <c r="GR19">
        <v>2.75815</v>
      </c>
      <c r="GS19">
        <v>0.08665150000000001</v>
      </c>
      <c r="GT19">
        <v>0.0873168</v>
      </c>
      <c r="GU19">
        <v>0.0568633</v>
      </c>
      <c r="GV19">
        <v>0.0566773</v>
      </c>
      <c r="GW19">
        <v>23779.8</v>
      </c>
      <c r="GX19">
        <v>22139.5</v>
      </c>
      <c r="GY19">
        <v>26603.6</v>
      </c>
      <c r="GZ19">
        <v>24490.6</v>
      </c>
      <c r="HA19">
        <v>40217.7</v>
      </c>
      <c r="HB19">
        <v>34188.9</v>
      </c>
      <c r="HC19">
        <v>46519.9</v>
      </c>
      <c r="HD19">
        <v>38779.9</v>
      </c>
      <c r="HE19">
        <v>1.87435</v>
      </c>
      <c r="HF19">
        <v>1.85928</v>
      </c>
      <c r="HG19">
        <v>-0.00715256</v>
      </c>
      <c r="HH19">
        <v>0</v>
      </c>
      <c r="HI19">
        <v>16.8856</v>
      </c>
      <c r="HJ19">
        <v>999.9</v>
      </c>
      <c r="HK19">
        <v>30.3</v>
      </c>
      <c r="HL19">
        <v>28.9</v>
      </c>
      <c r="HM19">
        <v>13.4503</v>
      </c>
      <c r="HN19">
        <v>63.1007</v>
      </c>
      <c r="HO19">
        <v>23.6058</v>
      </c>
      <c r="HP19">
        <v>1</v>
      </c>
      <c r="HQ19">
        <v>0.269233</v>
      </c>
      <c r="HR19">
        <v>9.28105</v>
      </c>
      <c r="HS19">
        <v>20.0735</v>
      </c>
      <c r="HT19">
        <v>5.22268</v>
      </c>
      <c r="HU19">
        <v>11.986</v>
      </c>
      <c r="HV19">
        <v>4.96585</v>
      </c>
      <c r="HW19">
        <v>3.27578</v>
      </c>
      <c r="HX19">
        <v>9999</v>
      </c>
      <c r="HY19">
        <v>9999</v>
      </c>
      <c r="HZ19">
        <v>9999</v>
      </c>
      <c r="IA19">
        <v>503.6</v>
      </c>
      <c r="IB19">
        <v>1.86365</v>
      </c>
      <c r="IC19">
        <v>1.85974</v>
      </c>
      <c r="ID19">
        <v>1.85806</v>
      </c>
      <c r="IE19">
        <v>1.85944</v>
      </c>
      <c r="IF19">
        <v>1.8595</v>
      </c>
      <c r="IG19">
        <v>1.85805</v>
      </c>
      <c r="IH19">
        <v>1.85709</v>
      </c>
      <c r="II19">
        <v>1.85199</v>
      </c>
      <c r="IJ19">
        <v>0</v>
      </c>
      <c r="IK19">
        <v>0</v>
      </c>
      <c r="IL19">
        <v>0</v>
      </c>
      <c r="IM19">
        <v>0</v>
      </c>
      <c r="IN19" t="s">
        <v>441</v>
      </c>
      <c r="IO19" t="s">
        <v>442</v>
      </c>
      <c r="IP19" t="s">
        <v>443</v>
      </c>
      <c r="IQ19" t="s">
        <v>443</v>
      </c>
      <c r="IR19" t="s">
        <v>443</v>
      </c>
      <c r="IS19" t="s">
        <v>443</v>
      </c>
      <c r="IT19">
        <v>0</v>
      </c>
      <c r="IU19">
        <v>100</v>
      </c>
      <c r="IV19">
        <v>100</v>
      </c>
      <c r="IW19">
        <v>1.267</v>
      </c>
      <c r="IX19">
        <v>0.0011</v>
      </c>
      <c r="IY19">
        <v>0.3971615310492796</v>
      </c>
      <c r="IZ19">
        <v>0.002194383670526158</v>
      </c>
      <c r="JA19">
        <v>-2.614430836048478E-07</v>
      </c>
      <c r="JB19">
        <v>2.831566818974657E-11</v>
      </c>
      <c r="JC19">
        <v>-0.02387284111826243</v>
      </c>
      <c r="JD19">
        <v>-0.004919592197158782</v>
      </c>
      <c r="JE19">
        <v>0.0008186423644796414</v>
      </c>
      <c r="JF19">
        <v>-8.268116151049551E-06</v>
      </c>
      <c r="JG19">
        <v>6</v>
      </c>
      <c r="JH19">
        <v>2002</v>
      </c>
      <c r="JI19">
        <v>0</v>
      </c>
      <c r="JJ19">
        <v>28</v>
      </c>
      <c r="JK19">
        <v>28341872</v>
      </c>
      <c r="JL19">
        <v>28341872</v>
      </c>
      <c r="JM19">
        <v>1.12671</v>
      </c>
      <c r="JN19">
        <v>2.59521</v>
      </c>
      <c r="JO19">
        <v>1.49658</v>
      </c>
      <c r="JP19">
        <v>2.37305</v>
      </c>
      <c r="JQ19">
        <v>1.54907</v>
      </c>
      <c r="JR19">
        <v>2.40723</v>
      </c>
      <c r="JS19">
        <v>34.3725</v>
      </c>
      <c r="JT19">
        <v>14.9814</v>
      </c>
      <c r="JU19">
        <v>18</v>
      </c>
      <c r="JV19">
        <v>492.86</v>
      </c>
      <c r="JW19">
        <v>498.12</v>
      </c>
      <c r="JX19">
        <v>10.815</v>
      </c>
      <c r="JY19">
        <v>30.1524</v>
      </c>
      <c r="JZ19">
        <v>30.0005</v>
      </c>
      <c r="KA19">
        <v>30.1057</v>
      </c>
      <c r="KB19">
        <v>30.0129</v>
      </c>
      <c r="KC19">
        <v>22.6586</v>
      </c>
      <c r="KD19">
        <v>22.4236</v>
      </c>
      <c r="KE19">
        <v>22.0594</v>
      </c>
      <c r="KF19">
        <v>5.99481</v>
      </c>
      <c r="KG19">
        <v>420</v>
      </c>
      <c r="KH19">
        <v>9.89533</v>
      </c>
      <c r="KI19">
        <v>101.661</v>
      </c>
      <c r="KJ19">
        <v>93.49160000000001</v>
      </c>
    </row>
    <row r="20" spans="1:296">
      <c r="A20">
        <v>2</v>
      </c>
      <c r="B20">
        <v>1700512504.6</v>
      </c>
      <c r="C20">
        <v>182.5999999046326</v>
      </c>
      <c r="D20" t="s">
        <v>444</v>
      </c>
      <c r="E20" t="s">
        <v>445</v>
      </c>
      <c r="F20">
        <v>5</v>
      </c>
      <c r="G20" t="s">
        <v>435</v>
      </c>
      <c r="H20">
        <v>1700512496.599999</v>
      </c>
      <c r="I20">
        <f>(J20)/1000</f>
        <v>0</v>
      </c>
      <c r="J20">
        <f>IF(DO20, AM20, AG20)</f>
        <v>0</v>
      </c>
      <c r="K20">
        <f>IF(DO20, AH20, AF20)</f>
        <v>0</v>
      </c>
      <c r="L20">
        <f>DQ20 - IF(AT20&gt;1, K20*DK20*100.0/(AV20*EE20), 0)</f>
        <v>0</v>
      </c>
      <c r="M20">
        <f>((S20-I20/2)*L20-K20)/(S20+I20/2)</f>
        <v>0</v>
      </c>
      <c r="N20">
        <f>M20*(DX20+DY20)/1000.0</f>
        <v>0</v>
      </c>
      <c r="O20">
        <f>(DQ20 - IF(AT20&gt;1, K20*DK20*100.0/(AV20*EE20), 0))*(DX20+DY20)/1000.0</f>
        <v>0</v>
      </c>
      <c r="P20">
        <f>2.0/((1/R20-1/Q20)+SIGN(R20)*SQRT((1/R20-1/Q20)*(1/R20-1/Q20) + 4*DL20/((DL20+1)*(DL20+1))*(2*1/R20*1/Q20-1/Q20*1/Q20)))</f>
        <v>0</v>
      </c>
      <c r="Q20">
        <f>IF(LEFT(DM20,1)&lt;&gt;"0",IF(LEFT(DM20,1)="1",3.0,DN20),$D$5+$E$5*(EE20*DX20/($K$5*1000))+$F$5*(EE20*DX20/($K$5*1000))*MAX(MIN(DK20,$J$5),$I$5)*MAX(MIN(DK20,$J$5),$I$5)+$G$5*MAX(MIN(DK20,$J$5),$I$5)*(EE20*DX20/($K$5*1000))+$H$5*(EE20*DX20/($K$5*1000))*(EE20*DX20/($K$5*1000)))</f>
        <v>0</v>
      </c>
      <c r="R20">
        <f>I20*(1000-(1000*0.61365*exp(17.502*V20/(240.97+V20))/(DX20+DY20)+DS20)/2)/(1000*0.61365*exp(17.502*V20/(240.97+V20))/(DX20+DY20)-DS20)</f>
        <v>0</v>
      </c>
      <c r="S20">
        <f>1/((DL20+1)/(P20/1.6)+1/(Q20/1.37)) + DL20/((DL20+1)/(P20/1.6) + DL20/(Q20/1.37))</f>
        <v>0</v>
      </c>
      <c r="T20">
        <f>(DG20*DJ20)</f>
        <v>0</v>
      </c>
      <c r="U20">
        <f>(DZ20+(T20+2*0.95*5.67E-8*(((DZ20+$B$9)+273)^4-(DZ20+273)^4)-44100*I20)/(1.84*29.3*Q20+8*0.95*5.67E-8*(DZ20+273)^3))</f>
        <v>0</v>
      </c>
      <c r="V20">
        <f>($C$9*EA20+$D$9*EB20+$E$9*U20)</f>
        <v>0</v>
      </c>
      <c r="W20">
        <f>0.61365*exp(17.502*V20/(240.97+V20))</f>
        <v>0</v>
      </c>
      <c r="X20">
        <f>(Y20/Z20*100)</f>
        <v>0</v>
      </c>
      <c r="Y20">
        <f>DS20*(DX20+DY20)/1000</f>
        <v>0</v>
      </c>
      <c r="Z20">
        <f>0.61365*exp(17.502*DZ20/(240.97+DZ20))</f>
        <v>0</v>
      </c>
      <c r="AA20">
        <f>(W20-DS20*(DX20+DY20)/1000)</f>
        <v>0</v>
      </c>
      <c r="AB20">
        <f>(-I20*44100)</f>
        <v>0</v>
      </c>
      <c r="AC20">
        <f>2*29.3*Q20*0.92*(DZ20-V20)</f>
        <v>0</v>
      </c>
      <c r="AD20">
        <f>2*0.95*5.67E-8*(((DZ20+$B$9)+273)^4-(V20+273)^4)</f>
        <v>0</v>
      </c>
      <c r="AE20">
        <f>T20+AD20+AB20+AC20</f>
        <v>0</v>
      </c>
      <c r="AF20">
        <f>DW20*AT20*(DR20-DQ20*(1000-AT20*DT20)/(1000-AT20*DS20))/(100*DK20)</f>
        <v>0</v>
      </c>
      <c r="AG20">
        <f>1000*DW20*AT20*(DS20-DT20)/(100*DK20*(1000-AT20*DS20))</f>
        <v>0</v>
      </c>
      <c r="AH20">
        <f>(AI20 - AJ20 - DX20*1E3/(8.314*(DZ20+273.15)) * AL20/DW20 * AK20) * DW20/(100*DK20) * (1000 - DT20)/1000</f>
        <v>0</v>
      </c>
      <c r="AI20">
        <v>424.2534379390856</v>
      </c>
      <c r="AJ20">
        <v>421.6492606060604</v>
      </c>
      <c r="AK20">
        <v>0.001097103849527347</v>
      </c>
      <c r="AL20">
        <v>66.25723308512174</v>
      </c>
      <c r="AM20">
        <f>(AO20 - AN20 + DX20*1E3/(8.314*(DZ20+273.15)) * AQ20/DW20 * AP20) * DW20/(100*DK20) * 1000/(1000 - AO20)</f>
        <v>0</v>
      </c>
      <c r="AN20">
        <v>9.957717130711673</v>
      </c>
      <c r="AO20">
        <v>10.14478242424242</v>
      </c>
      <c r="AP20">
        <v>1.367958551487882E-07</v>
      </c>
      <c r="AQ20">
        <v>108.3349869598042</v>
      </c>
      <c r="AR20">
        <v>0</v>
      </c>
      <c r="AS20">
        <v>0</v>
      </c>
      <c r="AT20">
        <f>IF(AR20*$H$15&gt;=AV20,1.0,(AV20/(AV20-AR20*$H$15)))</f>
        <v>0</v>
      </c>
      <c r="AU20">
        <f>(AT20-1)*100</f>
        <v>0</v>
      </c>
      <c r="AV20">
        <f>MAX(0,($B$15+$C$15*EE20)/(1+$D$15*EE20)*DX20/(DZ20+273)*$E$15)</f>
        <v>0</v>
      </c>
      <c r="AW20" t="s">
        <v>436</v>
      </c>
      <c r="AX20">
        <v>0</v>
      </c>
      <c r="AY20">
        <v>0.7</v>
      </c>
      <c r="AZ20">
        <v>0.7</v>
      </c>
      <c r="BA20">
        <f>1-AY20/AZ20</f>
        <v>0</v>
      </c>
      <c r="BB20">
        <v>-1</v>
      </c>
      <c r="BC20" t="s">
        <v>446</v>
      </c>
      <c r="BD20">
        <v>8171.51</v>
      </c>
      <c r="BE20">
        <v>284.20696</v>
      </c>
      <c r="BF20">
        <v>294.37</v>
      </c>
      <c r="BG20">
        <f>1-BE20/BF20</f>
        <v>0</v>
      </c>
      <c r="BH20">
        <v>0.5</v>
      </c>
      <c r="BI20">
        <f>DH20</f>
        <v>0</v>
      </c>
      <c r="BJ20">
        <f>K20</f>
        <v>0</v>
      </c>
      <c r="BK20">
        <f>BG20*BH20*BI20</f>
        <v>0</v>
      </c>
      <c r="BL20">
        <f>(BJ20-BB20)/BI20</f>
        <v>0</v>
      </c>
      <c r="BM20">
        <f>(AZ20-BF20)/BF20</f>
        <v>0</v>
      </c>
      <c r="BN20">
        <f>AY20/(BA20+AY20/BF20)</f>
        <v>0</v>
      </c>
      <c r="BO20" t="s">
        <v>436</v>
      </c>
      <c r="BP20">
        <v>0</v>
      </c>
      <c r="BQ20">
        <f>IF(BP20&lt;&gt;0, BP20, BN20)</f>
        <v>0</v>
      </c>
      <c r="BR20">
        <f>1-BQ20/BF20</f>
        <v>0</v>
      </c>
      <c r="BS20">
        <f>(BF20-BE20)/(BF20-BQ20)</f>
        <v>0</v>
      </c>
      <c r="BT20">
        <f>(AZ20-BF20)/(AZ20-BQ20)</f>
        <v>0</v>
      </c>
      <c r="BU20">
        <f>(BF20-BE20)/(BF20-AY20)</f>
        <v>0</v>
      </c>
      <c r="BV20">
        <f>(AZ20-BF20)/(AZ20-AY20)</f>
        <v>0</v>
      </c>
      <c r="BW20">
        <f>(BS20*BQ20/BE20)</f>
        <v>0</v>
      </c>
      <c r="BX20">
        <f>(1-BW20)</f>
        <v>0</v>
      </c>
      <c r="DG20">
        <f>$B$13*EF20+$C$13*EG20+$F$13*ER20*(1-EU20)</f>
        <v>0</v>
      </c>
      <c r="DH20">
        <f>DG20*DI20</f>
        <v>0</v>
      </c>
      <c r="DI20">
        <f>($B$13*$D$11+$C$13*$D$11+$F$13*((FE20+EW20)/MAX(FE20+EW20+FF20, 0.1)*$I$11+FF20/MAX(FE20+EW20+FF20, 0.1)*$J$11))/($B$13+$C$13+$F$13)</f>
        <v>0</v>
      </c>
      <c r="DJ20">
        <f>($B$13*$K$11+$C$13*$K$11+$F$13*((FE20+EW20)/MAX(FE20+EW20+FF20, 0.1)*$P$11+FF20/MAX(FE20+EW20+FF20, 0.1)*$Q$11))/($B$13+$C$13+$F$13)</f>
        <v>0</v>
      </c>
      <c r="DK20">
        <v>2</v>
      </c>
      <c r="DL20">
        <v>0.5</v>
      </c>
      <c r="DM20" t="s">
        <v>438</v>
      </c>
      <c r="DN20">
        <v>2</v>
      </c>
      <c r="DO20" t="b">
        <v>1</v>
      </c>
      <c r="DP20">
        <v>1700512496.599999</v>
      </c>
      <c r="DQ20">
        <v>417.3676774193549</v>
      </c>
      <c r="DR20">
        <v>419.9957096774194</v>
      </c>
      <c r="DS20">
        <v>10.14315483870968</v>
      </c>
      <c r="DT20">
        <v>9.957472258064517</v>
      </c>
      <c r="DU20">
        <v>416.1006451612904</v>
      </c>
      <c r="DV20">
        <v>10.14133225806452</v>
      </c>
      <c r="DW20">
        <v>499.9948387096774</v>
      </c>
      <c r="DX20">
        <v>90.07635161290321</v>
      </c>
      <c r="DY20">
        <v>0.1000238258064516</v>
      </c>
      <c r="DZ20">
        <v>15.96992258064516</v>
      </c>
      <c r="EA20">
        <v>16.76309677419355</v>
      </c>
      <c r="EB20">
        <v>999.9000000000003</v>
      </c>
      <c r="EC20">
        <v>0</v>
      </c>
      <c r="ED20">
        <v>0</v>
      </c>
      <c r="EE20">
        <v>10002.23161290323</v>
      </c>
      <c r="EF20">
        <v>0</v>
      </c>
      <c r="EG20">
        <v>13.37937741935484</v>
      </c>
      <c r="EH20">
        <v>-2.627936774193548</v>
      </c>
      <c r="EI20">
        <v>421.6445806451613</v>
      </c>
      <c r="EJ20">
        <v>424.2198064516129</v>
      </c>
      <c r="EK20">
        <v>0.1856837741935484</v>
      </c>
      <c r="EL20">
        <v>419.9957096774194</v>
      </c>
      <c r="EM20">
        <v>9.957472258064517</v>
      </c>
      <c r="EN20">
        <v>0.9136585806451614</v>
      </c>
      <c r="EO20">
        <v>0.8969328064516128</v>
      </c>
      <c r="EP20">
        <v>5.607692903225804</v>
      </c>
      <c r="EQ20">
        <v>5.341622903225806</v>
      </c>
      <c r="ER20">
        <v>1499.979677419355</v>
      </c>
      <c r="ES20">
        <v>0.9729967741935481</v>
      </c>
      <c r="ET20">
        <v>0.02700309677419355</v>
      </c>
      <c r="EU20">
        <v>0</v>
      </c>
      <c r="EV20">
        <v>284.2159032258065</v>
      </c>
      <c r="EW20">
        <v>4.999599999999997</v>
      </c>
      <c r="EX20">
        <v>4301.166774193549</v>
      </c>
      <c r="EY20">
        <v>14076.2</v>
      </c>
      <c r="EZ20">
        <v>37.25158064516128</v>
      </c>
      <c r="FA20">
        <v>39.258</v>
      </c>
      <c r="FB20">
        <v>38.64893548387096</v>
      </c>
      <c r="FC20">
        <v>38.57245161290322</v>
      </c>
      <c r="FD20">
        <v>37.73167741935483</v>
      </c>
      <c r="FE20">
        <v>1454.608387096774</v>
      </c>
      <c r="FF20">
        <v>40.37129032258067</v>
      </c>
      <c r="FG20">
        <v>0</v>
      </c>
      <c r="FH20">
        <v>182</v>
      </c>
      <c r="FI20">
        <v>0</v>
      </c>
      <c r="FJ20">
        <v>284.20696</v>
      </c>
      <c r="FK20">
        <v>-0.3969230820419979</v>
      </c>
      <c r="FL20">
        <v>-2.677692290690636</v>
      </c>
      <c r="FM20">
        <v>4301.1108</v>
      </c>
      <c r="FN20">
        <v>15</v>
      </c>
      <c r="FO20">
        <v>0</v>
      </c>
      <c r="FP20" t="s">
        <v>439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-2.62527675</v>
      </c>
      <c r="GC20">
        <v>-0.151256622889298</v>
      </c>
      <c r="GD20">
        <v>0.04167210706140857</v>
      </c>
      <c r="GE20">
        <v>1</v>
      </c>
      <c r="GF20">
        <v>284.2246470588235</v>
      </c>
      <c r="GG20">
        <v>-0.2522841902335408</v>
      </c>
      <c r="GH20">
        <v>0.1676457894688763</v>
      </c>
      <c r="GI20">
        <v>1</v>
      </c>
      <c r="GJ20">
        <v>0.185359575</v>
      </c>
      <c r="GK20">
        <v>0.008821339587241491</v>
      </c>
      <c r="GL20">
        <v>0.0009858145334569776</v>
      </c>
      <c r="GM20">
        <v>1</v>
      </c>
      <c r="GN20">
        <v>3</v>
      </c>
      <c r="GO20">
        <v>3</v>
      </c>
      <c r="GP20" t="s">
        <v>440</v>
      </c>
      <c r="GQ20">
        <v>3.09998</v>
      </c>
      <c r="GR20">
        <v>2.75818</v>
      </c>
      <c r="GS20">
        <v>0.086617</v>
      </c>
      <c r="GT20">
        <v>0.0872928</v>
      </c>
      <c r="GU20">
        <v>0.0571786</v>
      </c>
      <c r="GV20">
        <v>0.0569689</v>
      </c>
      <c r="GW20">
        <v>23773.7</v>
      </c>
      <c r="GX20">
        <v>22133.9</v>
      </c>
      <c r="GY20">
        <v>26596.1</v>
      </c>
      <c r="GZ20">
        <v>24484.2</v>
      </c>
      <c r="HA20">
        <v>40193.7</v>
      </c>
      <c r="HB20">
        <v>34170.2</v>
      </c>
      <c r="HC20">
        <v>46507.6</v>
      </c>
      <c r="HD20">
        <v>38770.8</v>
      </c>
      <c r="HE20">
        <v>1.8731</v>
      </c>
      <c r="HF20">
        <v>1.8556</v>
      </c>
      <c r="HG20">
        <v>-0.008620320000000001</v>
      </c>
      <c r="HH20">
        <v>0</v>
      </c>
      <c r="HI20">
        <v>16.9073</v>
      </c>
      <c r="HJ20">
        <v>999.9</v>
      </c>
      <c r="HK20">
        <v>29.7</v>
      </c>
      <c r="HL20">
        <v>29.2</v>
      </c>
      <c r="HM20">
        <v>13.4153</v>
      </c>
      <c r="HN20">
        <v>63.0153</v>
      </c>
      <c r="HO20">
        <v>23.738</v>
      </c>
      <c r="HP20">
        <v>1</v>
      </c>
      <c r="HQ20">
        <v>0.280122</v>
      </c>
      <c r="HR20">
        <v>9.28105</v>
      </c>
      <c r="HS20">
        <v>20.0728</v>
      </c>
      <c r="HT20">
        <v>5.22193</v>
      </c>
      <c r="HU20">
        <v>11.986</v>
      </c>
      <c r="HV20">
        <v>4.9656</v>
      </c>
      <c r="HW20">
        <v>3.2757</v>
      </c>
      <c r="HX20">
        <v>9999</v>
      </c>
      <c r="HY20">
        <v>9999</v>
      </c>
      <c r="HZ20">
        <v>9999</v>
      </c>
      <c r="IA20">
        <v>503.6</v>
      </c>
      <c r="IB20">
        <v>1.86367</v>
      </c>
      <c r="IC20">
        <v>1.85974</v>
      </c>
      <c r="ID20">
        <v>1.85805</v>
      </c>
      <c r="IE20">
        <v>1.85944</v>
      </c>
      <c r="IF20">
        <v>1.85955</v>
      </c>
      <c r="IG20">
        <v>1.85805</v>
      </c>
      <c r="IH20">
        <v>1.85708</v>
      </c>
      <c r="II20">
        <v>1.85206</v>
      </c>
      <c r="IJ20">
        <v>0</v>
      </c>
      <c r="IK20">
        <v>0</v>
      </c>
      <c r="IL20">
        <v>0</v>
      </c>
      <c r="IM20">
        <v>0</v>
      </c>
      <c r="IN20" t="s">
        <v>441</v>
      </c>
      <c r="IO20" t="s">
        <v>442</v>
      </c>
      <c r="IP20" t="s">
        <v>443</v>
      </c>
      <c r="IQ20" t="s">
        <v>443</v>
      </c>
      <c r="IR20" t="s">
        <v>443</v>
      </c>
      <c r="IS20" t="s">
        <v>443</v>
      </c>
      <c r="IT20">
        <v>0</v>
      </c>
      <c r="IU20">
        <v>100</v>
      </c>
      <c r="IV20">
        <v>100</v>
      </c>
      <c r="IW20">
        <v>1.267</v>
      </c>
      <c r="IX20">
        <v>0.0018</v>
      </c>
      <c r="IY20">
        <v>0.3971615310492796</v>
      </c>
      <c r="IZ20">
        <v>0.002194383670526158</v>
      </c>
      <c r="JA20">
        <v>-2.614430836048478E-07</v>
      </c>
      <c r="JB20">
        <v>2.831566818974657E-11</v>
      </c>
      <c r="JC20">
        <v>-0.02387284111826243</v>
      </c>
      <c r="JD20">
        <v>-0.004919592197158782</v>
      </c>
      <c r="JE20">
        <v>0.0008186423644796414</v>
      </c>
      <c r="JF20">
        <v>-8.268116151049551E-06</v>
      </c>
      <c r="JG20">
        <v>6</v>
      </c>
      <c r="JH20">
        <v>2002</v>
      </c>
      <c r="JI20">
        <v>0</v>
      </c>
      <c r="JJ20">
        <v>28</v>
      </c>
      <c r="JK20">
        <v>28341875.1</v>
      </c>
      <c r="JL20">
        <v>28341875.1</v>
      </c>
      <c r="JM20">
        <v>1.12793</v>
      </c>
      <c r="JN20">
        <v>2.60498</v>
      </c>
      <c r="JO20">
        <v>1.49658</v>
      </c>
      <c r="JP20">
        <v>2.37183</v>
      </c>
      <c r="JQ20">
        <v>1.54907</v>
      </c>
      <c r="JR20">
        <v>2.33887</v>
      </c>
      <c r="JS20">
        <v>34.6463</v>
      </c>
      <c r="JT20">
        <v>14.9201</v>
      </c>
      <c r="JU20">
        <v>18</v>
      </c>
      <c r="JV20">
        <v>493.295</v>
      </c>
      <c r="JW20">
        <v>497.008</v>
      </c>
      <c r="JX20">
        <v>10.8424</v>
      </c>
      <c r="JY20">
        <v>30.2845</v>
      </c>
      <c r="JZ20">
        <v>30.0003</v>
      </c>
      <c r="KA20">
        <v>30.262</v>
      </c>
      <c r="KB20">
        <v>30.1758</v>
      </c>
      <c r="KC20">
        <v>22.6717</v>
      </c>
      <c r="KD20">
        <v>21.5726</v>
      </c>
      <c r="KE20">
        <v>21.685</v>
      </c>
      <c r="KF20">
        <v>6.1097</v>
      </c>
      <c r="KG20">
        <v>420</v>
      </c>
      <c r="KH20">
        <v>9.980930000000001</v>
      </c>
      <c r="KI20">
        <v>101.634</v>
      </c>
      <c r="KJ20">
        <v>93.4687</v>
      </c>
    </row>
    <row r="21" spans="1:296">
      <c r="A21">
        <v>3</v>
      </c>
      <c r="B21">
        <v>1700512715.6</v>
      </c>
      <c r="C21">
        <v>393.5999999046326</v>
      </c>
      <c r="D21" t="s">
        <v>447</v>
      </c>
      <c r="E21" t="s">
        <v>448</v>
      </c>
      <c r="F21">
        <v>5</v>
      </c>
      <c r="G21" t="s">
        <v>435</v>
      </c>
      <c r="H21">
        <v>1700512707.599999</v>
      </c>
      <c r="I21">
        <f>(J21)/1000</f>
        <v>0</v>
      </c>
      <c r="J21">
        <f>IF(DO21, AM21, AG21)</f>
        <v>0</v>
      </c>
      <c r="K21">
        <f>IF(DO21, AH21, AF21)</f>
        <v>0</v>
      </c>
      <c r="L21">
        <f>DQ21 - IF(AT21&gt;1, K21*DK21*100.0/(AV21*EE21), 0)</f>
        <v>0</v>
      </c>
      <c r="M21">
        <f>((S21-I21/2)*L21-K21)/(S21+I21/2)</f>
        <v>0</v>
      </c>
      <c r="N21">
        <f>M21*(DX21+DY21)/1000.0</f>
        <v>0</v>
      </c>
      <c r="O21">
        <f>(DQ21 - IF(AT21&gt;1, K21*DK21*100.0/(AV21*EE21), 0))*(DX21+DY21)/1000.0</f>
        <v>0</v>
      </c>
      <c r="P21">
        <f>2.0/((1/R21-1/Q21)+SIGN(R21)*SQRT((1/R21-1/Q21)*(1/R21-1/Q21) + 4*DL21/((DL21+1)*(DL21+1))*(2*1/R21*1/Q21-1/Q21*1/Q21)))</f>
        <v>0</v>
      </c>
      <c r="Q21">
        <f>IF(LEFT(DM21,1)&lt;&gt;"0",IF(LEFT(DM21,1)="1",3.0,DN21),$D$5+$E$5*(EE21*DX21/($K$5*1000))+$F$5*(EE21*DX21/($K$5*1000))*MAX(MIN(DK21,$J$5),$I$5)*MAX(MIN(DK21,$J$5),$I$5)+$G$5*MAX(MIN(DK21,$J$5),$I$5)*(EE21*DX21/($K$5*1000))+$H$5*(EE21*DX21/($K$5*1000))*(EE21*DX21/($K$5*1000)))</f>
        <v>0</v>
      </c>
      <c r="R21">
        <f>I21*(1000-(1000*0.61365*exp(17.502*V21/(240.97+V21))/(DX21+DY21)+DS21)/2)/(1000*0.61365*exp(17.502*V21/(240.97+V21))/(DX21+DY21)-DS21)</f>
        <v>0</v>
      </c>
      <c r="S21">
        <f>1/((DL21+1)/(P21/1.6)+1/(Q21/1.37)) + DL21/((DL21+1)/(P21/1.6) + DL21/(Q21/1.37))</f>
        <v>0</v>
      </c>
      <c r="T21">
        <f>(DG21*DJ21)</f>
        <v>0</v>
      </c>
      <c r="U21">
        <f>(DZ21+(T21+2*0.95*5.67E-8*(((DZ21+$B$9)+273)^4-(DZ21+273)^4)-44100*I21)/(1.84*29.3*Q21+8*0.95*5.67E-8*(DZ21+273)^3))</f>
        <v>0</v>
      </c>
      <c r="V21">
        <f>($C$9*EA21+$D$9*EB21+$E$9*U21)</f>
        <v>0</v>
      </c>
      <c r="W21">
        <f>0.61365*exp(17.502*V21/(240.97+V21))</f>
        <v>0</v>
      </c>
      <c r="X21">
        <f>(Y21/Z21*100)</f>
        <v>0</v>
      </c>
      <c r="Y21">
        <f>DS21*(DX21+DY21)/1000</f>
        <v>0</v>
      </c>
      <c r="Z21">
        <f>0.61365*exp(17.502*DZ21/(240.97+DZ21))</f>
        <v>0</v>
      </c>
      <c r="AA21">
        <f>(W21-DS21*(DX21+DY21)/1000)</f>
        <v>0</v>
      </c>
      <c r="AB21">
        <f>(-I21*44100)</f>
        <v>0</v>
      </c>
      <c r="AC21">
        <f>2*29.3*Q21*0.92*(DZ21-V21)</f>
        <v>0</v>
      </c>
      <c r="AD21">
        <f>2*0.95*5.67E-8*(((DZ21+$B$9)+273)^4-(V21+273)^4)</f>
        <v>0</v>
      </c>
      <c r="AE21">
        <f>T21+AD21+AB21+AC21</f>
        <v>0</v>
      </c>
      <c r="AF21">
        <f>DW21*AT21*(DR21-DQ21*(1000-AT21*DT21)/(1000-AT21*DS21))/(100*DK21)</f>
        <v>0</v>
      </c>
      <c r="AG21">
        <f>1000*DW21*AT21*(DS21-DT21)/(100*DK21*(1000-AT21*DS21))</f>
        <v>0</v>
      </c>
      <c r="AH21">
        <f>(AI21 - AJ21 - DX21*1E3/(8.314*(DZ21+273.15)) * AL21/DW21 * AK21) * DW21/(100*DK21) * (1000 - DT21)/1000</f>
        <v>0</v>
      </c>
      <c r="AI21">
        <v>424.1689494703458</v>
      </c>
      <c r="AJ21">
        <v>421.5316909090905</v>
      </c>
      <c r="AK21">
        <v>-0.0009614446203559847</v>
      </c>
      <c r="AL21">
        <v>66.25723308512174</v>
      </c>
      <c r="AM21">
        <f>(AO21 - AN21 + DX21*1E3/(8.314*(DZ21+273.15)) * AQ21/DW21 * AP21) * DW21/(100*DK21) * 1000/(1000 - AO21)</f>
        <v>0</v>
      </c>
      <c r="AN21">
        <v>9.985553724731645</v>
      </c>
      <c r="AO21">
        <v>10.18024666666667</v>
      </c>
      <c r="AP21">
        <v>-3.304734269966187E-08</v>
      </c>
      <c r="AQ21">
        <v>108.3349869598042</v>
      </c>
      <c r="AR21">
        <v>0</v>
      </c>
      <c r="AS21">
        <v>0</v>
      </c>
      <c r="AT21">
        <f>IF(AR21*$H$15&gt;=AV21,1.0,(AV21/(AV21-AR21*$H$15)))</f>
        <v>0</v>
      </c>
      <c r="AU21">
        <f>(AT21-1)*100</f>
        <v>0</v>
      </c>
      <c r="AV21">
        <f>MAX(0,($B$15+$C$15*EE21)/(1+$D$15*EE21)*DX21/(DZ21+273)*$E$15)</f>
        <v>0</v>
      </c>
      <c r="AW21" t="s">
        <v>436</v>
      </c>
      <c r="AX21">
        <v>0</v>
      </c>
      <c r="AY21">
        <v>0.7</v>
      </c>
      <c r="AZ21">
        <v>0.7</v>
      </c>
      <c r="BA21">
        <f>1-AY21/AZ21</f>
        <v>0</v>
      </c>
      <c r="BB21">
        <v>-1</v>
      </c>
      <c r="BC21" t="s">
        <v>449</v>
      </c>
      <c r="BD21">
        <v>8170.08</v>
      </c>
      <c r="BE21">
        <v>282.03256</v>
      </c>
      <c r="BF21">
        <v>292.11</v>
      </c>
      <c r="BG21">
        <f>1-BE21/BF21</f>
        <v>0</v>
      </c>
      <c r="BH21">
        <v>0.5</v>
      </c>
      <c r="BI21">
        <f>DH21</f>
        <v>0</v>
      </c>
      <c r="BJ21">
        <f>K21</f>
        <v>0</v>
      </c>
      <c r="BK21">
        <f>BG21*BH21*BI21</f>
        <v>0</v>
      </c>
      <c r="BL21">
        <f>(BJ21-BB21)/BI21</f>
        <v>0</v>
      </c>
      <c r="BM21">
        <f>(AZ21-BF21)/BF21</f>
        <v>0</v>
      </c>
      <c r="BN21">
        <f>AY21/(BA21+AY21/BF21)</f>
        <v>0</v>
      </c>
      <c r="BO21" t="s">
        <v>436</v>
      </c>
      <c r="BP21">
        <v>0</v>
      </c>
      <c r="BQ21">
        <f>IF(BP21&lt;&gt;0, BP21, BN21)</f>
        <v>0</v>
      </c>
      <c r="BR21">
        <f>1-BQ21/BF21</f>
        <v>0</v>
      </c>
      <c r="BS21">
        <f>(BF21-BE21)/(BF21-BQ21)</f>
        <v>0</v>
      </c>
      <c r="BT21">
        <f>(AZ21-BF21)/(AZ21-BQ21)</f>
        <v>0</v>
      </c>
      <c r="BU21">
        <f>(BF21-BE21)/(BF21-AY21)</f>
        <v>0</v>
      </c>
      <c r="BV21">
        <f>(AZ21-BF21)/(AZ21-AY21)</f>
        <v>0</v>
      </c>
      <c r="BW21">
        <f>(BS21*BQ21/BE21)</f>
        <v>0</v>
      </c>
      <c r="BX21">
        <f>(1-BW21)</f>
        <v>0</v>
      </c>
      <c r="DG21">
        <f>$B$13*EF21+$C$13*EG21+$F$13*ER21*(1-EU21)</f>
        <v>0</v>
      </c>
      <c r="DH21">
        <f>DG21*DI21</f>
        <v>0</v>
      </c>
      <c r="DI21">
        <f>($B$13*$D$11+$C$13*$D$11+$F$13*((FE21+EW21)/MAX(FE21+EW21+FF21, 0.1)*$I$11+FF21/MAX(FE21+EW21+FF21, 0.1)*$J$11))/($B$13+$C$13+$F$13)</f>
        <v>0</v>
      </c>
      <c r="DJ21">
        <f>($B$13*$K$11+$C$13*$K$11+$F$13*((FE21+EW21)/MAX(FE21+EW21+FF21, 0.1)*$P$11+FF21/MAX(FE21+EW21+FF21, 0.1)*$Q$11))/($B$13+$C$13+$F$13)</f>
        <v>0</v>
      </c>
      <c r="DK21">
        <v>2</v>
      </c>
      <c r="DL21">
        <v>0.5</v>
      </c>
      <c r="DM21" t="s">
        <v>438</v>
      </c>
      <c r="DN21">
        <v>2</v>
      </c>
      <c r="DO21" t="b">
        <v>1</v>
      </c>
      <c r="DP21">
        <v>1700512707.599999</v>
      </c>
      <c r="DQ21">
        <v>417.2800967741936</v>
      </c>
      <c r="DR21">
        <v>419.9914193548387</v>
      </c>
      <c r="DS21">
        <v>10.17967419354839</v>
      </c>
      <c r="DT21">
        <v>9.985203225806451</v>
      </c>
      <c r="DU21">
        <v>416.0132580645162</v>
      </c>
      <c r="DV21">
        <v>10.17753870967742</v>
      </c>
      <c r="DW21">
        <v>499.9894516129032</v>
      </c>
      <c r="DX21">
        <v>90.07572258064516</v>
      </c>
      <c r="DY21">
        <v>0.0999618129032258</v>
      </c>
      <c r="DZ21">
        <v>16.08945483870968</v>
      </c>
      <c r="EA21">
        <v>16.87720967741935</v>
      </c>
      <c r="EB21">
        <v>999.9000000000003</v>
      </c>
      <c r="EC21">
        <v>0</v>
      </c>
      <c r="ED21">
        <v>0</v>
      </c>
      <c r="EE21">
        <v>9999.997096774192</v>
      </c>
      <c r="EF21">
        <v>0</v>
      </c>
      <c r="EG21">
        <v>14.07</v>
      </c>
      <c r="EH21">
        <v>-2.711262580645161</v>
      </c>
      <c r="EI21">
        <v>421.5716129032259</v>
      </c>
      <c r="EJ21">
        <v>424.2274838709677</v>
      </c>
      <c r="EK21">
        <v>0.1944717419354839</v>
      </c>
      <c r="EL21">
        <v>419.9914193548387</v>
      </c>
      <c r="EM21">
        <v>9.985203225806451</v>
      </c>
      <c r="EN21">
        <v>0.9169416129032258</v>
      </c>
      <c r="EO21">
        <v>0.8994244838709676</v>
      </c>
      <c r="EP21">
        <v>5.659413870967743</v>
      </c>
      <c r="EQ21">
        <v>5.381536129032257</v>
      </c>
      <c r="ER21">
        <v>1499.995806451613</v>
      </c>
      <c r="ES21">
        <v>0.972992387096774</v>
      </c>
      <c r="ET21">
        <v>0.02700753548387096</v>
      </c>
      <c r="EU21">
        <v>0</v>
      </c>
      <c r="EV21">
        <v>282.0295483870967</v>
      </c>
      <c r="EW21">
        <v>4.999599999999997</v>
      </c>
      <c r="EX21">
        <v>4273.137741935484</v>
      </c>
      <c r="EY21">
        <v>14076.33870967742</v>
      </c>
      <c r="EZ21">
        <v>37.36667741935483</v>
      </c>
      <c r="FA21">
        <v>39.45529032258064</v>
      </c>
      <c r="FB21">
        <v>38.32838709677419</v>
      </c>
      <c r="FC21">
        <v>38.71754838709676</v>
      </c>
      <c r="FD21">
        <v>37.76587096774193</v>
      </c>
      <c r="FE21">
        <v>1454.615806451613</v>
      </c>
      <c r="FF21">
        <v>40.38000000000002</v>
      </c>
      <c r="FG21">
        <v>0</v>
      </c>
      <c r="FH21">
        <v>210.4000000953674</v>
      </c>
      <c r="FI21">
        <v>0</v>
      </c>
      <c r="FJ21">
        <v>282.03256</v>
      </c>
      <c r="FK21">
        <v>0.04776923335575358</v>
      </c>
      <c r="FL21">
        <v>-8.313076940510767</v>
      </c>
      <c r="FM21">
        <v>4272.964</v>
      </c>
      <c r="FN21">
        <v>15</v>
      </c>
      <c r="FO21">
        <v>0</v>
      </c>
      <c r="FP21" t="s">
        <v>439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-2.70131825</v>
      </c>
      <c r="GC21">
        <v>-0.01216491557222871</v>
      </c>
      <c r="GD21">
        <v>0.05257065321486407</v>
      </c>
      <c r="GE21">
        <v>1</v>
      </c>
      <c r="GF21">
        <v>282.0654705882353</v>
      </c>
      <c r="GG21">
        <v>-0.4020779215824066</v>
      </c>
      <c r="GH21">
        <v>0.2393031839337447</v>
      </c>
      <c r="GI21">
        <v>1</v>
      </c>
      <c r="GJ21">
        <v>0.194396475</v>
      </c>
      <c r="GK21">
        <v>0.001421369606003675</v>
      </c>
      <c r="GL21">
        <v>0.0004790334532942345</v>
      </c>
      <c r="GM21">
        <v>1</v>
      </c>
      <c r="GN21">
        <v>3</v>
      </c>
      <c r="GO21">
        <v>3</v>
      </c>
      <c r="GP21" t="s">
        <v>440</v>
      </c>
      <c r="GQ21">
        <v>3.10002</v>
      </c>
      <c r="GR21">
        <v>2.7581</v>
      </c>
      <c r="GS21">
        <v>0.08656610000000001</v>
      </c>
      <c r="GT21">
        <v>0.0872641</v>
      </c>
      <c r="GU21">
        <v>0.0573119</v>
      </c>
      <c r="GV21">
        <v>0.0570687</v>
      </c>
      <c r="GW21">
        <v>23767.9</v>
      </c>
      <c r="GX21">
        <v>22129</v>
      </c>
      <c r="GY21">
        <v>26588.8</v>
      </c>
      <c r="GZ21">
        <v>24478.7</v>
      </c>
      <c r="HA21">
        <v>40177</v>
      </c>
      <c r="HB21">
        <v>34159.2</v>
      </c>
      <c r="HC21">
        <v>46495</v>
      </c>
      <c r="HD21">
        <v>38762.4</v>
      </c>
      <c r="HE21">
        <v>1.87155</v>
      </c>
      <c r="HF21">
        <v>1.8512</v>
      </c>
      <c r="HG21">
        <v>-0.00415742</v>
      </c>
      <c r="HH21">
        <v>0</v>
      </c>
      <c r="HI21">
        <v>16.9605</v>
      </c>
      <c r="HJ21">
        <v>999.9</v>
      </c>
      <c r="HK21">
        <v>29.2</v>
      </c>
      <c r="HL21">
        <v>29.5</v>
      </c>
      <c r="HM21">
        <v>13.4187</v>
      </c>
      <c r="HN21">
        <v>62.8554</v>
      </c>
      <c r="HO21">
        <v>23.734</v>
      </c>
      <c r="HP21">
        <v>1</v>
      </c>
      <c r="HQ21">
        <v>0.291961</v>
      </c>
      <c r="HR21">
        <v>9.28105</v>
      </c>
      <c r="HS21">
        <v>20.0742</v>
      </c>
      <c r="HT21">
        <v>5.22148</v>
      </c>
      <c r="HU21">
        <v>11.986</v>
      </c>
      <c r="HV21">
        <v>4.9657</v>
      </c>
      <c r="HW21">
        <v>3.27535</v>
      </c>
      <c r="HX21">
        <v>9999</v>
      </c>
      <c r="HY21">
        <v>9999</v>
      </c>
      <c r="HZ21">
        <v>9999</v>
      </c>
      <c r="IA21">
        <v>503.7</v>
      </c>
      <c r="IB21">
        <v>1.86371</v>
      </c>
      <c r="IC21">
        <v>1.85974</v>
      </c>
      <c r="ID21">
        <v>1.85806</v>
      </c>
      <c r="IE21">
        <v>1.85944</v>
      </c>
      <c r="IF21">
        <v>1.85958</v>
      </c>
      <c r="IG21">
        <v>1.85806</v>
      </c>
      <c r="IH21">
        <v>1.85713</v>
      </c>
      <c r="II21">
        <v>1.85209</v>
      </c>
      <c r="IJ21">
        <v>0</v>
      </c>
      <c r="IK21">
        <v>0</v>
      </c>
      <c r="IL21">
        <v>0</v>
      </c>
      <c r="IM21">
        <v>0</v>
      </c>
      <c r="IN21" t="s">
        <v>441</v>
      </c>
      <c r="IO21" t="s">
        <v>442</v>
      </c>
      <c r="IP21" t="s">
        <v>443</v>
      </c>
      <c r="IQ21" t="s">
        <v>443</v>
      </c>
      <c r="IR21" t="s">
        <v>443</v>
      </c>
      <c r="IS21" t="s">
        <v>443</v>
      </c>
      <c r="IT21">
        <v>0</v>
      </c>
      <c r="IU21">
        <v>100</v>
      </c>
      <c r="IV21">
        <v>100</v>
      </c>
      <c r="IW21">
        <v>1.267</v>
      </c>
      <c r="IX21">
        <v>0.0021</v>
      </c>
      <c r="IY21">
        <v>0.3971615310492796</v>
      </c>
      <c r="IZ21">
        <v>0.002194383670526158</v>
      </c>
      <c r="JA21">
        <v>-2.614430836048478E-07</v>
      </c>
      <c r="JB21">
        <v>2.831566818974657E-11</v>
      </c>
      <c r="JC21">
        <v>-0.02387284111826243</v>
      </c>
      <c r="JD21">
        <v>-0.004919592197158782</v>
      </c>
      <c r="JE21">
        <v>0.0008186423644796414</v>
      </c>
      <c r="JF21">
        <v>-8.268116151049551E-06</v>
      </c>
      <c r="JG21">
        <v>6</v>
      </c>
      <c r="JH21">
        <v>2002</v>
      </c>
      <c r="JI21">
        <v>0</v>
      </c>
      <c r="JJ21">
        <v>28</v>
      </c>
      <c r="JK21">
        <v>28341878.6</v>
      </c>
      <c r="JL21">
        <v>28341878.6</v>
      </c>
      <c r="JM21">
        <v>1.12793</v>
      </c>
      <c r="JN21">
        <v>2.61108</v>
      </c>
      <c r="JO21">
        <v>1.49658</v>
      </c>
      <c r="JP21">
        <v>2.37183</v>
      </c>
      <c r="JQ21">
        <v>1.54907</v>
      </c>
      <c r="JR21">
        <v>2.31934</v>
      </c>
      <c r="JS21">
        <v>34.9444</v>
      </c>
      <c r="JT21">
        <v>14.8588</v>
      </c>
      <c r="JU21">
        <v>18</v>
      </c>
      <c r="JV21">
        <v>493.607</v>
      </c>
      <c r="JW21">
        <v>495.45</v>
      </c>
      <c r="JX21">
        <v>11.0475</v>
      </c>
      <c r="JY21">
        <v>30.4406</v>
      </c>
      <c r="JZ21">
        <v>30.0005</v>
      </c>
      <c r="KA21">
        <v>30.4263</v>
      </c>
      <c r="KB21">
        <v>30.3438</v>
      </c>
      <c r="KC21">
        <v>22.6847</v>
      </c>
      <c r="KD21">
        <v>21.0282</v>
      </c>
      <c r="KE21">
        <v>21.3147</v>
      </c>
      <c r="KF21">
        <v>6.16064</v>
      </c>
      <c r="KG21">
        <v>420</v>
      </c>
      <c r="KH21">
        <v>9.95293</v>
      </c>
      <c r="KI21">
        <v>101.606</v>
      </c>
      <c r="KJ21">
        <v>93.4483</v>
      </c>
    </row>
    <row r="22" spans="1:296">
      <c r="A22">
        <v>4</v>
      </c>
      <c r="B22">
        <v>1700513236.1</v>
      </c>
      <c r="C22">
        <v>914.0999999046326</v>
      </c>
      <c r="D22" t="s">
        <v>450</v>
      </c>
      <c r="E22" t="s">
        <v>451</v>
      </c>
      <c r="F22">
        <v>5</v>
      </c>
      <c r="G22" t="s">
        <v>435</v>
      </c>
      <c r="H22">
        <v>1700513228.349999</v>
      </c>
      <c r="I22">
        <f>(J22)/1000</f>
        <v>0</v>
      </c>
      <c r="J22">
        <f>IF(DO22, AM22, AG22)</f>
        <v>0</v>
      </c>
      <c r="K22">
        <f>IF(DO22, AH22, AF22)</f>
        <v>0</v>
      </c>
      <c r="L22">
        <f>DQ22 - IF(AT22&gt;1, K22*DK22*100.0/(AV22*EE22), 0)</f>
        <v>0</v>
      </c>
      <c r="M22">
        <f>((S22-I22/2)*L22-K22)/(S22+I22/2)</f>
        <v>0</v>
      </c>
      <c r="N22">
        <f>M22*(DX22+DY22)/1000.0</f>
        <v>0</v>
      </c>
      <c r="O22">
        <f>(DQ22 - IF(AT22&gt;1, K22*DK22*100.0/(AV22*EE22), 0))*(DX22+DY22)/1000.0</f>
        <v>0</v>
      </c>
      <c r="P22">
        <f>2.0/((1/R22-1/Q22)+SIGN(R22)*SQRT((1/R22-1/Q22)*(1/R22-1/Q22) + 4*DL22/((DL22+1)*(DL22+1))*(2*1/R22*1/Q22-1/Q22*1/Q22)))</f>
        <v>0</v>
      </c>
      <c r="Q22">
        <f>IF(LEFT(DM22,1)&lt;&gt;"0",IF(LEFT(DM22,1)="1",3.0,DN22),$D$5+$E$5*(EE22*DX22/($K$5*1000))+$F$5*(EE22*DX22/($K$5*1000))*MAX(MIN(DK22,$J$5),$I$5)*MAX(MIN(DK22,$J$5),$I$5)+$G$5*MAX(MIN(DK22,$J$5),$I$5)*(EE22*DX22/($K$5*1000))+$H$5*(EE22*DX22/($K$5*1000))*(EE22*DX22/($K$5*1000)))</f>
        <v>0</v>
      </c>
      <c r="R22">
        <f>I22*(1000-(1000*0.61365*exp(17.502*V22/(240.97+V22))/(DX22+DY22)+DS22)/2)/(1000*0.61365*exp(17.502*V22/(240.97+V22))/(DX22+DY22)-DS22)</f>
        <v>0</v>
      </c>
      <c r="S22">
        <f>1/((DL22+1)/(P22/1.6)+1/(Q22/1.37)) + DL22/((DL22+1)/(P22/1.6) + DL22/(Q22/1.37))</f>
        <v>0</v>
      </c>
      <c r="T22">
        <f>(DG22*DJ22)</f>
        <v>0</v>
      </c>
      <c r="U22">
        <f>(DZ22+(T22+2*0.95*5.67E-8*(((DZ22+$B$9)+273)^4-(DZ22+273)^4)-44100*I22)/(1.84*29.3*Q22+8*0.95*5.67E-8*(DZ22+273)^3))</f>
        <v>0</v>
      </c>
      <c r="V22">
        <f>($C$9*EA22+$D$9*EB22+$E$9*U22)</f>
        <v>0</v>
      </c>
      <c r="W22">
        <f>0.61365*exp(17.502*V22/(240.97+V22))</f>
        <v>0</v>
      </c>
      <c r="X22">
        <f>(Y22/Z22*100)</f>
        <v>0</v>
      </c>
      <c r="Y22">
        <f>DS22*(DX22+DY22)/1000</f>
        <v>0</v>
      </c>
      <c r="Z22">
        <f>0.61365*exp(17.502*DZ22/(240.97+DZ22))</f>
        <v>0</v>
      </c>
      <c r="AA22">
        <f>(W22-DS22*(DX22+DY22)/1000)</f>
        <v>0</v>
      </c>
      <c r="AB22">
        <f>(-I22*44100)</f>
        <v>0</v>
      </c>
      <c r="AC22">
        <f>2*29.3*Q22*0.92*(DZ22-V22)</f>
        <v>0</v>
      </c>
      <c r="AD22">
        <f>2*0.95*5.67E-8*(((DZ22+$B$9)+273)^4-(V22+273)^4)</f>
        <v>0</v>
      </c>
      <c r="AE22">
        <f>T22+AD22+AB22+AC22</f>
        <v>0</v>
      </c>
      <c r="AF22">
        <f>DW22*AT22*(DR22-DQ22*(1000-AT22*DT22)/(1000-AT22*DS22))/(100*DK22)</f>
        <v>0</v>
      </c>
      <c r="AG22">
        <f>1000*DW22*AT22*(DS22-DT22)/(100*DK22*(1000-AT22*DS22))</f>
        <v>0</v>
      </c>
      <c r="AH22">
        <f>(AI22 - AJ22 - DX22*1E3/(8.314*(DZ22+273.15)) * AL22/DW22 * AK22) * DW22/(100*DK22) * (1000 - DT22)/1000</f>
        <v>0</v>
      </c>
      <c r="AI22">
        <v>424.160223226444</v>
      </c>
      <c r="AJ22">
        <v>421.8340424242424</v>
      </c>
      <c r="AK22">
        <v>-0.01447424257083582</v>
      </c>
      <c r="AL22">
        <v>66.25723308512174</v>
      </c>
      <c r="AM22">
        <f>(AO22 - AN22 + DX22*1E3/(8.314*(DZ22+273.15)) * AQ22/DW22 * AP22) * DW22/(100*DK22) * 1000/(1000 - AO22)</f>
        <v>0</v>
      </c>
      <c r="AN22">
        <v>9.899689999895376</v>
      </c>
      <c r="AO22">
        <v>10.10400303030303</v>
      </c>
      <c r="AP22">
        <v>-0.00312025054553461</v>
      </c>
      <c r="AQ22">
        <v>108.3349869598042</v>
      </c>
      <c r="AR22">
        <v>0</v>
      </c>
      <c r="AS22">
        <v>0</v>
      </c>
      <c r="AT22">
        <f>IF(AR22*$H$15&gt;=AV22,1.0,(AV22/(AV22-AR22*$H$15)))</f>
        <v>0</v>
      </c>
      <c r="AU22">
        <f>(AT22-1)*100</f>
        <v>0</v>
      </c>
      <c r="AV22">
        <f>MAX(0,($B$15+$C$15*EE22)/(1+$D$15*EE22)*DX22/(DZ22+273)*$E$15)</f>
        <v>0</v>
      </c>
      <c r="AW22" t="s">
        <v>436</v>
      </c>
      <c r="AX22">
        <v>0</v>
      </c>
      <c r="AY22">
        <v>0.7</v>
      </c>
      <c r="AZ22">
        <v>0.7</v>
      </c>
      <c r="BA22">
        <f>1-AY22/AZ22</f>
        <v>0</v>
      </c>
      <c r="BB22">
        <v>-1</v>
      </c>
      <c r="BC22" t="s">
        <v>452</v>
      </c>
      <c r="BD22">
        <v>8167</v>
      </c>
      <c r="BE22">
        <v>264.61976</v>
      </c>
      <c r="BF22">
        <v>300.52</v>
      </c>
      <c r="BG22">
        <f>1-BE22/BF22</f>
        <v>0</v>
      </c>
      <c r="BH22">
        <v>0.5</v>
      </c>
      <c r="BI22">
        <f>DH22</f>
        <v>0</v>
      </c>
      <c r="BJ22">
        <f>K22</f>
        <v>0</v>
      </c>
      <c r="BK22">
        <f>BG22*BH22*BI22</f>
        <v>0</v>
      </c>
      <c r="BL22">
        <f>(BJ22-BB22)/BI22</f>
        <v>0</v>
      </c>
      <c r="BM22">
        <f>(AZ22-BF22)/BF22</f>
        <v>0</v>
      </c>
      <c r="BN22">
        <f>AY22/(BA22+AY22/BF22)</f>
        <v>0</v>
      </c>
      <c r="BO22" t="s">
        <v>436</v>
      </c>
      <c r="BP22">
        <v>0</v>
      </c>
      <c r="BQ22">
        <f>IF(BP22&lt;&gt;0, BP22, BN22)</f>
        <v>0</v>
      </c>
      <c r="BR22">
        <f>1-BQ22/BF22</f>
        <v>0</v>
      </c>
      <c r="BS22">
        <f>(BF22-BE22)/(BF22-BQ22)</f>
        <v>0</v>
      </c>
      <c r="BT22">
        <f>(AZ22-BF22)/(AZ22-BQ22)</f>
        <v>0</v>
      </c>
      <c r="BU22">
        <f>(BF22-BE22)/(BF22-AY22)</f>
        <v>0</v>
      </c>
      <c r="BV22">
        <f>(AZ22-BF22)/(AZ22-AY22)</f>
        <v>0</v>
      </c>
      <c r="BW22">
        <f>(BS22*BQ22/BE22)</f>
        <v>0</v>
      </c>
      <c r="BX22">
        <f>(1-BW22)</f>
        <v>0</v>
      </c>
      <c r="DG22">
        <f>$B$13*EF22+$C$13*EG22+$F$13*ER22*(1-EU22)</f>
        <v>0</v>
      </c>
      <c r="DH22">
        <f>DG22*DI22</f>
        <v>0</v>
      </c>
      <c r="DI22">
        <f>($B$13*$D$11+$C$13*$D$11+$F$13*((FE22+EW22)/MAX(FE22+EW22+FF22, 0.1)*$I$11+FF22/MAX(FE22+EW22+FF22, 0.1)*$J$11))/($B$13+$C$13+$F$13)</f>
        <v>0</v>
      </c>
      <c r="DJ22">
        <f>($B$13*$K$11+$C$13*$K$11+$F$13*((FE22+EW22)/MAX(FE22+EW22+FF22, 0.1)*$P$11+FF22/MAX(FE22+EW22+FF22, 0.1)*$Q$11))/($B$13+$C$13+$F$13)</f>
        <v>0</v>
      </c>
      <c r="DK22">
        <v>2</v>
      </c>
      <c r="DL22">
        <v>0.5</v>
      </c>
      <c r="DM22" t="s">
        <v>438</v>
      </c>
      <c r="DN22">
        <v>2</v>
      </c>
      <c r="DO22" t="b">
        <v>1</v>
      </c>
      <c r="DP22">
        <v>1700513228.349999</v>
      </c>
      <c r="DQ22">
        <v>417.6060333333333</v>
      </c>
      <c r="DR22">
        <v>419.9983</v>
      </c>
      <c r="DS22">
        <v>10.14210333333333</v>
      </c>
      <c r="DT22">
        <v>9.923278333333336</v>
      </c>
      <c r="DU22">
        <v>416.3385333333333</v>
      </c>
      <c r="DV22">
        <v>10.14030333333333</v>
      </c>
      <c r="DW22">
        <v>499.993</v>
      </c>
      <c r="DX22">
        <v>90.08527000000001</v>
      </c>
      <c r="DY22">
        <v>0.09998465333333334</v>
      </c>
      <c r="DZ22">
        <v>15.86874</v>
      </c>
      <c r="EA22">
        <v>15.93125</v>
      </c>
      <c r="EB22">
        <v>999.9000000000002</v>
      </c>
      <c r="EC22">
        <v>0</v>
      </c>
      <c r="ED22">
        <v>0</v>
      </c>
      <c r="EE22">
        <v>10002.99933333333</v>
      </c>
      <c r="EF22">
        <v>0</v>
      </c>
      <c r="EG22">
        <v>14.21670333333334</v>
      </c>
      <c r="EH22">
        <v>-2.392391333333334</v>
      </c>
      <c r="EI22">
        <v>421.8848666666666</v>
      </c>
      <c r="EJ22">
        <v>424.2079</v>
      </c>
      <c r="EK22">
        <v>0.2188280333333333</v>
      </c>
      <c r="EL22">
        <v>419.9983</v>
      </c>
      <c r="EM22">
        <v>9.923278333333336</v>
      </c>
      <c r="EN22">
        <v>0.9136543999999999</v>
      </c>
      <c r="EO22">
        <v>0.8939411666666668</v>
      </c>
      <c r="EP22">
        <v>5.607593666666667</v>
      </c>
      <c r="EQ22">
        <v>5.293530333333333</v>
      </c>
      <c r="ER22">
        <v>499.9750666666667</v>
      </c>
      <c r="ES22">
        <v>0.9200064</v>
      </c>
      <c r="ET22">
        <v>0.07999361666666664</v>
      </c>
      <c r="EU22">
        <v>0</v>
      </c>
      <c r="EV22">
        <v>264.6081666666667</v>
      </c>
      <c r="EW22">
        <v>4.999599999999998</v>
      </c>
      <c r="EX22">
        <v>1349.842333333333</v>
      </c>
      <c r="EY22">
        <v>4579.863333333333</v>
      </c>
      <c r="EZ22">
        <v>36.71226666666666</v>
      </c>
      <c r="FA22">
        <v>39.46219999999998</v>
      </c>
      <c r="FB22">
        <v>38.21219999999999</v>
      </c>
      <c r="FC22">
        <v>38.78306666666665</v>
      </c>
      <c r="FD22">
        <v>37.68719999999999</v>
      </c>
      <c r="FE22">
        <v>455.3803333333333</v>
      </c>
      <c r="FF22">
        <v>39.59299999999999</v>
      </c>
      <c r="FG22">
        <v>0</v>
      </c>
      <c r="FH22">
        <v>520</v>
      </c>
      <c r="FI22">
        <v>0</v>
      </c>
      <c r="FJ22">
        <v>264.61976</v>
      </c>
      <c r="FK22">
        <v>2.672076905353263</v>
      </c>
      <c r="FL22">
        <v>9.585384601853734</v>
      </c>
      <c r="FM22">
        <v>1349.976</v>
      </c>
      <c r="FN22">
        <v>15</v>
      </c>
      <c r="FO22">
        <v>0</v>
      </c>
      <c r="FP22" t="s">
        <v>439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-2.391372</v>
      </c>
      <c r="GC22">
        <v>-0.0002998874296407489</v>
      </c>
      <c r="GD22">
        <v>0.04058640340064636</v>
      </c>
      <c r="GE22">
        <v>1</v>
      </c>
      <c r="GF22">
        <v>264.4049705882353</v>
      </c>
      <c r="GG22">
        <v>3.386692130071397</v>
      </c>
      <c r="GH22">
        <v>0.3921369422636558</v>
      </c>
      <c r="GI22">
        <v>0</v>
      </c>
      <c r="GJ22">
        <v>0.218894075</v>
      </c>
      <c r="GK22">
        <v>0.01090963227016946</v>
      </c>
      <c r="GL22">
        <v>0.0082887656752604</v>
      </c>
      <c r="GM22">
        <v>1</v>
      </c>
      <c r="GN22">
        <v>2</v>
      </c>
      <c r="GO22">
        <v>3</v>
      </c>
      <c r="GP22" t="s">
        <v>453</v>
      </c>
      <c r="GQ22">
        <v>3.09984</v>
      </c>
      <c r="GR22">
        <v>2.75792</v>
      </c>
      <c r="GS22">
        <v>0.0865708</v>
      </c>
      <c r="GT22">
        <v>0.08720840000000001</v>
      </c>
      <c r="GU22">
        <v>0.0569391</v>
      </c>
      <c r="GV22">
        <v>0.0566415</v>
      </c>
      <c r="GW22">
        <v>23758.2</v>
      </c>
      <c r="GX22">
        <v>22122.3</v>
      </c>
      <c r="GY22">
        <v>26578.6</v>
      </c>
      <c r="GZ22">
        <v>24470.4</v>
      </c>
      <c r="HA22">
        <v>40178.7</v>
      </c>
      <c r="HB22">
        <v>34164.9</v>
      </c>
      <c r="HC22">
        <v>46478.4</v>
      </c>
      <c r="HD22">
        <v>38751.3</v>
      </c>
      <c r="HE22">
        <v>1.86943</v>
      </c>
      <c r="HF22">
        <v>1.84365</v>
      </c>
      <c r="HG22">
        <v>-0.0735894</v>
      </c>
      <c r="HH22">
        <v>0</v>
      </c>
      <c r="HI22">
        <v>17.1276</v>
      </c>
      <c r="HJ22">
        <v>999.9</v>
      </c>
      <c r="HK22">
        <v>27.8</v>
      </c>
      <c r="HL22">
        <v>30.3</v>
      </c>
      <c r="HM22">
        <v>13.377</v>
      </c>
      <c r="HN22">
        <v>62.7155</v>
      </c>
      <c r="HO22">
        <v>23.9103</v>
      </c>
      <c r="HP22">
        <v>1</v>
      </c>
      <c r="HQ22">
        <v>0.304936</v>
      </c>
      <c r="HR22">
        <v>9.28105</v>
      </c>
      <c r="HS22">
        <v>20.0807</v>
      </c>
      <c r="HT22">
        <v>5.21969</v>
      </c>
      <c r="HU22">
        <v>11.986</v>
      </c>
      <c r="HV22">
        <v>4.96495</v>
      </c>
      <c r="HW22">
        <v>3.275</v>
      </c>
      <c r="HX22">
        <v>9999</v>
      </c>
      <c r="HY22">
        <v>9999</v>
      </c>
      <c r="HZ22">
        <v>9999</v>
      </c>
      <c r="IA22">
        <v>503.8</v>
      </c>
      <c r="IB22">
        <v>1.86371</v>
      </c>
      <c r="IC22">
        <v>1.85977</v>
      </c>
      <c r="ID22">
        <v>1.85807</v>
      </c>
      <c r="IE22">
        <v>1.85944</v>
      </c>
      <c r="IF22">
        <v>1.85959</v>
      </c>
      <c r="IG22">
        <v>1.85806</v>
      </c>
      <c r="IH22">
        <v>1.85715</v>
      </c>
      <c r="II22">
        <v>1.85211</v>
      </c>
      <c r="IJ22">
        <v>0</v>
      </c>
      <c r="IK22">
        <v>0</v>
      </c>
      <c r="IL22">
        <v>0</v>
      </c>
      <c r="IM22">
        <v>0</v>
      </c>
      <c r="IN22" t="s">
        <v>441</v>
      </c>
      <c r="IO22" t="s">
        <v>442</v>
      </c>
      <c r="IP22" t="s">
        <v>443</v>
      </c>
      <c r="IQ22" t="s">
        <v>443</v>
      </c>
      <c r="IR22" t="s">
        <v>443</v>
      </c>
      <c r="IS22" t="s">
        <v>443</v>
      </c>
      <c r="IT22">
        <v>0</v>
      </c>
      <c r="IU22">
        <v>100</v>
      </c>
      <c r="IV22">
        <v>100</v>
      </c>
      <c r="IW22">
        <v>1.268</v>
      </c>
      <c r="IX22">
        <v>0.0015</v>
      </c>
      <c r="IY22">
        <v>0.3971615310492796</v>
      </c>
      <c r="IZ22">
        <v>0.002194383670526158</v>
      </c>
      <c r="JA22">
        <v>-2.614430836048478E-07</v>
      </c>
      <c r="JB22">
        <v>2.831566818974657E-11</v>
      </c>
      <c r="JC22">
        <v>-0.02387284111826243</v>
      </c>
      <c r="JD22">
        <v>-0.004919592197158782</v>
      </c>
      <c r="JE22">
        <v>0.0008186423644796414</v>
      </c>
      <c r="JF22">
        <v>-8.268116151049551E-06</v>
      </c>
      <c r="JG22">
        <v>6</v>
      </c>
      <c r="JH22">
        <v>2002</v>
      </c>
      <c r="JI22">
        <v>0</v>
      </c>
      <c r="JJ22">
        <v>28</v>
      </c>
      <c r="JK22">
        <v>28341887.3</v>
      </c>
      <c r="JL22">
        <v>28341887.3</v>
      </c>
      <c r="JM22">
        <v>1.13037</v>
      </c>
      <c r="JN22">
        <v>2.61719</v>
      </c>
      <c r="JO22">
        <v>1.49658</v>
      </c>
      <c r="JP22">
        <v>2.37061</v>
      </c>
      <c r="JQ22">
        <v>1.54907</v>
      </c>
      <c r="JR22">
        <v>2.38525</v>
      </c>
      <c r="JS22">
        <v>35.5218</v>
      </c>
      <c r="JT22">
        <v>14.7362</v>
      </c>
      <c r="JU22">
        <v>18</v>
      </c>
      <c r="JV22">
        <v>494.228</v>
      </c>
      <c r="JW22">
        <v>492.548</v>
      </c>
      <c r="JX22">
        <v>10.9576</v>
      </c>
      <c r="JY22">
        <v>30.6216</v>
      </c>
      <c r="JZ22">
        <v>29.9997</v>
      </c>
      <c r="KA22">
        <v>30.6778</v>
      </c>
      <c r="KB22">
        <v>30.6051</v>
      </c>
      <c r="KC22">
        <v>22.718</v>
      </c>
      <c r="KD22">
        <v>20.5759</v>
      </c>
      <c r="KE22">
        <v>20.5738</v>
      </c>
      <c r="KF22">
        <v>11.2001</v>
      </c>
      <c r="KG22">
        <v>420</v>
      </c>
      <c r="KH22">
        <v>9.868230000000001</v>
      </c>
      <c r="KI22">
        <v>101.569</v>
      </c>
      <c r="KJ22">
        <v>93.4196</v>
      </c>
    </row>
    <row r="23" spans="1:296">
      <c r="A23">
        <v>5</v>
      </c>
      <c r="B23">
        <v>1700513371.6</v>
      </c>
      <c r="C23">
        <v>1049.599999904633</v>
      </c>
      <c r="D23" t="s">
        <v>454</v>
      </c>
      <c r="E23" t="s">
        <v>455</v>
      </c>
      <c r="F23">
        <v>5</v>
      </c>
      <c r="G23" t="s">
        <v>435</v>
      </c>
      <c r="H23">
        <v>1700513363.849999</v>
      </c>
      <c r="I23">
        <f>(J23)/1000</f>
        <v>0</v>
      </c>
      <c r="J23">
        <f>IF(DO23, AM23, AG23)</f>
        <v>0</v>
      </c>
      <c r="K23">
        <f>IF(DO23, AH23, AF23)</f>
        <v>0</v>
      </c>
      <c r="L23">
        <f>DQ23 - IF(AT23&gt;1, K23*DK23*100.0/(AV23*EE23), 0)</f>
        <v>0</v>
      </c>
      <c r="M23">
        <f>((S23-I23/2)*L23-K23)/(S23+I23/2)</f>
        <v>0</v>
      </c>
      <c r="N23">
        <f>M23*(DX23+DY23)/1000.0</f>
        <v>0</v>
      </c>
      <c r="O23">
        <f>(DQ23 - IF(AT23&gt;1, K23*DK23*100.0/(AV23*EE23), 0))*(DX23+DY23)/1000.0</f>
        <v>0</v>
      </c>
      <c r="P23">
        <f>2.0/((1/R23-1/Q23)+SIGN(R23)*SQRT((1/R23-1/Q23)*(1/R23-1/Q23) + 4*DL23/((DL23+1)*(DL23+1))*(2*1/R23*1/Q23-1/Q23*1/Q23)))</f>
        <v>0</v>
      </c>
      <c r="Q23">
        <f>IF(LEFT(DM23,1)&lt;&gt;"0",IF(LEFT(DM23,1)="1",3.0,DN23),$D$5+$E$5*(EE23*DX23/($K$5*1000))+$F$5*(EE23*DX23/($K$5*1000))*MAX(MIN(DK23,$J$5),$I$5)*MAX(MIN(DK23,$J$5),$I$5)+$G$5*MAX(MIN(DK23,$J$5),$I$5)*(EE23*DX23/($K$5*1000))+$H$5*(EE23*DX23/($K$5*1000))*(EE23*DX23/($K$5*1000)))</f>
        <v>0</v>
      </c>
      <c r="R23">
        <f>I23*(1000-(1000*0.61365*exp(17.502*V23/(240.97+V23))/(DX23+DY23)+DS23)/2)/(1000*0.61365*exp(17.502*V23/(240.97+V23))/(DX23+DY23)-DS23)</f>
        <v>0</v>
      </c>
      <c r="S23">
        <f>1/((DL23+1)/(P23/1.6)+1/(Q23/1.37)) + DL23/((DL23+1)/(P23/1.6) + DL23/(Q23/1.37))</f>
        <v>0</v>
      </c>
      <c r="T23">
        <f>(DG23*DJ23)</f>
        <v>0</v>
      </c>
      <c r="U23">
        <f>(DZ23+(T23+2*0.95*5.67E-8*(((DZ23+$B$9)+273)^4-(DZ23+273)^4)-44100*I23)/(1.84*29.3*Q23+8*0.95*5.67E-8*(DZ23+273)^3))</f>
        <v>0</v>
      </c>
      <c r="V23">
        <f>($C$9*EA23+$D$9*EB23+$E$9*U23)</f>
        <v>0</v>
      </c>
      <c r="W23">
        <f>0.61365*exp(17.502*V23/(240.97+V23))</f>
        <v>0</v>
      </c>
      <c r="X23">
        <f>(Y23/Z23*100)</f>
        <v>0</v>
      </c>
      <c r="Y23">
        <f>DS23*(DX23+DY23)/1000</f>
        <v>0</v>
      </c>
      <c r="Z23">
        <f>0.61365*exp(17.502*DZ23/(240.97+DZ23))</f>
        <v>0</v>
      </c>
      <c r="AA23">
        <f>(W23-DS23*(DX23+DY23)/1000)</f>
        <v>0</v>
      </c>
      <c r="AB23">
        <f>(-I23*44100)</f>
        <v>0</v>
      </c>
      <c r="AC23">
        <f>2*29.3*Q23*0.92*(DZ23-V23)</f>
        <v>0</v>
      </c>
      <c r="AD23">
        <f>2*0.95*5.67E-8*(((DZ23+$B$9)+273)^4-(V23+273)^4)</f>
        <v>0</v>
      </c>
      <c r="AE23">
        <f>T23+AD23+AB23+AC23</f>
        <v>0</v>
      </c>
      <c r="AF23">
        <f>DW23*AT23*(DR23-DQ23*(1000-AT23*DT23)/(1000-AT23*DS23))/(100*DK23)</f>
        <v>0</v>
      </c>
      <c r="AG23">
        <f>1000*DW23*AT23*(DS23-DT23)/(100*DK23*(1000-AT23*DS23))</f>
        <v>0</v>
      </c>
      <c r="AH23">
        <f>(AI23 - AJ23 - DX23*1E3/(8.314*(DZ23+273.15)) * AL23/DW23 * AK23) * DW23/(100*DK23) * (1000 - DT23)/1000</f>
        <v>0</v>
      </c>
      <c r="AI23">
        <v>424.2343055781499</v>
      </c>
      <c r="AJ23">
        <v>421.8299636363636</v>
      </c>
      <c r="AK23">
        <v>0.0003851916600237116</v>
      </c>
      <c r="AL23">
        <v>66.25723308512174</v>
      </c>
      <c r="AM23">
        <f>(AO23 - AN23 + DX23*1E3/(8.314*(DZ23+273.15)) * AQ23/DW23 * AP23) * DW23/(100*DK23) * 1000/(1000 - AO23)</f>
        <v>0</v>
      </c>
      <c r="AN23">
        <v>9.919697745882267</v>
      </c>
      <c r="AO23">
        <v>10.03456303030303</v>
      </c>
      <c r="AP23">
        <v>0.002682973741388361</v>
      </c>
      <c r="AQ23">
        <v>108.3349869598042</v>
      </c>
      <c r="AR23">
        <v>0</v>
      </c>
      <c r="AS23">
        <v>0</v>
      </c>
      <c r="AT23">
        <f>IF(AR23*$H$15&gt;=AV23,1.0,(AV23/(AV23-AR23*$H$15)))</f>
        <v>0</v>
      </c>
      <c r="AU23">
        <f>(AT23-1)*100</f>
        <v>0</v>
      </c>
      <c r="AV23">
        <f>MAX(0,($B$15+$C$15*EE23)/(1+$D$15*EE23)*DX23/(DZ23+273)*$E$15)</f>
        <v>0</v>
      </c>
      <c r="AW23" t="s">
        <v>436</v>
      </c>
      <c r="AX23">
        <v>0</v>
      </c>
      <c r="AY23">
        <v>0.7</v>
      </c>
      <c r="AZ23">
        <v>0.7</v>
      </c>
      <c r="BA23">
        <f>1-AY23/AZ23</f>
        <v>0</v>
      </c>
      <c r="BB23">
        <v>-1</v>
      </c>
      <c r="BC23" t="s">
        <v>456</v>
      </c>
      <c r="BD23">
        <v>8173.86</v>
      </c>
      <c r="BE23">
        <v>267.07248</v>
      </c>
      <c r="BF23">
        <v>305.33</v>
      </c>
      <c r="BG23">
        <f>1-BE23/BF23</f>
        <v>0</v>
      </c>
      <c r="BH23">
        <v>0.5</v>
      </c>
      <c r="BI23">
        <f>DH23</f>
        <v>0</v>
      </c>
      <c r="BJ23">
        <f>K23</f>
        <v>0</v>
      </c>
      <c r="BK23">
        <f>BG23*BH23*BI23</f>
        <v>0</v>
      </c>
      <c r="BL23">
        <f>(BJ23-BB23)/BI23</f>
        <v>0</v>
      </c>
      <c r="BM23">
        <f>(AZ23-BF23)/BF23</f>
        <v>0</v>
      </c>
      <c r="BN23">
        <f>AY23/(BA23+AY23/BF23)</f>
        <v>0</v>
      </c>
      <c r="BO23" t="s">
        <v>436</v>
      </c>
      <c r="BP23">
        <v>0</v>
      </c>
      <c r="BQ23">
        <f>IF(BP23&lt;&gt;0, BP23, BN23)</f>
        <v>0</v>
      </c>
      <c r="BR23">
        <f>1-BQ23/BF23</f>
        <v>0</v>
      </c>
      <c r="BS23">
        <f>(BF23-BE23)/(BF23-BQ23)</f>
        <v>0</v>
      </c>
      <c r="BT23">
        <f>(AZ23-BF23)/(AZ23-BQ23)</f>
        <v>0</v>
      </c>
      <c r="BU23">
        <f>(BF23-BE23)/(BF23-AY23)</f>
        <v>0</v>
      </c>
      <c r="BV23">
        <f>(AZ23-BF23)/(AZ23-AY23)</f>
        <v>0</v>
      </c>
      <c r="BW23">
        <f>(BS23*BQ23/BE23)</f>
        <v>0</v>
      </c>
      <c r="BX23">
        <f>(1-BW23)</f>
        <v>0</v>
      </c>
      <c r="DG23">
        <f>$B$13*EF23+$C$13*EG23+$F$13*ER23*(1-EU23)</f>
        <v>0</v>
      </c>
      <c r="DH23">
        <f>DG23*DI23</f>
        <v>0</v>
      </c>
      <c r="DI23">
        <f>($B$13*$D$11+$C$13*$D$11+$F$13*((FE23+EW23)/MAX(FE23+EW23+FF23, 0.1)*$I$11+FF23/MAX(FE23+EW23+FF23, 0.1)*$J$11))/($B$13+$C$13+$F$13)</f>
        <v>0</v>
      </c>
      <c r="DJ23">
        <f>($B$13*$K$11+$C$13*$K$11+$F$13*((FE23+EW23)/MAX(FE23+EW23+FF23, 0.1)*$P$11+FF23/MAX(FE23+EW23+FF23, 0.1)*$Q$11))/($B$13+$C$13+$F$13)</f>
        <v>0</v>
      </c>
      <c r="DK23">
        <v>2</v>
      </c>
      <c r="DL23">
        <v>0.5</v>
      </c>
      <c r="DM23" t="s">
        <v>438</v>
      </c>
      <c r="DN23">
        <v>2</v>
      </c>
      <c r="DO23" t="b">
        <v>1</v>
      </c>
      <c r="DP23">
        <v>1700513363.849999</v>
      </c>
      <c r="DQ23">
        <v>417.6166999999999</v>
      </c>
      <c r="DR23">
        <v>420.0085666666666</v>
      </c>
      <c r="DS23">
        <v>9.997831666666666</v>
      </c>
      <c r="DT23">
        <v>9.909886999999999</v>
      </c>
      <c r="DU23">
        <v>416.3492</v>
      </c>
      <c r="DV23">
        <v>9.997327</v>
      </c>
      <c r="DW23">
        <v>499.9987</v>
      </c>
      <c r="DX23">
        <v>90.09012333333332</v>
      </c>
      <c r="DY23">
        <v>0.09994731333333334</v>
      </c>
      <c r="DZ23">
        <v>15.87808</v>
      </c>
      <c r="EA23">
        <v>15.99058333333333</v>
      </c>
      <c r="EB23">
        <v>999.9000000000002</v>
      </c>
      <c r="EC23">
        <v>0</v>
      </c>
      <c r="ED23">
        <v>0</v>
      </c>
      <c r="EE23">
        <v>10005.843</v>
      </c>
      <c r="EF23">
        <v>0</v>
      </c>
      <c r="EG23">
        <v>14.14639999999999</v>
      </c>
      <c r="EH23">
        <v>-2.391934666666666</v>
      </c>
      <c r="EI23">
        <v>421.8341333333334</v>
      </c>
      <c r="EJ23">
        <v>424.2124666666667</v>
      </c>
      <c r="EK23">
        <v>0.08794470666666668</v>
      </c>
      <c r="EL23">
        <v>420.0085666666666</v>
      </c>
      <c r="EM23">
        <v>9.909886999999999</v>
      </c>
      <c r="EN23">
        <v>0.900706</v>
      </c>
      <c r="EO23">
        <v>0.8927829666666667</v>
      </c>
      <c r="EP23">
        <v>5.401994333333334</v>
      </c>
      <c r="EQ23">
        <v>5.274924333333333</v>
      </c>
      <c r="ER23">
        <v>499.9985666666665</v>
      </c>
      <c r="ES23">
        <v>0.9200062</v>
      </c>
      <c r="ET23">
        <v>0.07999381999999998</v>
      </c>
      <c r="EU23">
        <v>0</v>
      </c>
      <c r="EV23">
        <v>267.0861666666667</v>
      </c>
      <c r="EW23">
        <v>4.999599999999998</v>
      </c>
      <c r="EX23">
        <v>1348.929</v>
      </c>
      <c r="EY23">
        <v>4580.080666666667</v>
      </c>
      <c r="EZ23">
        <v>35.39763333333333</v>
      </c>
      <c r="FA23">
        <v>38.68723333333333</v>
      </c>
      <c r="FB23">
        <v>37.19763333333333</v>
      </c>
      <c r="FC23">
        <v>38.03719999999999</v>
      </c>
      <c r="FD23">
        <v>36.52046666666666</v>
      </c>
      <c r="FE23">
        <v>455.402</v>
      </c>
      <c r="FF23">
        <v>39.59999999999999</v>
      </c>
      <c r="FG23">
        <v>0</v>
      </c>
      <c r="FH23">
        <v>134.7999999523163</v>
      </c>
      <c r="FI23">
        <v>0</v>
      </c>
      <c r="FJ23">
        <v>267.07248</v>
      </c>
      <c r="FK23">
        <v>1.392999981107425</v>
      </c>
      <c r="FL23">
        <v>-0.5792307310829177</v>
      </c>
      <c r="FM23">
        <v>1348.9876</v>
      </c>
      <c r="FN23">
        <v>15</v>
      </c>
      <c r="FO23">
        <v>0</v>
      </c>
      <c r="FP23" t="s">
        <v>439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-2.36745275</v>
      </c>
      <c r="GC23">
        <v>-0.3686216510318913</v>
      </c>
      <c r="GD23">
        <v>0.0534913356996953</v>
      </c>
      <c r="GE23">
        <v>1</v>
      </c>
      <c r="GF23">
        <v>266.9844117647059</v>
      </c>
      <c r="GG23">
        <v>1.362200143680943</v>
      </c>
      <c r="GH23">
        <v>0.2343942277003341</v>
      </c>
      <c r="GI23">
        <v>0</v>
      </c>
      <c r="GJ23">
        <v>0.08638980500000001</v>
      </c>
      <c r="GK23">
        <v>0.04840411857410864</v>
      </c>
      <c r="GL23">
        <v>0.01025987757612024</v>
      </c>
      <c r="GM23">
        <v>1</v>
      </c>
      <c r="GN23">
        <v>2</v>
      </c>
      <c r="GO23">
        <v>3</v>
      </c>
      <c r="GP23" t="s">
        <v>453</v>
      </c>
      <c r="GQ23">
        <v>3.09989</v>
      </c>
      <c r="GR23">
        <v>2.75812</v>
      </c>
      <c r="GS23">
        <v>0.0866107</v>
      </c>
      <c r="GT23">
        <v>0.0872358</v>
      </c>
      <c r="GU23">
        <v>0.0566763</v>
      </c>
      <c r="GV23">
        <v>0.0567483</v>
      </c>
      <c r="GW23">
        <v>23764.7</v>
      </c>
      <c r="GX23">
        <v>22126.9</v>
      </c>
      <c r="GY23">
        <v>26586.2</v>
      </c>
      <c r="GZ23">
        <v>24475.3</v>
      </c>
      <c r="HA23">
        <v>40201.4</v>
      </c>
      <c r="HB23">
        <v>34168</v>
      </c>
      <c r="HC23">
        <v>46491.7</v>
      </c>
      <c r="HD23">
        <v>38759.2</v>
      </c>
      <c r="HE23">
        <v>1.87155</v>
      </c>
      <c r="HF23">
        <v>1.84553</v>
      </c>
      <c r="HG23">
        <v>-0.0543296</v>
      </c>
      <c r="HH23">
        <v>0</v>
      </c>
      <c r="HI23">
        <v>16.8753</v>
      </c>
      <c r="HJ23">
        <v>999.9</v>
      </c>
      <c r="HK23">
        <v>27.2</v>
      </c>
      <c r="HL23">
        <v>30.5</v>
      </c>
      <c r="HM23">
        <v>13.2373</v>
      </c>
      <c r="HN23">
        <v>62.4456</v>
      </c>
      <c r="HO23">
        <v>23.6699</v>
      </c>
      <c r="HP23">
        <v>1</v>
      </c>
      <c r="HQ23">
        <v>0.278869</v>
      </c>
      <c r="HR23">
        <v>7.41191</v>
      </c>
      <c r="HS23">
        <v>20.1691</v>
      </c>
      <c r="HT23">
        <v>5.22283</v>
      </c>
      <c r="HU23">
        <v>11.986</v>
      </c>
      <c r="HV23">
        <v>4.96585</v>
      </c>
      <c r="HW23">
        <v>3.2758</v>
      </c>
      <c r="HX23">
        <v>9999</v>
      </c>
      <c r="HY23">
        <v>9999</v>
      </c>
      <c r="HZ23">
        <v>9999</v>
      </c>
      <c r="IA23">
        <v>503.9</v>
      </c>
      <c r="IB23">
        <v>1.86371</v>
      </c>
      <c r="IC23">
        <v>1.85986</v>
      </c>
      <c r="ID23">
        <v>1.85812</v>
      </c>
      <c r="IE23">
        <v>1.8595</v>
      </c>
      <c r="IF23">
        <v>1.85959</v>
      </c>
      <c r="IG23">
        <v>1.85811</v>
      </c>
      <c r="IH23">
        <v>1.85715</v>
      </c>
      <c r="II23">
        <v>1.85211</v>
      </c>
      <c r="IJ23">
        <v>0</v>
      </c>
      <c r="IK23">
        <v>0</v>
      </c>
      <c r="IL23">
        <v>0</v>
      </c>
      <c r="IM23">
        <v>0</v>
      </c>
      <c r="IN23" t="s">
        <v>441</v>
      </c>
      <c r="IO23" t="s">
        <v>442</v>
      </c>
      <c r="IP23" t="s">
        <v>443</v>
      </c>
      <c r="IQ23" t="s">
        <v>443</v>
      </c>
      <c r="IR23" t="s">
        <v>443</v>
      </c>
      <c r="IS23" t="s">
        <v>443</v>
      </c>
      <c r="IT23">
        <v>0</v>
      </c>
      <c r="IU23">
        <v>100</v>
      </c>
      <c r="IV23">
        <v>100</v>
      </c>
      <c r="IW23">
        <v>1.268</v>
      </c>
      <c r="IX23">
        <v>0.0008</v>
      </c>
      <c r="IY23">
        <v>0.3971615310492796</v>
      </c>
      <c r="IZ23">
        <v>0.002194383670526158</v>
      </c>
      <c r="JA23">
        <v>-2.614430836048478E-07</v>
      </c>
      <c r="JB23">
        <v>2.831566818974657E-11</v>
      </c>
      <c r="JC23">
        <v>-0.02387284111826243</v>
      </c>
      <c r="JD23">
        <v>-0.004919592197158782</v>
      </c>
      <c r="JE23">
        <v>0.0008186423644796414</v>
      </c>
      <c r="JF23">
        <v>-8.268116151049551E-06</v>
      </c>
      <c r="JG23">
        <v>6</v>
      </c>
      <c r="JH23">
        <v>2002</v>
      </c>
      <c r="JI23">
        <v>0</v>
      </c>
      <c r="JJ23">
        <v>28</v>
      </c>
      <c r="JK23">
        <v>28341889.5</v>
      </c>
      <c r="JL23">
        <v>28341889.5</v>
      </c>
      <c r="JM23">
        <v>1.12915</v>
      </c>
      <c r="JN23">
        <v>2.60742</v>
      </c>
      <c r="JO23">
        <v>1.49658</v>
      </c>
      <c r="JP23">
        <v>2.36938</v>
      </c>
      <c r="JQ23">
        <v>1.54907</v>
      </c>
      <c r="JR23">
        <v>2.4353</v>
      </c>
      <c r="JS23">
        <v>35.5451</v>
      </c>
      <c r="JT23">
        <v>14.7887</v>
      </c>
      <c r="JU23">
        <v>18</v>
      </c>
      <c r="JV23">
        <v>494.393</v>
      </c>
      <c r="JW23">
        <v>492.774</v>
      </c>
      <c r="JX23">
        <v>11.4729</v>
      </c>
      <c r="JY23">
        <v>30.358</v>
      </c>
      <c r="JZ23">
        <v>29.9965</v>
      </c>
      <c r="KA23">
        <v>30.5303</v>
      </c>
      <c r="KB23">
        <v>30.4791</v>
      </c>
      <c r="KC23">
        <v>22.7153</v>
      </c>
      <c r="KD23">
        <v>18.4175</v>
      </c>
      <c r="KE23">
        <v>20.202</v>
      </c>
      <c r="KF23">
        <v>11.5597</v>
      </c>
      <c r="KG23">
        <v>420</v>
      </c>
      <c r="KH23">
        <v>9.96238</v>
      </c>
      <c r="KI23">
        <v>101.598</v>
      </c>
      <c r="KJ23">
        <v>93.4384</v>
      </c>
    </row>
    <row r="24" spans="1:296">
      <c r="A24">
        <v>6</v>
      </c>
      <c r="B24">
        <v>1700513800.6</v>
      </c>
      <c r="C24">
        <v>1478.599999904633</v>
      </c>
      <c r="D24" t="s">
        <v>457</v>
      </c>
      <c r="E24" t="s">
        <v>458</v>
      </c>
      <c r="F24">
        <v>5</v>
      </c>
      <c r="G24" t="s">
        <v>435</v>
      </c>
      <c r="H24">
        <v>1700513792.599999</v>
      </c>
      <c r="I24">
        <f>(J24)/1000</f>
        <v>0</v>
      </c>
      <c r="J24">
        <f>IF(DO24, AM24, AG24)</f>
        <v>0</v>
      </c>
      <c r="K24">
        <f>IF(DO24, AH24, AF24)</f>
        <v>0</v>
      </c>
      <c r="L24">
        <f>DQ24 - IF(AT24&gt;1, K24*DK24*100.0/(AV24*EE24), 0)</f>
        <v>0</v>
      </c>
      <c r="M24">
        <f>((S24-I24/2)*L24-K24)/(S24+I24/2)</f>
        <v>0</v>
      </c>
      <c r="N24">
        <f>M24*(DX24+DY24)/1000.0</f>
        <v>0</v>
      </c>
      <c r="O24">
        <f>(DQ24 - IF(AT24&gt;1, K24*DK24*100.0/(AV24*EE24), 0))*(DX24+DY24)/1000.0</f>
        <v>0</v>
      </c>
      <c r="P24">
        <f>2.0/((1/R24-1/Q24)+SIGN(R24)*SQRT((1/R24-1/Q24)*(1/R24-1/Q24) + 4*DL24/((DL24+1)*(DL24+1))*(2*1/R24*1/Q24-1/Q24*1/Q24)))</f>
        <v>0</v>
      </c>
      <c r="Q24">
        <f>IF(LEFT(DM24,1)&lt;&gt;"0",IF(LEFT(DM24,1)="1",3.0,DN24),$D$5+$E$5*(EE24*DX24/($K$5*1000))+$F$5*(EE24*DX24/($K$5*1000))*MAX(MIN(DK24,$J$5),$I$5)*MAX(MIN(DK24,$J$5),$I$5)+$G$5*MAX(MIN(DK24,$J$5),$I$5)*(EE24*DX24/($K$5*1000))+$H$5*(EE24*DX24/($K$5*1000))*(EE24*DX24/($K$5*1000)))</f>
        <v>0</v>
      </c>
      <c r="R24">
        <f>I24*(1000-(1000*0.61365*exp(17.502*V24/(240.97+V24))/(DX24+DY24)+DS24)/2)/(1000*0.61365*exp(17.502*V24/(240.97+V24))/(DX24+DY24)-DS24)</f>
        <v>0</v>
      </c>
      <c r="S24">
        <f>1/((DL24+1)/(P24/1.6)+1/(Q24/1.37)) + DL24/((DL24+1)/(P24/1.6) + DL24/(Q24/1.37))</f>
        <v>0</v>
      </c>
      <c r="T24">
        <f>(DG24*DJ24)</f>
        <v>0</v>
      </c>
      <c r="U24">
        <f>(DZ24+(T24+2*0.95*5.67E-8*(((DZ24+$B$9)+273)^4-(DZ24+273)^4)-44100*I24)/(1.84*29.3*Q24+8*0.95*5.67E-8*(DZ24+273)^3))</f>
        <v>0</v>
      </c>
      <c r="V24">
        <f>($C$9*EA24+$D$9*EB24+$E$9*U24)</f>
        <v>0</v>
      </c>
      <c r="W24">
        <f>0.61365*exp(17.502*V24/(240.97+V24))</f>
        <v>0</v>
      </c>
      <c r="X24">
        <f>(Y24/Z24*100)</f>
        <v>0</v>
      </c>
      <c r="Y24">
        <f>DS24*(DX24+DY24)/1000</f>
        <v>0</v>
      </c>
      <c r="Z24">
        <f>0.61365*exp(17.502*DZ24/(240.97+DZ24))</f>
        <v>0</v>
      </c>
      <c r="AA24">
        <f>(W24-DS24*(DX24+DY24)/1000)</f>
        <v>0</v>
      </c>
      <c r="AB24">
        <f>(-I24*44100)</f>
        <v>0</v>
      </c>
      <c r="AC24">
        <f>2*29.3*Q24*0.92*(DZ24-V24)</f>
        <v>0</v>
      </c>
      <c r="AD24">
        <f>2*0.95*5.67E-8*(((DZ24+$B$9)+273)^4-(V24+273)^4)</f>
        <v>0</v>
      </c>
      <c r="AE24">
        <f>T24+AD24+AB24+AC24</f>
        <v>0</v>
      </c>
      <c r="AF24">
        <f>DW24*AT24*(DR24-DQ24*(1000-AT24*DT24)/(1000-AT24*DS24))/(100*DK24)</f>
        <v>0</v>
      </c>
      <c r="AG24">
        <f>1000*DW24*AT24*(DS24-DT24)/(100*DK24*(1000-AT24*DS24))</f>
        <v>0</v>
      </c>
      <c r="AH24">
        <f>(AI24 - AJ24 - DX24*1E3/(8.314*(DZ24+273.15)) * AL24/DW24 * AK24) * DW24/(100*DK24) * (1000 - DT24)/1000</f>
        <v>0</v>
      </c>
      <c r="AI24">
        <v>425.8850504921496</v>
      </c>
      <c r="AJ24">
        <v>422.6738121212119</v>
      </c>
      <c r="AK24">
        <v>-0.001219826582149997</v>
      </c>
      <c r="AL24">
        <v>66.25723308512174</v>
      </c>
      <c r="AM24">
        <f>(AO24 - AN24 + DX24*1E3/(8.314*(DZ24+273.15)) * AQ24/DW24 * AP24) * DW24/(100*DK24) * 1000/(1000 - AO24)</f>
        <v>0</v>
      </c>
      <c r="AN24">
        <v>13.92020604228256</v>
      </c>
      <c r="AO24">
        <v>14.18839151515151</v>
      </c>
      <c r="AP24">
        <v>-3.574223940022456E-05</v>
      </c>
      <c r="AQ24">
        <v>108.3349869598042</v>
      </c>
      <c r="AR24">
        <v>0</v>
      </c>
      <c r="AS24">
        <v>0</v>
      </c>
      <c r="AT24">
        <f>IF(AR24*$H$15&gt;=AV24,1.0,(AV24/(AV24-AR24*$H$15)))</f>
        <v>0</v>
      </c>
      <c r="AU24">
        <f>(AT24-1)*100</f>
        <v>0</v>
      </c>
      <c r="AV24">
        <f>MAX(0,($B$15+$C$15*EE24)/(1+$D$15*EE24)*DX24/(DZ24+273)*$E$15)</f>
        <v>0</v>
      </c>
      <c r="AW24" t="s">
        <v>436</v>
      </c>
      <c r="AX24">
        <v>0</v>
      </c>
      <c r="AY24">
        <v>0.7</v>
      </c>
      <c r="AZ24">
        <v>0.7</v>
      </c>
      <c r="BA24">
        <f>1-AY24/AZ24</f>
        <v>0</v>
      </c>
      <c r="BB24">
        <v>-1</v>
      </c>
      <c r="BC24" t="s">
        <v>459</v>
      </c>
      <c r="BD24">
        <v>8171.24</v>
      </c>
      <c r="BE24">
        <v>269.5405384615385</v>
      </c>
      <c r="BF24">
        <v>283.71</v>
      </c>
      <c r="BG24">
        <f>1-BE24/BF24</f>
        <v>0</v>
      </c>
      <c r="BH24">
        <v>0.5</v>
      </c>
      <c r="BI24">
        <f>DH24</f>
        <v>0</v>
      </c>
      <c r="BJ24">
        <f>K24</f>
        <v>0</v>
      </c>
      <c r="BK24">
        <f>BG24*BH24*BI24</f>
        <v>0</v>
      </c>
      <c r="BL24">
        <f>(BJ24-BB24)/BI24</f>
        <v>0</v>
      </c>
      <c r="BM24">
        <f>(AZ24-BF24)/BF24</f>
        <v>0</v>
      </c>
      <c r="BN24">
        <f>AY24/(BA24+AY24/BF24)</f>
        <v>0</v>
      </c>
      <c r="BO24" t="s">
        <v>436</v>
      </c>
      <c r="BP24">
        <v>0</v>
      </c>
      <c r="BQ24">
        <f>IF(BP24&lt;&gt;0, BP24, BN24)</f>
        <v>0</v>
      </c>
      <c r="BR24">
        <f>1-BQ24/BF24</f>
        <v>0</v>
      </c>
      <c r="BS24">
        <f>(BF24-BE24)/(BF24-BQ24)</f>
        <v>0</v>
      </c>
      <c r="BT24">
        <f>(AZ24-BF24)/(AZ24-BQ24)</f>
        <v>0</v>
      </c>
      <c r="BU24">
        <f>(BF24-BE24)/(BF24-AY24)</f>
        <v>0</v>
      </c>
      <c r="BV24">
        <f>(AZ24-BF24)/(AZ24-AY24)</f>
        <v>0</v>
      </c>
      <c r="BW24">
        <f>(BS24*BQ24/BE24)</f>
        <v>0</v>
      </c>
      <c r="BX24">
        <f>(1-BW24)</f>
        <v>0</v>
      </c>
      <c r="DG24">
        <f>$B$13*EF24+$C$13*EG24+$F$13*ER24*(1-EU24)</f>
        <v>0</v>
      </c>
      <c r="DH24">
        <f>DG24*DI24</f>
        <v>0</v>
      </c>
      <c r="DI24">
        <f>($B$13*$D$11+$C$13*$D$11+$F$13*((FE24+EW24)/MAX(FE24+EW24+FF24, 0.1)*$I$11+FF24/MAX(FE24+EW24+FF24, 0.1)*$J$11))/($B$13+$C$13+$F$13)</f>
        <v>0</v>
      </c>
      <c r="DJ24">
        <f>($B$13*$K$11+$C$13*$K$11+$F$13*((FE24+EW24)/MAX(FE24+EW24+FF24, 0.1)*$P$11+FF24/MAX(FE24+EW24+FF24, 0.1)*$Q$11))/($B$13+$C$13+$F$13)</f>
        <v>0</v>
      </c>
      <c r="DK24">
        <v>2</v>
      </c>
      <c r="DL24">
        <v>0.5</v>
      </c>
      <c r="DM24" t="s">
        <v>438</v>
      </c>
      <c r="DN24">
        <v>2</v>
      </c>
      <c r="DO24" t="b">
        <v>1</v>
      </c>
      <c r="DP24">
        <v>1700513792.599999</v>
      </c>
      <c r="DQ24">
        <v>416.6987419354838</v>
      </c>
      <c r="DR24">
        <v>419.9995161290323</v>
      </c>
      <c r="DS24">
        <v>14.19347096774194</v>
      </c>
      <c r="DT24">
        <v>13.93184193548387</v>
      </c>
      <c r="DU24">
        <v>415.433064516129</v>
      </c>
      <c r="DV24">
        <v>14.14650645161291</v>
      </c>
      <c r="DW24">
        <v>499.9989032258065</v>
      </c>
      <c r="DX24">
        <v>90.10767419354841</v>
      </c>
      <c r="DY24">
        <v>0.09993524838709679</v>
      </c>
      <c r="DZ24">
        <v>21.31322580645161</v>
      </c>
      <c r="EA24">
        <v>21.90972903225806</v>
      </c>
      <c r="EB24">
        <v>999.9000000000003</v>
      </c>
      <c r="EC24">
        <v>0</v>
      </c>
      <c r="ED24">
        <v>0</v>
      </c>
      <c r="EE24">
        <v>10006.71161290323</v>
      </c>
      <c r="EF24">
        <v>0</v>
      </c>
      <c r="EG24">
        <v>13.20643225806452</v>
      </c>
      <c r="EH24">
        <v>-3.300814193548387</v>
      </c>
      <c r="EI24">
        <v>422.6983548387096</v>
      </c>
      <c r="EJ24">
        <v>425.9336129032258</v>
      </c>
      <c r="EK24">
        <v>0.2616194193548387</v>
      </c>
      <c r="EL24">
        <v>419.9995161290323</v>
      </c>
      <c r="EM24">
        <v>13.93184193548387</v>
      </c>
      <c r="EN24">
        <v>1.278939677419355</v>
      </c>
      <c r="EO24">
        <v>1.255365806451613</v>
      </c>
      <c r="EP24">
        <v>10.55361612903226</v>
      </c>
      <c r="EQ24">
        <v>10.27484516129032</v>
      </c>
      <c r="ER24">
        <v>1500.010322580645</v>
      </c>
      <c r="ES24">
        <v>0.9730018387096773</v>
      </c>
      <c r="ET24">
        <v>0.02699796451612904</v>
      </c>
      <c r="EU24">
        <v>0</v>
      </c>
      <c r="EV24">
        <v>269.5444838709678</v>
      </c>
      <c r="EW24">
        <v>4.999599999999997</v>
      </c>
      <c r="EX24">
        <v>4081.829032258066</v>
      </c>
      <c r="EY24">
        <v>14076.51290322581</v>
      </c>
      <c r="EZ24">
        <v>37.11054838709676</v>
      </c>
      <c r="FA24">
        <v>38.89893548387096</v>
      </c>
      <c r="FB24">
        <v>38.40912903225806</v>
      </c>
      <c r="FC24">
        <v>38.61664516129032</v>
      </c>
      <c r="FD24">
        <v>38.22548387096774</v>
      </c>
      <c r="FE24">
        <v>1454.650322580645</v>
      </c>
      <c r="FF24">
        <v>40.35999999999998</v>
      </c>
      <c r="FG24">
        <v>0</v>
      </c>
      <c r="FH24">
        <v>428.2000000476837</v>
      </c>
      <c r="FI24">
        <v>0</v>
      </c>
      <c r="FJ24">
        <v>269.5405384615385</v>
      </c>
      <c r="FK24">
        <v>-0.654632482665807</v>
      </c>
      <c r="FL24">
        <v>-8.562393177867733</v>
      </c>
      <c r="FM24">
        <v>4081.77576923077</v>
      </c>
      <c r="FN24">
        <v>15</v>
      </c>
      <c r="FO24">
        <v>0</v>
      </c>
      <c r="FP24" t="s">
        <v>439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-3.29364</v>
      </c>
      <c r="GC24">
        <v>-0.03701763602250666</v>
      </c>
      <c r="GD24">
        <v>0.06352074346227383</v>
      </c>
      <c r="GE24">
        <v>1</v>
      </c>
      <c r="GF24">
        <v>269.544205882353</v>
      </c>
      <c r="GG24">
        <v>-0.1214514874655022</v>
      </c>
      <c r="GH24">
        <v>0.1776925268069687</v>
      </c>
      <c r="GI24">
        <v>1</v>
      </c>
      <c r="GJ24">
        <v>0.25834945</v>
      </c>
      <c r="GK24">
        <v>0.06922572607879897</v>
      </c>
      <c r="GL24">
        <v>0.006975697972067024</v>
      </c>
      <c r="GM24">
        <v>1</v>
      </c>
      <c r="GN24">
        <v>3</v>
      </c>
      <c r="GO24">
        <v>3</v>
      </c>
      <c r="GP24" t="s">
        <v>440</v>
      </c>
      <c r="GQ24">
        <v>3.10078</v>
      </c>
      <c r="GR24">
        <v>2.75794</v>
      </c>
      <c r="GS24">
        <v>0.086755</v>
      </c>
      <c r="GT24">
        <v>0.0875148</v>
      </c>
      <c r="GU24">
        <v>0.0738545</v>
      </c>
      <c r="GV24">
        <v>0.0735465</v>
      </c>
      <c r="GW24">
        <v>23816.6</v>
      </c>
      <c r="GX24">
        <v>22164.3</v>
      </c>
      <c r="GY24">
        <v>26643.4</v>
      </c>
      <c r="GZ24">
        <v>24518.4</v>
      </c>
      <c r="HA24">
        <v>39549.5</v>
      </c>
      <c r="HB24">
        <v>33612.6</v>
      </c>
      <c r="HC24">
        <v>46590.9</v>
      </c>
      <c r="HD24">
        <v>38822.9</v>
      </c>
      <c r="HE24">
        <v>1.88382</v>
      </c>
      <c r="HF24">
        <v>1.87085</v>
      </c>
      <c r="HG24">
        <v>0.0932515</v>
      </c>
      <c r="HH24">
        <v>0</v>
      </c>
      <c r="HI24">
        <v>20.375</v>
      </c>
      <c r="HJ24">
        <v>999.9</v>
      </c>
      <c r="HK24">
        <v>34.8</v>
      </c>
      <c r="HL24">
        <v>30.9</v>
      </c>
      <c r="HM24">
        <v>17.3237</v>
      </c>
      <c r="HN24">
        <v>61.0656</v>
      </c>
      <c r="HO24">
        <v>23.9784</v>
      </c>
      <c r="HP24">
        <v>1</v>
      </c>
      <c r="HQ24">
        <v>0.144253</v>
      </c>
      <c r="HR24">
        <v>2.96682</v>
      </c>
      <c r="HS24">
        <v>20.2914</v>
      </c>
      <c r="HT24">
        <v>5.22238</v>
      </c>
      <c r="HU24">
        <v>11.98</v>
      </c>
      <c r="HV24">
        <v>4.9657</v>
      </c>
      <c r="HW24">
        <v>3.27553</v>
      </c>
      <c r="HX24">
        <v>9999</v>
      </c>
      <c r="HY24">
        <v>9999</v>
      </c>
      <c r="HZ24">
        <v>9999</v>
      </c>
      <c r="IA24">
        <v>504</v>
      </c>
      <c r="IB24">
        <v>1.86371</v>
      </c>
      <c r="IC24">
        <v>1.85989</v>
      </c>
      <c r="ID24">
        <v>1.85815</v>
      </c>
      <c r="IE24">
        <v>1.85953</v>
      </c>
      <c r="IF24">
        <v>1.8596</v>
      </c>
      <c r="IG24">
        <v>1.85809</v>
      </c>
      <c r="IH24">
        <v>1.85719</v>
      </c>
      <c r="II24">
        <v>1.85211</v>
      </c>
      <c r="IJ24">
        <v>0</v>
      </c>
      <c r="IK24">
        <v>0</v>
      </c>
      <c r="IL24">
        <v>0</v>
      </c>
      <c r="IM24">
        <v>0</v>
      </c>
      <c r="IN24" t="s">
        <v>441</v>
      </c>
      <c r="IO24" t="s">
        <v>442</v>
      </c>
      <c r="IP24" t="s">
        <v>443</v>
      </c>
      <c r="IQ24" t="s">
        <v>443</v>
      </c>
      <c r="IR24" t="s">
        <v>443</v>
      </c>
      <c r="IS24" t="s">
        <v>443</v>
      </c>
      <c r="IT24">
        <v>0</v>
      </c>
      <c r="IU24">
        <v>100</v>
      </c>
      <c r="IV24">
        <v>100</v>
      </c>
      <c r="IW24">
        <v>1.265</v>
      </c>
      <c r="IX24">
        <v>0.0468</v>
      </c>
      <c r="IY24">
        <v>0.3971615310492796</v>
      </c>
      <c r="IZ24">
        <v>0.002194383670526158</v>
      </c>
      <c r="JA24">
        <v>-2.614430836048478E-07</v>
      </c>
      <c r="JB24">
        <v>2.831566818974657E-11</v>
      </c>
      <c r="JC24">
        <v>-0.02387284111826243</v>
      </c>
      <c r="JD24">
        <v>-0.004919592197158782</v>
      </c>
      <c r="JE24">
        <v>0.0008186423644796414</v>
      </c>
      <c r="JF24">
        <v>-8.268116151049551E-06</v>
      </c>
      <c r="JG24">
        <v>6</v>
      </c>
      <c r="JH24">
        <v>2002</v>
      </c>
      <c r="JI24">
        <v>0</v>
      </c>
      <c r="JJ24">
        <v>28</v>
      </c>
      <c r="JK24">
        <v>28341896.7</v>
      </c>
      <c r="JL24">
        <v>28341896.7</v>
      </c>
      <c r="JM24">
        <v>1.13525</v>
      </c>
      <c r="JN24">
        <v>2.62085</v>
      </c>
      <c r="JO24">
        <v>1.49658</v>
      </c>
      <c r="JP24">
        <v>2.36816</v>
      </c>
      <c r="JQ24">
        <v>1.54907</v>
      </c>
      <c r="JR24">
        <v>2.3291</v>
      </c>
      <c r="JS24">
        <v>35.3827</v>
      </c>
      <c r="JT24">
        <v>14.7625</v>
      </c>
      <c r="JU24">
        <v>18</v>
      </c>
      <c r="JV24">
        <v>493.417</v>
      </c>
      <c r="JW24">
        <v>501.185</v>
      </c>
      <c r="JX24">
        <v>18.3276</v>
      </c>
      <c r="JY24">
        <v>29.0423</v>
      </c>
      <c r="JZ24">
        <v>29.9985</v>
      </c>
      <c r="KA24">
        <v>29.4378</v>
      </c>
      <c r="KB24">
        <v>29.4522</v>
      </c>
      <c r="KC24">
        <v>22.8299</v>
      </c>
      <c r="KD24">
        <v>20.0774</v>
      </c>
      <c r="KE24">
        <v>44.0647</v>
      </c>
      <c r="KF24">
        <v>18.3454</v>
      </c>
      <c r="KG24">
        <v>420</v>
      </c>
      <c r="KH24">
        <v>13.9781</v>
      </c>
      <c r="KI24">
        <v>101.815</v>
      </c>
      <c r="KJ24">
        <v>93.5964</v>
      </c>
    </row>
    <row r="25" spans="1:296">
      <c r="A25">
        <v>7</v>
      </c>
      <c r="B25">
        <v>1700513868.1</v>
      </c>
      <c r="C25">
        <v>1546.099999904633</v>
      </c>
      <c r="D25" t="s">
        <v>460</v>
      </c>
      <c r="E25" t="s">
        <v>461</v>
      </c>
      <c r="F25">
        <v>5</v>
      </c>
      <c r="G25" t="s">
        <v>435</v>
      </c>
      <c r="H25">
        <v>1700513860.349999</v>
      </c>
      <c r="I25">
        <f>(J25)/1000</f>
        <v>0</v>
      </c>
      <c r="J25">
        <f>IF(DO25, AM25, AG25)</f>
        <v>0</v>
      </c>
      <c r="K25">
        <f>IF(DO25, AH25, AF25)</f>
        <v>0</v>
      </c>
      <c r="L25">
        <f>DQ25 - IF(AT25&gt;1, K25*DK25*100.0/(AV25*EE25), 0)</f>
        <v>0</v>
      </c>
      <c r="M25">
        <f>((S25-I25/2)*L25-K25)/(S25+I25/2)</f>
        <v>0</v>
      </c>
      <c r="N25">
        <f>M25*(DX25+DY25)/1000.0</f>
        <v>0</v>
      </c>
      <c r="O25">
        <f>(DQ25 - IF(AT25&gt;1, K25*DK25*100.0/(AV25*EE25), 0))*(DX25+DY25)/1000.0</f>
        <v>0</v>
      </c>
      <c r="P25">
        <f>2.0/((1/R25-1/Q25)+SIGN(R25)*SQRT((1/R25-1/Q25)*(1/R25-1/Q25) + 4*DL25/((DL25+1)*(DL25+1))*(2*1/R25*1/Q25-1/Q25*1/Q25)))</f>
        <v>0</v>
      </c>
      <c r="Q25">
        <f>IF(LEFT(DM25,1)&lt;&gt;"0",IF(LEFT(DM25,1)="1",3.0,DN25),$D$5+$E$5*(EE25*DX25/($K$5*1000))+$F$5*(EE25*DX25/($K$5*1000))*MAX(MIN(DK25,$J$5),$I$5)*MAX(MIN(DK25,$J$5),$I$5)+$G$5*MAX(MIN(DK25,$J$5),$I$5)*(EE25*DX25/($K$5*1000))+$H$5*(EE25*DX25/($K$5*1000))*(EE25*DX25/($K$5*1000)))</f>
        <v>0</v>
      </c>
      <c r="R25">
        <f>I25*(1000-(1000*0.61365*exp(17.502*V25/(240.97+V25))/(DX25+DY25)+DS25)/2)/(1000*0.61365*exp(17.502*V25/(240.97+V25))/(DX25+DY25)-DS25)</f>
        <v>0</v>
      </c>
      <c r="S25">
        <f>1/((DL25+1)/(P25/1.6)+1/(Q25/1.37)) + DL25/((DL25+1)/(P25/1.6) + DL25/(Q25/1.37))</f>
        <v>0</v>
      </c>
      <c r="T25">
        <f>(DG25*DJ25)</f>
        <v>0</v>
      </c>
      <c r="U25">
        <f>(DZ25+(T25+2*0.95*5.67E-8*(((DZ25+$B$9)+273)^4-(DZ25+273)^4)-44100*I25)/(1.84*29.3*Q25+8*0.95*5.67E-8*(DZ25+273)^3))</f>
        <v>0</v>
      </c>
      <c r="V25">
        <f>($C$9*EA25+$D$9*EB25+$E$9*U25)</f>
        <v>0</v>
      </c>
      <c r="W25">
        <f>0.61365*exp(17.502*V25/(240.97+V25))</f>
        <v>0</v>
      </c>
      <c r="X25">
        <f>(Y25/Z25*100)</f>
        <v>0</v>
      </c>
      <c r="Y25">
        <f>DS25*(DX25+DY25)/1000</f>
        <v>0</v>
      </c>
      <c r="Z25">
        <f>0.61365*exp(17.502*DZ25/(240.97+DZ25))</f>
        <v>0</v>
      </c>
      <c r="AA25">
        <f>(W25-DS25*(DX25+DY25)/1000)</f>
        <v>0</v>
      </c>
      <c r="AB25">
        <f>(-I25*44100)</f>
        <v>0</v>
      </c>
      <c r="AC25">
        <f>2*29.3*Q25*0.92*(DZ25-V25)</f>
        <v>0</v>
      </c>
      <c r="AD25">
        <f>2*0.95*5.67E-8*(((DZ25+$B$9)+273)^4-(V25+273)^4)</f>
        <v>0</v>
      </c>
      <c r="AE25">
        <f>T25+AD25+AB25+AC25</f>
        <v>0</v>
      </c>
      <c r="AF25">
        <f>DW25*AT25*(DR25-DQ25*(1000-AT25*DT25)/(1000-AT25*DS25))/(100*DK25)</f>
        <v>0</v>
      </c>
      <c r="AG25">
        <f>1000*DW25*AT25*(DS25-DT25)/(100*DK25*(1000-AT25*DS25))</f>
        <v>0</v>
      </c>
      <c r="AH25">
        <f>(AI25 - AJ25 - DX25*1E3/(8.314*(DZ25+273.15)) * AL25/DW25 * AK25) * DW25/(100*DK25) * (1000 - DT25)/1000</f>
        <v>0</v>
      </c>
      <c r="AI25">
        <v>425.9144340203065</v>
      </c>
      <c r="AJ25">
        <v>422.6282666666664</v>
      </c>
      <c r="AK25">
        <v>-0.0009216450106205934</v>
      </c>
      <c r="AL25">
        <v>66.25723308512174</v>
      </c>
      <c r="AM25">
        <f>(AO25 - AN25 + DX25*1E3/(8.314*(DZ25+273.15)) * AQ25/DW25 * AP25) * DW25/(100*DK25) * 1000/(1000 - AO25)</f>
        <v>0</v>
      </c>
      <c r="AN25">
        <v>13.92681567424056</v>
      </c>
      <c r="AO25">
        <v>14.20078181818181</v>
      </c>
      <c r="AP25">
        <v>-1.220673536295249E-06</v>
      </c>
      <c r="AQ25">
        <v>108.3349869598042</v>
      </c>
      <c r="AR25">
        <v>0</v>
      </c>
      <c r="AS25">
        <v>0</v>
      </c>
      <c r="AT25">
        <f>IF(AR25*$H$15&gt;=AV25,1.0,(AV25/(AV25-AR25*$H$15)))</f>
        <v>0</v>
      </c>
      <c r="AU25">
        <f>(AT25-1)*100</f>
        <v>0</v>
      </c>
      <c r="AV25">
        <f>MAX(0,($B$15+$C$15*EE25)/(1+$D$15*EE25)*DX25/(DZ25+273)*$E$15)</f>
        <v>0</v>
      </c>
      <c r="AW25" t="s">
        <v>436</v>
      </c>
      <c r="AX25" t="s">
        <v>436</v>
      </c>
      <c r="AY25">
        <v>0</v>
      </c>
      <c r="AZ25">
        <v>0</v>
      </c>
      <c r="BA25">
        <f>1-AY25/AZ25</f>
        <v>0</v>
      </c>
      <c r="BB25">
        <v>0</v>
      </c>
      <c r="BC25" t="s">
        <v>436</v>
      </c>
      <c r="BD25" t="s">
        <v>436</v>
      </c>
      <c r="BE25">
        <v>0</v>
      </c>
      <c r="BF25">
        <v>0</v>
      </c>
      <c r="BG25">
        <f>1-BE25/BF25</f>
        <v>0</v>
      </c>
      <c r="BH25">
        <v>0.5</v>
      </c>
      <c r="BI25">
        <f>DH25</f>
        <v>0</v>
      </c>
      <c r="BJ25">
        <f>K25</f>
        <v>0</v>
      </c>
      <c r="BK25">
        <f>BG25*BH25*BI25</f>
        <v>0</v>
      </c>
      <c r="BL25">
        <f>(BJ25-BB25)/BI25</f>
        <v>0</v>
      </c>
      <c r="BM25">
        <f>(AZ25-BF25)/BF25</f>
        <v>0</v>
      </c>
      <c r="BN25">
        <f>AY25/(BA25+AY25/BF25)</f>
        <v>0</v>
      </c>
      <c r="BO25" t="s">
        <v>436</v>
      </c>
      <c r="BP25">
        <v>0</v>
      </c>
      <c r="BQ25">
        <f>IF(BP25&lt;&gt;0, BP25, BN25)</f>
        <v>0</v>
      </c>
      <c r="BR25">
        <f>1-BQ25/BF25</f>
        <v>0</v>
      </c>
      <c r="BS25">
        <f>(BF25-BE25)/(BF25-BQ25)</f>
        <v>0</v>
      </c>
      <c r="BT25">
        <f>(AZ25-BF25)/(AZ25-BQ25)</f>
        <v>0</v>
      </c>
      <c r="BU25">
        <f>(BF25-BE25)/(BF25-AY25)</f>
        <v>0</v>
      </c>
      <c r="BV25">
        <f>(AZ25-BF25)/(AZ25-AY25)</f>
        <v>0</v>
      </c>
      <c r="BW25">
        <f>(BS25*BQ25/BE25)</f>
        <v>0</v>
      </c>
      <c r="BX25">
        <f>(1-BW25)</f>
        <v>0</v>
      </c>
      <c r="DG25">
        <f>$B$13*EF25+$C$13*EG25+$F$13*ER25*(1-EU25)</f>
        <v>0</v>
      </c>
      <c r="DH25">
        <f>DG25*DI25</f>
        <v>0</v>
      </c>
      <c r="DI25">
        <f>($B$13*$D$11+$C$13*$D$11+$F$13*((FE25+EW25)/MAX(FE25+EW25+FF25, 0.1)*$I$11+FF25/MAX(FE25+EW25+FF25, 0.1)*$J$11))/($B$13+$C$13+$F$13)</f>
        <v>0</v>
      </c>
      <c r="DJ25">
        <f>($B$13*$K$11+$C$13*$K$11+$F$13*((FE25+EW25)/MAX(FE25+EW25+FF25, 0.1)*$P$11+FF25/MAX(FE25+EW25+FF25, 0.1)*$Q$11))/($B$13+$C$13+$F$13)</f>
        <v>0</v>
      </c>
      <c r="DK25">
        <v>2</v>
      </c>
      <c r="DL25">
        <v>0.5</v>
      </c>
      <c r="DM25" t="s">
        <v>438</v>
      </c>
      <c r="DN25">
        <v>2</v>
      </c>
      <c r="DO25" t="b">
        <v>1</v>
      </c>
      <c r="DP25">
        <v>1700513860.349999</v>
      </c>
      <c r="DQ25">
        <v>416.6671666666667</v>
      </c>
      <c r="DR25">
        <v>419.999</v>
      </c>
      <c r="DS25">
        <v>14.19851666666667</v>
      </c>
      <c r="DT25">
        <v>13.93634333333333</v>
      </c>
      <c r="DU25">
        <v>415.4016666666667</v>
      </c>
      <c r="DV25">
        <v>14.15149333333333</v>
      </c>
      <c r="DW25">
        <v>500.0155</v>
      </c>
      <c r="DX25">
        <v>90.10463</v>
      </c>
      <c r="DY25">
        <v>0.09998289999999997</v>
      </c>
      <c r="DZ25">
        <v>21.34431666666666</v>
      </c>
      <c r="EA25">
        <v>21.96336666666667</v>
      </c>
      <c r="EB25">
        <v>999.9000000000002</v>
      </c>
      <c r="EC25">
        <v>0</v>
      </c>
      <c r="ED25">
        <v>0</v>
      </c>
      <c r="EE25">
        <v>9995.016333333333</v>
      </c>
      <c r="EF25">
        <v>0</v>
      </c>
      <c r="EG25">
        <v>12.70502666666667</v>
      </c>
      <c r="EH25">
        <v>-3.331744333333333</v>
      </c>
      <c r="EI25">
        <v>422.6684333333333</v>
      </c>
      <c r="EJ25">
        <v>425.9349333333333</v>
      </c>
      <c r="EK25">
        <v>0.2621708666666666</v>
      </c>
      <c r="EL25">
        <v>419.999</v>
      </c>
      <c r="EM25">
        <v>13.93634333333333</v>
      </c>
      <c r="EN25">
        <v>1.279351666666667</v>
      </c>
      <c r="EO25">
        <v>1.255729</v>
      </c>
      <c r="EP25">
        <v>10.55845</v>
      </c>
      <c r="EQ25">
        <v>10.27918</v>
      </c>
      <c r="ER25">
        <v>1499.986333333333</v>
      </c>
      <c r="ES25">
        <v>0.9729998000000002</v>
      </c>
      <c r="ET25">
        <v>0.02700034666666667</v>
      </c>
      <c r="EU25">
        <v>0</v>
      </c>
      <c r="EV25">
        <v>269.1272666666666</v>
      </c>
      <c r="EW25">
        <v>4.999599999999998</v>
      </c>
      <c r="EX25">
        <v>4071.237666666667</v>
      </c>
      <c r="EY25">
        <v>14076.27666666667</v>
      </c>
      <c r="EZ25">
        <v>36.83503333333332</v>
      </c>
      <c r="FA25">
        <v>38.42883333333332</v>
      </c>
      <c r="FB25">
        <v>37.6726</v>
      </c>
      <c r="FC25">
        <v>38.01013333333332</v>
      </c>
      <c r="FD25">
        <v>37.97673333333334</v>
      </c>
      <c r="FE25">
        <v>1454.624666666666</v>
      </c>
      <c r="FF25">
        <v>40.36733333333332</v>
      </c>
      <c r="FG25">
        <v>0</v>
      </c>
      <c r="FH25">
        <v>66.80000019073486</v>
      </c>
      <c r="FI25">
        <v>0</v>
      </c>
      <c r="FJ25">
        <v>269.1389230769231</v>
      </c>
      <c r="FK25">
        <v>-0.5133675227406819</v>
      </c>
      <c r="FL25">
        <v>-8.982222192376019</v>
      </c>
      <c r="FM25">
        <v>4071.224230769231</v>
      </c>
      <c r="FN25">
        <v>15</v>
      </c>
      <c r="FO25">
        <v>0</v>
      </c>
      <c r="FP25" t="s">
        <v>439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-3.334795121951219</v>
      </c>
      <c r="GC25">
        <v>0.01338104529617021</v>
      </c>
      <c r="GD25">
        <v>0.0254134811662064</v>
      </c>
      <c r="GE25">
        <v>1</v>
      </c>
      <c r="GF25">
        <v>269.1543529411765</v>
      </c>
      <c r="GG25">
        <v>-0.466004585122084</v>
      </c>
      <c r="GH25">
        <v>0.1490895669117726</v>
      </c>
      <c r="GI25">
        <v>1</v>
      </c>
      <c r="GJ25">
        <v>0.2556705853658537</v>
      </c>
      <c r="GK25">
        <v>0.135645637630663</v>
      </c>
      <c r="GL25">
        <v>0.01389736375593098</v>
      </c>
      <c r="GM25">
        <v>0</v>
      </c>
      <c r="GN25">
        <v>2</v>
      </c>
      <c r="GO25">
        <v>3</v>
      </c>
      <c r="GP25" t="s">
        <v>453</v>
      </c>
      <c r="GQ25">
        <v>3.10087</v>
      </c>
      <c r="GR25">
        <v>2.75802</v>
      </c>
      <c r="GS25">
        <v>0.08678130000000001</v>
      </c>
      <c r="GT25">
        <v>0.0875513</v>
      </c>
      <c r="GU25">
        <v>0.0739339</v>
      </c>
      <c r="GV25">
        <v>0.0735932</v>
      </c>
      <c r="GW25">
        <v>23824.9</v>
      </c>
      <c r="GX25">
        <v>22170.7</v>
      </c>
      <c r="GY25">
        <v>26652.6</v>
      </c>
      <c r="GZ25">
        <v>24525.6</v>
      </c>
      <c r="HA25">
        <v>39559.3</v>
      </c>
      <c r="HB25">
        <v>33620.1</v>
      </c>
      <c r="HC25">
        <v>46606.6</v>
      </c>
      <c r="HD25">
        <v>38833.7</v>
      </c>
      <c r="HE25">
        <v>1.88605</v>
      </c>
      <c r="HF25">
        <v>1.87458</v>
      </c>
      <c r="HG25">
        <v>0.0957847</v>
      </c>
      <c r="HH25">
        <v>0</v>
      </c>
      <c r="HI25">
        <v>20.4039</v>
      </c>
      <c r="HJ25">
        <v>999.9</v>
      </c>
      <c r="HK25">
        <v>34.7</v>
      </c>
      <c r="HL25">
        <v>30.9</v>
      </c>
      <c r="HM25">
        <v>17.276</v>
      </c>
      <c r="HN25">
        <v>60.9856</v>
      </c>
      <c r="HO25">
        <v>24.0304</v>
      </c>
      <c r="HP25">
        <v>1</v>
      </c>
      <c r="HQ25">
        <v>0.125064</v>
      </c>
      <c r="HR25">
        <v>2.68723</v>
      </c>
      <c r="HS25">
        <v>20.2956</v>
      </c>
      <c r="HT25">
        <v>5.22133</v>
      </c>
      <c r="HU25">
        <v>11.98</v>
      </c>
      <c r="HV25">
        <v>4.9656</v>
      </c>
      <c r="HW25">
        <v>3.27573</v>
      </c>
      <c r="HX25">
        <v>9999</v>
      </c>
      <c r="HY25">
        <v>9999</v>
      </c>
      <c r="HZ25">
        <v>9999</v>
      </c>
      <c r="IA25">
        <v>504</v>
      </c>
      <c r="IB25">
        <v>1.86372</v>
      </c>
      <c r="IC25">
        <v>1.85988</v>
      </c>
      <c r="ID25">
        <v>1.85818</v>
      </c>
      <c r="IE25">
        <v>1.85951</v>
      </c>
      <c r="IF25">
        <v>1.85961</v>
      </c>
      <c r="IG25">
        <v>1.85818</v>
      </c>
      <c r="IH25">
        <v>1.85718</v>
      </c>
      <c r="II25">
        <v>1.85213</v>
      </c>
      <c r="IJ25">
        <v>0</v>
      </c>
      <c r="IK25">
        <v>0</v>
      </c>
      <c r="IL25">
        <v>0</v>
      </c>
      <c r="IM25">
        <v>0</v>
      </c>
      <c r="IN25" t="s">
        <v>441</v>
      </c>
      <c r="IO25" t="s">
        <v>442</v>
      </c>
      <c r="IP25" t="s">
        <v>443</v>
      </c>
      <c r="IQ25" t="s">
        <v>443</v>
      </c>
      <c r="IR25" t="s">
        <v>443</v>
      </c>
      <c r="IS25" t="s">
        <v>443</v>
      </c>
      <c r="IT25">
        <v>0</v>
      </c>
      <c r="IU25">
        <v>100</v>
      </c>
      <c r="IV25">
        <v>100</v>
      </c>
      <c r="IW25">
        <v>1.265</v>
      </c>
      <c r="IX25">
        <v>0.047</v>
      </c>
      <c r="IY25">
        <v>0.3971615310492796</v>
      </c>
      <c r="IZ25">
        <v>0.002194383670526158</v>
      </c>
      <c r="JA25">
        <v>-2.614430836048478E-07</v>
      </c>
      <c r="JB25">
        <v>2.831566818974657E-11</v>
      </c>
      <c r="JC25">
        <v>-0.02387284111826243</v>
      </c>
      <c r="JD25">
        <v>-0.004919592197158782</v>
      </c>
      <c r="JE25">
        <v>0.0008186423644796414</v>
      </c>
      <c r="JF25">
        <v>-8.268116151049551E-06</v>
      </c>
      <c r="JG25">
        <v>6</v>
      </c>
      <c r="JH25">
        <v>2002</v>
      </c>
      <c r="JI25">
        <v>0</v>
      </c>
      <c r="JJ25">
        <v>28</v>
      </c>
      <c r="JK25">
        <v>28341897.8</v>
      </c>
      <c r="JL25">
        <v>28341897.8</v>
      </c>
      <c r="JM25">
        <v>1.13525</v>
      </c>
      <c r="JN25">
        <v>2.61353</v>
      </c>
      <c r="JO25">
        <v>1.49658</v>
      </c>
      <c r="JP25">
        <v>2.36816</v>
      </c>
      <c r="JQ25">
        <v>1.54907</v>
      </c>
      <c r="JR25">
        <v>2.43286</v>
      </c>
      <c r="JS25">
        <v>35.2902</v>
      </c>
      <c r="JT25">
        <v>14.7712</v>
      </c>
      <c r="JU25">
        <v>18</v>
      </c>
      <c r="JV25">
        <v>493.206</v>
      </c>
      <c r="JW25">
        <v>502.112</v>
      </c>
      <c r="JX25">
        <v>18.5924</v>
      </c>
      <c r="JY25">
        <v>28.7932</v>
      </c>
      <c r="JZ25">
        <v>29.9987</v>
      </c>
      <c r="KA25">
        <v>29.2384</v>
      </c>
      <c r="KB25">
        <v>29.2665</v>
      </c>
      <c r="KC25">
        <v>22.8298</v>
      </c>
      <c r="KD25">
        <v>19.2459</v>
      </c>
      <c r="KE25">
        <v>44.0647</v>
      </c>
      <c r="KF25">
        <v>18.6027</v>
      </c>
      <c r="KG25">
        <v>420</v>
      </c>
      <c r="KH25">
        <v>13.9617</v>
      </c>
      <c r="KI25">
        <v>101.85</v>
      </c>
      <c r="KJ25">
        <v>93.6229</v>
      </c>
    </row>
    <row r="26" spans="1:296">
      <c r="A26">
        <v>8</v>
      </c>
      <c r="B26">
        <v>1700514200.5</v>
      </c>
      <c r="C26">
        <v>1878.5</v>
      </c>
      <c r="D26" t="s">
        <v>462</v>
      </c>
      <c r="E26" t="s">
        <v>463</v>
      </c>
      <c r="F26">
        <v>5</v>
      </c>
      <c r="G26" t="s">
        <v>435</v>
      </c>
      <c r="H26">
        <v>1700514192.5</v>
      </c>
      <c r="I26">
        <f>(J26)/1000</f>
        <v>0</v>
      </c>
      <c r="J26">
        <f>IF(DO26, AM26, AG26)</f>
        <v>0</v>
      </c>
      <c r="K26">
        <f>IF(DO26, AH26, AF26)</f>
        <v>0</v>
      </c>
      <c r="L26">
        <f>DQ26 - IF(AT26&gt;1, K26*DK26*100.0/(AV26*EE26), 0)</f>
        <v>0</v>
      </c>
      <c r="M26">
        <f>((S26-I26/2)*L26-K26)/(S26+I26/2)</f>
        <v>0</v>
      </c>
      <c r="N26">
        <f>M26*(DX26+DY26)/1000.0</f>
        <v>0</v>
      </c>
      <c r="O26">
        <f>(DQ26 - IF(AT26&gt;1, K26*DK26*100.0/(AV26*EE26), 0))*(DX26+DY26)/1000.0</f>
        <v>0</v>
      </c>
      <c r="P26">
        <f>2.0/((1/R26-1/Q26)+SIGN(R26)*SQRT((1/R26-1/Q26)*(1/R26-1/Q26) + 4*DL26/((DL26+1)*(DL26+1))*(2*1/R26*1/Q26-1/Q26*1/Q26)))</f>
        <v>0</v>
      </c>
      <c r="Q26">
        <f>IF(LEFT(DM26,1)&lt;&gt;"0",IF(LEFT(DM26,1)="1",3.0,DN26),$D$5+$E$5*(EE26*DX26/($K$5*1000))+$F$5*(EE26*DX26/($K$5*1000))*MAX(MIN(DK26,$J$5),$I$5)*MAX(MIN(DK26,$J$5),$I$5)+$G$5*MAX(MIN(DK26,$J$5),$I$5)*(EE26*DX26/($K$5*1000))+$H$5*(EE26*DX26/($K$5*1000))*(EE26*DX26/($K$5*1000)))</f>
        <v>0</v>
      </c>
      <c r="R26">
        <f>I26*(1000-(1000*0.61365*exp(17.502*V26/(240.97+V26))/(DX26+DY26)+DS26)/2)/(1000*0.61365*exp(17.502*V26/(240.97+V26))/(DX26+DY26)-DS26)</f>
        <v>0</v>
      </c>
      <c r="S26">
        <f>1/((DL26+1)/(P26/1.6)+1/(Q26/1.37)) + DL26/((DL26+1)/(P26/1.6) + DL26/(Q26/1.37))</f>
        <v>0</v>
      </c>
      <c r="T26">
        <f>(DG26*DJ26)</f>
        <v>0</v>
      </c>
      <c r="U26">
        <f>(DZ26+(T26+2*0.95*5.67E-8*(((DZ26+$B$9)+273)^4-(DZ26+273)^4)-44100*I26)/(1.84*29.3*Q26+8*0.95*5.67E-8*(DZ26+273)^3))</f>
        <v>0</v>
      </c>
      <c r="V26">
        <f>($C$9*EA26+$D$9*EB26+$E$9*U26)</f>
        <v>0</v>
      </c>
      <c r="W26">
        <f>0.61365*exp(17.502*V26/(240.97+V26))</f>
        <v>0</v>
      </c>
      <c r="X26">
        <f>(Y26/Z26*100)</f>
        <v>0</v>
      </c>
      <c r="Y26">
        <f>DS26*(DX26+DY26)/1000</f>
        <v>0</v>
      </c>
      <c r="Z26">
        <f>0.61365*exp(17.502*DZ26/(240.97+DZ26))</f>
        <v>0</v>
      </c>
      <c r="AA26">
        <f>(W26-DS26*(DX26+DY26)/1000)</f>
        <v>0</v>
      </c>
      <c r="AB26">
        <f>(-I26*44100)</f>
        <v>0</v>
      </c>
      <c r="AC26">
        <f>2*29.3*Q26*0.92*(DZ26-V26)</f>
        <v>0</v>
      </c>
      <c r="AD26">
        <f>2*0.95*5.67E-8*(((DZ26+$B$9)+273)^4-(V26+273)^4)</f>
        <v>0</v>
      </c>
      <c r="AE26">
        <f>T26+AD26+AB26+AC26</f>
        <v>0</v>
      </c>
      <c r="AF26">
        <f>DW26*AT26*(DR26-DQ26*(1000-AT26*DT26)/(1000-AT26*DS26))/(100*DK26)</f>
        <v>0</v>
      </c>
      <c r="AG26">
        <f>1000*DW26*AT26*(DS26-DT26)/(100*DK26*(1000-AT26*DS26))</f>
        <v>0</v>
      </c>
      <c r="AH26">
        <f>(AI26 - AJ26 - DX26*1E3/(8.314*(DZ26+273.15)) * AL26/DW26 * AK26) * DW26/(100*DK26) * (1000 - DT26)/1000</f>
        <v>0</v>
      </c>
      <c r="AI26">
        <v>428.6599090887343</v>
      </c>
      <c r="AJ26">
        <v>425.4540848484848</v>
      </c>
      <c r="AK26">
        <v>0.0003453706461759193</v>
      </c>
      <c r="AL26">
        <v>66.25723308512174</v>
      </c>
      <c r="AM26">
        <f>(AO26 - AN26 + DX26*1E3/(8.314*(DZ26+273.15)) * AQ26/DW26 * AP26) * DW26/(100*DK26) * 1000/(1000 - AO26)</f>
        <v>0</v>
      </c>
      <c r="AN26">
        <v>20.49694545799502</v>
      </c>
      <c r="AO26">
        <v>20.75028181818181</v>
      </c>
      <c r="AP26">
        <v>0.007993587766007251</v>
      </c>
      <c r="AQ26">
        <v>108.3349869598042</v>
      </c>
      <c r="AR26">
        <v>0</v>
      </c>
      <c r="AS26">
        <v>0</v>
      </c>
      <c r="AT26">
        <f>IF(AR26*$H$15&gt;=AV26,1.0,(AV26/(AV26-AR26*$H$15)))</f>
        <v>0</v>
      </c>
      <c r="AU26">
        <f>(AT26-1)*100</f>
        <v>0</v>
      </c>
      <c r="AV26">
        <f>MAX(0,($B$15+$C$15*EE26)/(1+$D$15*EE26)*DX26/(DZ26+273)*$E$15)</f>
        <v>0</v>
      </c>
      <c r="AW26" t="s">
        <v>436</v>
      </c>
      <c r="AX26">
        <v>0</v>
      </c>
      <c r="AY26">
        <v>0.7</v>
      </c>
      <c r="AZ26">
        <v>0.7</v>
      </c>
      <c r="BA26">
        <f>1-AY26/AZ26</f>
        <v>0</v>
      </c>
      <c r="BB26">
        <v>-1</v>
      </c>
      <c r="BC26" t="s">
        <v>464</v>
      </c>
      <c r="BD26">
        <v>8160.99</v>
      </c>
      <c r="BE26">
        <v>259.6238461538462</v>
      </c>
      <c r="BF26">
        <v>276.72</v>
      </c>
      <c r="BG26">
        <f>1-BE26/BF26</f>
        <v>0</v>
      </c>
      <c r="BH26">
        <v>0.5</v>
      </c>
      <c r="BI26">
        <f>DH26</f>
        <v>0</v>
      </c>
      <c r="BJ26">
        <f>K26</f>
        <v>0</v>
      </c>
      <c r="BK26">
        <f>BG26*BH26*BI26</f>
        <v>0</v>
      </c>
      <c r="BL26">
        <f>(BJ26-BB26)/BI26</f>
        <v>0</v>
      </c>
      <c r="BM26">
        <f>(AZ26-BF26)/BF26</f>
        <v>0</v>
      </c>
      <c r="BN26">
        <f>AY26/(BA26+AY26/BF26)</f>
        <v>0</v>
      </c>
      <c r="BO26" t="s">
        <v>436</v>
      </c>
      <c r="BP26">
        <v>0</v>
      </c>
      <c r="BQ26">
        <f>IF(BP26&lt;&gt;0, BP26, BN26)</f>
        <v>0</v>
      </c>
      <c r="BR26">
        <f>1-BQ26/BF26</f>
        <v>0</v>
      </c>
      <c r="BS26">
        <f>(BF26-BE26)/(BF26-BQ26)</f>
        <v>0</v>
      </c>
      <c r="BT26">
        <f>(AZ26-BF26)/(AZ26-BQ26)</f>
        <v>0</v>
      </c>
      <c r="BU26">
        <f>(BF26-BE26)/(BF26-AY26)</f>
        <v>0</v>
      </c>
      <c r="BV26">
        <f>(AZ26-BF26)/(AZ26-AY26)</f>
        <v>0</v>
      </c>
      <c r="BW26">
        <f>(BS26*BQ26/BE26)</f>
        <v>0</v>
      </c>
      <c r="BX26">
        <f>(1-BW26)</f>
        <v>0</v>
      </c>
      <c r="DG26">
        <f>$B$13*EF26+$C$13*EG26+$F$13*ER26*(1-EU26)</f>
        <v>0</v>
      </c>
      <c r="DH26">
        <f>DG26*DI26</f>
        <v>0</v>
      </c>
      <c r="DI26">
        <f>($B$13*$D$11+$C$13*$D$11+$F$13*((FE26+EW26)/MAX(FE26+EW26+FF26, 0.1)*$I$11+FF26/MAX(FE26+EW26+FF26, 0.1)*$J$11))/($B$13+$C$13+$F$13)</f>
        <v>0</v>
      </c>
      <c r="DJ26">
        <f>($B$13*$K$11+$C$13*$K$11+$F$13*((FE26+EW26)/MAX(FE26+EW26+FF26, 0.1)*$P$11+FF26/MAX(FE26+EW26+FF26, 0.1)*$Q$11))/($B$13+$C$13+$F$13)</f>
        <v>0</v>
      </c>
      <c r="DK26">
        <v>2</v>
      </c>
      <c r="DL26">
        <v>0.5</v>
      </c>
      <c r="DM26" t="s">
        <v>438</v>
      </c>
      <c r="DN26">
        <v>2</v>
      </c>
      <c r="DO26" t="b">
        <v>1</v>
      </c>
      <c r="DP26">
        <v>1700514192.5</v>
      </c>
      <c r="DQ26">
        <v>416.6104838709677</v>
      </c>
      <c r="DR26">
        <v>419.9543548387097</v>
      </c>
      <c r="DS26">
        <v>20.69796129032258</v>
      </c>
      <c r="DT26">
        <v>20.44953548387097</v>
      </c>
      <c r="DU26">
        <v>415.3449354838709</v>
      </c>
      <c r="DV26">
        <v>20.54898387096774</v>
      </c>
      <c r="DW26">
        <v>500.0002258064517</v>
      </c>
      <c r="DX26">
        <v>90.10209677419356</v>
      </c>
      <c r="DY26">
        <v>0.1001076096774194</v>
      </c>
      <c r="DZ26">
        <v>27.7563129032258</v>
      </c>
      <c r="EA26">
        <v>27.97014838709677</v>
      </c>
      <c r="EB26">
        <v>999.9000000000003</v>
      </c>
      <c r="EC26">
        <v>0</v>
      </c>
      <c r="ED26">
        <v>0</v>
      </c>
      <c r="EE26">
        <v>9979.719677419354</v>
      </c>
      <c r="EF26">
        <v>0</v>
      </c>
      <c r="EG26">
        <v>13.35048387096774</v>
      </c>
      <c r="EH26">
        <v>-3.34383064516129</v>
      </c>
      <c r="EI26">
        <v>425.4157419354839</v>
      </c>
      <c r="EJ26">
        <v>428.7214193548388</v>
      </c>
      <c r="EK26">
        <v>0.2484156451612904</v>
      </c>
      <c r="EL26">
        <v>419.9543548387097</v>
      </c>
      <c r="EM26">
        <v>20.44953548387097</v>
      </c>
      <c r="EN26">
        <v>1.864928709677419</v>
      </c>
      <c r="EO26">
        <v>1.842546451612903</v>
      </c>
      <c r="EP26">
        <v>16.34189677419355</v>
      </c>
      <c r="EQ26">
        <v>16.15247096774193</v>
      </c>
      <c r="ER26">
        <v>1500.023548387097</v>
      </c>
      <c r="ES26">
        <v>0.9729935161290323</v>
      </c>
      <c r="ET26">
        <v>0.02700645483870967</v>
      </c>
      <c r="EU26">
        <v>0</v>
      </c>
      <c r="EV26">
        <v>259.6251612903226</v>
      </c>
      <c r="EW26">
        <v>4.999599999999997</v>
      </c>
      <c r="EX26">
        <v>3967.8</v>
      </c>
      <c r="EY26">
        <v>14076.60967741935</v>
      </c>
      <c r="EZ26">
        <v>38.93325806451612</v>
      </c>
      <c r="FA26">
        <v>39.91503225806451</v>
      </c>
      <c r="FB26">
        <v>39.41109677419354</v>
      </c>
      <c r="FC26">
        <v>39.90896774193548</v>
      </c>
      <c r="FD26">
        <v>40.43125806451612</v>
      </c>
      <c r="FE26">
        <v>1454.649677419355</v>
      </c>
      <c r="FF26">
        <v>40.37645161290325</v>
      </c>
      <c r="FG26">
        <v>0</v>
      </c>
      <c r="FH26">
        <v>399.2000000476837</v>
      </c>
      <c r="FI26">
        <v>0</v>
      </c>
      <c r="FJ26">
        <v>259.6238461538462</v>
      </c>
      <c r="FK26">
        <v>0.4019829084348552</v>
      </c>
      <c r="FL26">
        <v>-5.765811965659203</v>
      </c>
      <c r="FM26">
        <v>3967.761153846154</v>
      </c>
      <c r="FN26">
        <v>15</v>
      </c>
      <c r="FO26">
        <v>0</v>
      </c>
      <c r="FP26" t="s">
        <v>439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-3.353186</v>
      </c>
      <c r="GC26">
        <v>0.3250045778611686</v>
      </c>
      <c r="GD26">
        <v>0.04498914173442299</v>
      </c>
      <c r="GE26">
        <v>1</v>
      </c>
      <c r="GF26">
        <v>259.5853823529411</v>
      </c>
      <c r="GG26">
        <v>0.6288006093731795</v>
      </c>
      <c r="GH26">
        <v>0.2260991472661146</v>
      </c>
      <c r="GI26">
        <v>1</v>
      </c>
      <c r="GJ26">
        <v>0.254546325</v>
      </c>
      <c r="GK26">
        <v>-0.1011904052532838</v>
      </c>
      <c r="GL26">
        <v>0.01279264562627196</v>
      </c>
      <c r="GM26">
        <v>0</v>
      </c>
      <c r="GN26">
        <v>2</v>
      </c>
      <c r="GO26">
        <v>3</v>
      </c>
      <c r="GP26" t="s">
        <v>453</v>
      </c>
      <c r="GQ26">
        <v>3.10241</v>
      </c>
      <c r="GR26">
        <v>2.758</v>
      </c>
      <c r="GS26">
        <v>0.0870483</v>
      </c>
      <c r="GT26">
        <v>0.0878211</v>
      </c>
      <c r="GU26">
        <v>0.0974747</v>
      </c>
      <c r="GV26">
        <v>0.09762800000000001</v>
      </c>
      <c r="GW26">
        <v>23856.6</v>
      </c>
      <c r="GX26">
        <v>22191.3</v>
      </c>
      <c r="GY26">
        <v>26691.8</v>
      </c>
      <c r="GZ26">
        <v>24551.1</v>
      </c>
      <c r="HA26">
        <v>38599.8</v>
      </c>
      <c r="HB26">
        <v>32771.4</v>
      </c>
      <c r="HC26">
        <v>46675.3</v>
      </c>
      <c r="HD26">
        <v>38868.6</v>
      </c>
      <c r="HE26">
        <v>1.8966</v>
      </c>
      <c r="HF26">
        <v>1.90165</v>
      </c>
      <c r="HG26">
        <v>0.209406</v>
      </c>
      <c r="HH26">
        <v>0</v>
      </c>
      <c r="HI26">
        <v>24.5142</v>
      </c>
      <c r="HJ26">
        <v>999.9</v>
      </c>
      <c r="HK26">
        <v>45.7</v>
      </c>
      <c r="HL26">
        <v>31</v>
      </c>
      <c r="HM26">
        <v>22.8832</v>
      </c>
      <c r="HN26">
        <v>61.6256</v>
      </c>
      <c r="HO26">
        <v>23.7941</v>
      </c>
      <c r="HP26">
        <v>1</v>
      </c>
      <c r="HQ26">
        <v>0.0436585</v>
      </c>
      <c r="HR26">
        <v>-0.0323883</v>
      </c>
      <c r="HS26">
        <v>20.3164</v>
      </c>
      <c r="HT26">
        <v>5.22014</v>
      </c>
      <c r="HU26">
        <v>11.98</v>
      </c>
      <c r="HV26">
        <v>4.96565</v>
      </c>
      <c r="HW26">
        <v>3.27578</v>
      </c>
      <c r="HX26">
        <v>9999</v>
      </c>
      <c r="HY26">
        <v>9999</v>
      </c>
      <c r="HZ26">
        <v>9999</v>
      </c>
      <c r="IA26">
        <v>504.1</v>
      </c>
      <c r="IB26">
        <v>1.86373</v>
      </c>
      <c r="IC26">
        <v>1.85987</v>
      </c>
      <c r="ID26">
        <v>1.85812</v>
      </c>
      <c r="IE26">
        <v>1.85951</v>
      </c>
      <c r="IF26">
        <v>1.8596</v>
      </c>
      <c r="IG26">
        <v>1.85813</v>
      </c>
      <c r="IH26">
        <v>1.85716</v>
      </c>
      <c r="II26">
        <v>1.85212</v>
      </c>
      <c r="IJ26">
        <v>0</v>
      </c>
      <c r="IK26">
        <v>0</v>
      </c>
      <c r="IL26">
        <v>0</v>
      </c>
      <c r="IM26">
        <v>0</v>
      </c>
      <c r="IN26" t="s">
        <v>441</v>
      </c>
      <c r="IO26" t="s">
        <v>442</v>
      </c>
      <c r="IP26" t="s">
        <v>443</v>
      </c>
      <c r="IQ26" t="s">
        <v>443</v>
      </c>
      <c r="IR26" t="s">
        <v>443</v>
      </c>
      <c r="IS26" t="s">
        <v>443</v>
      </c>
      <c r="IT26">
        <v>0</v>
      </c>
      <c r="IU26">
        <v>100</v>
      </c>
      <c r="IV26">
        <v>100</v>
      </c>
      <c r="IW26">
        <v>1.265</v>
      </c>
      <c r="IX26">
        <v>0.15</v>
      </c>
      <c r="IY26">
        <v>0.3971615310492796</v>
      </c>
      <c r="IZ26">
        <v>0.002194383670526158</v>
      </c>
      <c r="JA26">
        <v>-2.614430836048478E-07</v>
      </c>
      <c r="JB26">
        <v>2.831566818974657E-11</v>
      </c>
      <c r="JC26">
        <v>-0.02387284111826243</v>
      </c>
      <c r="JD26">
        <v>-0.004919592197158782</v>
      </c>
      <c r="JE26">
        <v>0.0008186423644796414</v>
      </c>
      <c r="JF26">
        <v>-8.268116151049551E-06</v>
      </c>
      <c r="JG26">
        <v>6</v>
      </c>
      <c r="JH26">
        <v>2002</v>
      </c>
      <c r="JI26">
        <v>0</v>
      </c>
      <c r="JJ26">
        <v>28</v>
      </c>
      <c r="JK26">
        <v>28341903.3</v>
      </c>
      <c r="JL26">
        <v>28341903.3</v>
      </c>
      <c r="JM26">
        <v>1.14258</v>
      </c>
      <c r="JN26">
        <v>2.61475</v>
      </c>
      <c r="JO26">
        <v>1.49658</v>
      </c>
      <c r="JP26">
        <v>2.36816</v>
      </c>
      <c r="JQ26">
        <v>1.54907</v>
      </c>
      <c r="JR26">
        <v>2.4585</v>
      </c>
      <c r="JS26">
        <v>35.0594</v>
      </c>
      <c r="JT26">
        <v>14.6924</v>
      </c>
      <c r="JU26">
        <v>18</v>
      </c>
      <c r="JV26">
        <v>491.9</v>
      </c>
      <c r="JW26">
        <v>512.047</v>
      </c>
      <c r="JX26">
        <v>26.2511</v>
      </c>
      <c r="JY26">
        <v>27.8253</v>
      </c>
      <c r="JZ26">
        <v>29.9984</v>
      </c>
      <c r="KA26">
        <v>28.2653</v>
      </c>
      <c r="KB26">
        <v>28.306</v>
      </c>
      <c r="KC26">
        <v>22.9683</v>
      </c>
      <c r="KD26">
        <v>18.7315</v>
      </c>
      <c r="KE26">
        <v>77.2109</v>
      </c>
      <c r="KF26">
        <v>26.3198</v>
      </c>
      <c r="KG26">
        <v>420</v>
      </c>
      <c r="KH26">
        <v>20.4218</v>
      </c>
      <c r="KI26">
        <v>102</v>
      </c>
      <c r="KJ26">
        <v>93.7122</v>
      </c>
    </row>
    <row r="27" spans="1:296">
      <c r="A27">
        <v>9</v>
      </c>
      <c r="B27">
        <v>1700514231</v>
      </c>
      <c r="C27">
        <v>1909</v>
      </c>
      <c r="D27" t="s">
        <v>465</v>
      </c>
      <c r="E27" t="s">
        <v>466</v>
      </c>
      <c r="F27">
        <v>5</v>
      </c>
      <c r="G27" t="s">
        <v>435</v>
      </c>
      <c r="H27">
        <v>1700514223.25</v>
      </c>
      <c r="I27">
        <f>(J27)/1000</f>
        <v>0</v>
      </c>
      <c r="J27">
        <f>IF(DO27, AM27, AG27)</f>
        <v>0</v>
      </c>
      <c r="K27">
        <f>IF(DO27, AH27, AF27)</f>
        <v>0</v>
      </c>
      <c r="L27">
        <f>DQ27 - IF(AT27&gt;1, K27*DK27*100.0/(AV27*EE27), 0)</f>
        <v>0</v>
      </c>
      <c r="M27">
        <f>((S27-I27/2)*L27-K27)/(S27+I27/2)</f>
        <v>0</v>
      </c>
      <c r="N27">
        <f>M27*(DX27+DY27)/1000.0</f>
        <v>0</v>
      </c>
      <c r="O27">
        <f>(DQ27 - IF(AT27&gt;1, K27*DK27*100.0/(AV27*EE27), 0))*(DX27+DY27)/1000.0</f>
        <v>0</v>
      </c>
      <c r="P27">
        <f>2.0/((1/R27-1/Q27)+SIGN(R27)*SQRT((1/R27-1/Q27)*(1/R27-1/Q27) + 4*DL27/((DL27+1)*(DL27+1))*(2*1/R27*1/Q27-1/Q27*1/Q27)))</f>
        <v>0</v>
      </c>
      <c r="Q27">
        <f>IF(LEFT(DM27,1)&lt;&gt;"0",IF(LEFT(DM27,1)="1",3.0,DN27),$D$5+$E$5*(EE27*DX27/($K$5*1000))+$F$5*(EE27*DX27/($K$5*1000))*MAX(MIN(DK27,$J$5),$I$5)*MAX(MIN(DK27,$J$5),$I$5)+$G$5*MAX(MIN(DK27,$J$5),$I$5)*(EE27*DX27/($K$5*1000))+$H$5*(EE27*DX27/($K$5*1000))*(EE27*DX27/($K$5*1000)))</f>
        <v>0</v>
      </c>
      <c r="R27">
        <f>I27*(1000-(1000*0.61365*exp(17.502*V27/(240.97+V27))/(DX27+DY27)+DS27)/2)/(1000*0.61365*exp(17.502*V27/(240.97+V27))/(DX27+DY27)-DS27)</f>
        <v>0</v>
      </c>
      <c r="S27">
        <f>1/((DL27+1)/(P27/1.6)+1/(Q27/1.37)) + DL27/((DL27+1)/(P27/1.6) + DL27/(Q27/1.37))</f>
        <v>0</v>
      </c>
      <c r="T27">
        <f>(DG27*DJ27)</f>
        <v>0</v>
      </c>
      <c r="U27">
        <f>(DZ27+(T27+2*0.95*5.67E-8*(((DZ27+$B$9)+273)^4-(DZ27+273)^4)-44100*I27)/(1.84*29.3*Q27+8*0.95*5.67E-8*(DZ27+273)^3))</f>
        <v>0</v>
      </c>
      <c r="V27">
        <f>($C$9*EA27+$D$9*EB27+$E$9*U27)</f>
        <v>0</v>
      </c>
      <c r="W27">
        <f>0.61365*exp(17.502*V27/(240.97+V27))</f>
        <v>0</v>
      </c>
      <c r="X27">
        <f>(Y27/Z27*100)</f>
        <v>0</v>
      </c>
      <c r="Y27">
        <f>DS27*(DX27+DY27)/1000</f>
        <v>0</v>
      </c>
      <c r="Z27">
        <f>0.61365*exp(17.502*DZ27/(240.97+DZ27))</f>
        <v>0</v>
      </c>
      <c r="AA27">
        <f>(W27-DS27*(DX27+DY27)/1000)</f>
        <v>0</v>
      </c>
      <c r="AB27">
        <f>(-I27*44100)</f>
        <v>0</v>
      </c>
      <c r="AC27">
        <f>2*29.3*Q27*0.92*(DZ27-V27)</f>
        <v>0</v>
      </c>
      <c r="AD27">
        <f>2*0.95*5.67E-8*(((DZ27+$B$9)+273)^4-(V27+273)^4)</f>
        <v>0</v>
      </c>
      <c r="AE27">
        <f>T27+AD27+AB27+AC27</f>
        <v>0</v>
      </c>
      <c r="AF27">
        <f>DW27*AT27*(DR27-DQ27*(1000-AT27*DT27)/(1000-AT27*DS27))/(100*DK27)</f>
        <v>0</v>
      </c>
      <c r="AG27">
        <f>1000*DW27*AT27*(DS27-DT27)/(100*DK27*(1000-AT27*DS27))</f>
        <v>0</v>
      </c>
      <c r="AH27">
        <f>(AI27 - AJ27 - DX27*1E3/(8.314*(DZ27+273.15)) * AL27/DW27 * AK27) * DW27/(100*DK27) * (1000 - DT27)/1000</f>
        <v>0</v>
      </c>
      <c r="AI27">
        <v>428.7962133290284</v>
      </c>
      <c r="AJ27">
        <v>425.3805151515152</v>
      </c>
      <c r="AK27">
        <v>-0.001507898264353176</v>
      </c>
      <c r="AL27">
        <v>66.25723308512174</v>
      </c>
      <c r="AM27">
        <f>(AO27 - AN27 + DX27*1E3/(8.314*(DZ27+273.15)) * AQ27/DW27 * AP27) * DW27/(100*DK27) * 1000/(1000 - AO27)</f>
        <v>0</v>
      </c>
      <c r="AN27">
        <v>20.43432467005021</v>
      </c>
      <c r="AO27">
        <v>20.79100787878786</v>
      </c>
      <c r="AP27">
        <v>-0.0002967256084262102</v>
      </c>
      <c r="AQ27">
        <v>108.3349869598042</v>
      </c>
      <c r="AR27">
        <v>0</v>
      </c>
      <c r="AS27">
        <v>0</v>
      </c>
      <c r="AT27">
        <f>IF(AR27*$H$15&gt;=AV27,1.0,(AV27/(AV27-AR27*$H$15)))</f>
        <v>0</v>
      </c>
      <c r="AU27">
        <f>(AT27-1)*100</f>
        <v>0</v>
      </c>
      <c r="AV27">
        <f>MAX(0,($B$15+$C$15*EE27)/(1+$D$15*EE27)*DX27/(DZ27+273)*$E$15)</f>
        <v>0</v>
      </c>
      <c r="AW27" t="s">
        <v>436</v>
      </c>
      <c r="AX27" t="s">
        <v>436</v>
      </c>
      <c r="AY27">
        <v>0</v>
      </c>
      <c r="AZ27">
        <v>0</v>
      </c>
      <c r="BA27">
        <f>1-AY27/AZ27</f>
        <v>0</v>
      </c>
      <c r="BB27">
        <v>0</v>
      </c>
      <c r="BC27" t="s">
        <v>436</v>
      </c>
      <c r="BD27" t="s">
        <v>436</v>
      </c>
      <c r="BE27">
        <v>0</v>
      </c>
      <c r="BF27">
        <v>0</v>
      </c>
      <c r="BG27">
        <f>1-BE27/BF27</f>
        <v>0</v>
      </c>
      <c r="BH27">
        <v>0.5</v>
      </c>
      <c r="BI27">
        <f>DH27</f>
        <v>0</v>
      </c>
      <c r="BJ27">
        <f>K27</f>
        <v>0</v>
      </c>
      <c r="BK27">
        <f>BG27*BH27*BI27</f>
        <v>0</v>
      </c>
      <c r="BL27">
        <f>(BJ27-BB27)/BI27</f>
        <v>0</v>
      </c>
      <c r="BM27">
        <f>(AZ27-BF27)/BF27</f>
        <v>0</v>
      </c>
      <c r="BN27">
        <f>AY27/(BA27+AY27/BF27)</f>
        <v>0</v>
      </c>
      <c r="BO27" t="s">
        <v>436</v>
      </c>
      <c r="BP27">
        <v>0</v>
      </c>
      <c r="BQ27">
        <f>IF(BP27&lt;&gt;0, BP27, BN27)</f>
        <v>0</v>
      </c>
      <c r="BR27">
        <f>1-BQ27/BF27</f>
        <v>0</v>
      </c>
      <c r="BS27">
        <f>(BF27-BE27)/(BF27-BQ27)</f>
        <v>0</v>
      </c>
      <c r="BT27">
        <f>(AZ27-BF27)/(AZ27-BQ27)</f>
        <v>0</v>
      </c>
      <c r="BU27">
        <f>(BF27-BE27)/(BF27-AY27)</f>
        <v>0</v>
      </c>
      <c r="BV27">
        <f>(AZ27-BF27)/(AZ27-AY27)</f>
        <v>0</v>
      </c>
      <c r="BW27">
        <f>(BS27*BQ27/BE27)</f>
        <v>0</v>
      </c>
      <c r="BX27">
        <f>(1-BW27)</f>
        <v>0</v>
      </c>
      <c r="DG27">
        <f>$B$13*EF27+$C$13*EG27+$F$13*ER27*(1-EU27)</f>
        <v>0</v>
      </c>
      <c r="DH27">
        <f>DG27*DI27</f>
        <v>0</v>
      </c>
      <c r="DI27">
        <f>($B$13*$D$11+$C$13*$D$11+$F$13*((FE27+EW27)/MAX(FE27+EW27+FF27, 0.1)*$I$11+FF27/MAX(FE27+EW27+FF27, 0.1)*$J$11))/($B$13+$C$13+$F$13)</f>
        <v>0</v>
      </c>
      <c r="DJ27">
        <f>($B$13*$K$11+$C$13*$K$11+$F$13*((FE27+EW27)/MAX(FE27+EW27+FF27, 0.1)*$P$11+FF27/MAX(FE27+EW27+FF27, 0.1)*$Q$11))/($B$13+$C$13+$F$13)</f>
        <v>0</v>
      </c>
      <c r="DK27">
        <v>2</v>
      </c>
      <c r="DL27">
        <v>0.5</v>
      </c>
      <c r="DM27" t="s">
        <v>438</v>
      </c>
      <c r="DN27">
        <v>2</v>
      </c>
      <c r="DO27" t="b">
        <v>1</v>
      </c>
      <c r="DP27">
        <v>1700514223.25</v>
      </c>
      <c r="DQ27">
        <v>416.5628333333333</v>
      </c>
      <c r="DR27">
        <v>419.9952</v>
      </c>
      <c r="DS27">
        <v>20.80658</v>
      </c>
      <c r="DT27">
        <v>20.46184</v>
      </c>
      <c r="DU27">
        <v>415.2974000000001</v>
      </c>
      <c r="DV27">
        <v>20.65566</v>
      </c>
      <c r="DW27">
        <v>499.9840333333333</v>
      </c>
      <c r="DX27">
        <v>90.10199333333334</v>
      </c>
      <c r="DY27">
        <v>0.09994419333333335</v>
      </c>
      <c r="DZ27">
        <v>27.69066</v>
      </c>
      <c r="EA27">
        <v>27.94138666666667</v>
      </c>
      <c r="EB27">
        <v>999.9000000000002</v>
      </c>
      <c r="EC27">
        <v>0</v>
      </c>
      <c r="ED27">
        <v>0</v>
      </c>
      <c r="EE27">
        <v>9995.458666666667</v>
      </c>
      <c r="EF27">
        <v>0</v>
      </c>
      <c r="EG27">
        <v>13.23468666666667</v>
      </c>
      <c r="EH27">
        <v>-3.432444333333333</v>
      </c>
      <c r="EI27">
        <v>425.4142</v>
      </c>
      <c r="EJ27">
        <v>428.7686666666667</v>
      </c>
      <c r="EK27">
        <v>0.3447485666666666</v>
      </c>
      <c r="EL27">
        <v>419.9952</v>
      </c>
      <c r="EM27">
        <v>20.46184</v>
      </c>
      <c r="EN27">
        <v>1.874714333333333</v>
      </c>
      <c r="EO27">
        <v>1.843651333333334</v>
      </c>
      <c r="EP27">
        <v>16.42408666666666</v>
      </c>
      <c r="EQ27">
        <v>16.16187666666666</v>
      </c>
      <c r="ER27">
        <v>1500.019666666667</v>
      </c>
      <c r="ES27">
        <v>0.9729924999999999</v>
      </c>
      <c r="ET27">
        <v>0.02700742666666667</v>
      </c>
      <c r="EU27">
        <v>0</v>
      </c>
      <c r="EV27">
        <v>259.7056666666666</v>
      </c>
      <c r="EW27">
        <v>4.999599999999998</v>
      </c>
      <c r="EX27">
        <v>3963.839333333333</v>
      </c>
      <c r="EY27">
        <v>14076.55666666667</v>
      </c>
      <c r="EZ27">
        <v>38.7622</v>
      </c>
      <c r="FA27">
        <v>39.5727</v>
      </c>
      <c r="FB27">
        <v>39.2018</v>
      </c>
      <c r="FC27">
        <v>39.46226666666666</v>
      </c>
      <c r="FD27">
        <v>40.2728</v>
      </c>
      <c r="FE27">
        <v>1454.640666666667</v>
      </c>
      <c r="FF27">
        <v>40.37966666666669</v>
      </c>
      <c r="FG27">
        <v>0</v>
      </c>
      <c r="FH27">
        <v>29.59999990463257</v>
      </c>
      <c r="FI27">
        <v>0</v>
      </c>
      <c r="FJ27">
        <v>259.70536</v>
      </c>
      <c r="FK27">
        <v>1.255846165699405</v>
      </c>
      <c r="FL27">
        <v>0.9969230782014391</v>
      </c>
      <c r="FM27">
        <v>3963.8536</v>
      </c>
      <c r="FN27">
        <v>15</v>
      </c>
      <c r="FO27">
        <v>0</v>
      </c>
      <c r="FP27" t="s">
        <v>439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-3.427254146341463</v>
      </c>
      <c r="GC27">
        <v>-0.2689659930313577</v>
      </c>
      <c r="GD27">
        <v>0.04710545243028144</v>
      </c>
      <c r="GE27">
        <v>1</v>
      </c>
      <c r="GF27">
        <v>259.6218235294118</v>
      </c>
      <c r="GG27">
        <v>1.641619561779714</v>
      </c>
      <c r="GH27">
        <v>0.225666655592644</v>
      </c>
      <c r="GI27">
        <v>0</v>
      </c>
      <c r="GJ27">
        <v>0.3381852682926829</v>
      </c>
      <c r="GK27">
        <v>0.137466961672473</v>
      </c>
      <c r="GL27">
        <v>0.01964865502754409</v>
      </c>
      <c r="GM27">
        <v>0</v>
      </c>
      <c r="GN27">
        <v>1</v>
      </c>
      <c r="GO27">
        <v>3</v>
      </c>
      <c r="GP27" t="s">
        <v>467</v>
      </c>
      <c r="GQ27">
        <v>3.10248</v>
      </c>
      <c r="GR27">
        <v>2.75818</v>
      </c>
      <c r="GS27">
        <v>0.08705069999999999</v>
      </c>
      <c r="GT27">
        <v>0.0878324</v>
      </c>
      <c r="GU27">
        <v>0.0976066</v>
      </c>
      <c r="GV27">
        <v>0.0973212</v>
      </c>
      <c r="GW27">
        <v>23858.5</v>
      </c>
      <c r="GX27">
        <v>22192.3</v>
      </c>
      <c r="GY27">
        <v>26693.8</v>
      </c>
      <c r="GZ27">
        <v>24552.4</v>
      </c>
      <c r="HA27">
        <v>38596.8</v>
      </c>
      <c r="HB27">
        <v>32783.5</v>
      </c>
      <c r="HC27">
        <v>46678.7</v>
      </c>
      <c r="HD27">
        <v>38869.7</v>
      </c>
      <c r="HE27">
        <v>1.89697</v>
      </c>
      <c r="HF27">
        <v>1.90245</v>
      </c>
      <c r="HG27">
        <v>0.199355</v>
      </c>
      <c r="HH27">
        <v>0</v>
      </c>
      <c r="HI27">
        <v>24.6426</v>
      </c>
      <c r="HJ27">
        <v>999.9</v>
      </c>
      <c r="HK27">
        <v>46.2</v>
      </c>
      <c r="HL27">
        <v>30.9</v>
      </c>
      <c r="HM27">
        <v>23.0031</v>
      </c>
      <c r="HN27">
        <v>61.0456</v>
      </c>
      <c r="HO27">
        <v>23.7981</v>
      </c>
      <c r="HP27">
        <v>1</v>
      </c>
      <c r="HQ27">
        <v>0.0400686</v>
      </c>
      <c r="HR27">
        <v>-0.160373</v>
      </c>
      <c r="HS27">
        <v>20.3164</v>
      </c>
      <c r="HT27">
        <v>5.22118</v>
      </c>
      <c r="HU27">
        <v>11.98</v>
      </c>
      <c r="HV27">
        <v>4.9657</v>
      </c>
      <c r="HW27">
        <v>3.2755</v>
      </c>
      <c r="HX27">
        <v>9999</v>
      </c>
      <c r="HY27">
        <v>9999</v>
      </c>
      <c r="HZ27">
        <v>9999</v>
      </c>
      <c r="IA27">
        <v>504.1</v>
      </c>
      <c r="IB27">
        <v>1.86371</v>
      </c>
      <c r="IC27">
        <v>1.85988</v>
      </c>
      <c r="ID27">
        <v>1.85812</v>
      </c>
      <c r="IE27">
        <v>1.8595</v>
      </c>
      <c r="IF27">
        <v>1.85961</v>
      </c>
      <c r="IG27">
        <v>1.85811</v>
      </c>
      <c r="IH27">
        <v>1.85715</v>
      </c>
      <c r="II27">
        <v>1.85211</v>
      </c>
      <c r="IJ27">
        <v>0</v>
      </c>
      <c r="IK27">
        <v>0</v>
      </c>
      <c r="IL27">
        <v>0</v>
      </c>
      <c r="IM27">
        <v>0</v>
      </c>
      <c r="IN27" t="s">
        <v>441</v>
      </c>
      <c r="IO27" t="s">
        <v>442</v>
      </c>
      <c r="IP27" t="s">
        <v>443</v>
      </c>
      <c r="IQ27" t="s">
        <v>443</v>
      </c>
      <c r="IR27" t="s">
        <v>443</v>
      </c>
      <c r="IS27" t="s">
        <v>443</v>
      </c>
      <c r="IT27">
        <v>0</v>
      </c>
      <c r="IU27">
        <v>100</v>
      </c>
      <c r="IV27">
        <v>100</v>
      </c>
      <c r="IW27">
        <v>1.266</v>
      </c>
      <c r="IX27">
        <v>0.1506</v>
      </c>
      <c r="IY27">
        <v>0.3971615310492796</v>
      </c>
      <c r="IZ27">
        <v>0.002194383670526158</v>
      </c>
      <c r="JA27">
        <v>-2.614430836048478E-07</v>
      </c>
      <c r="JB27">
        <v>2.831566818974657E-11</v>
      </c>
      <c r="JC27">
        <v>-0.02387284111826243</v>
      </c>
      <c r="JD27">
        <v>-0.004919592197158782</v>
      </c>
      <c r="JE27">
        <v>0.0008186423644796414</v>
      </c>
      <c r="JF27">
        <v>-8.268116151049551E-06</v>
      </c>
      <c r="JG27">
        <v>6</v>
      </c>
      <c r="JH27">
        <v>2002</v>
      </c>
      <c r="JI27">
        <v>0</v>
      </c>
      <c r="JJ27">
        <v>28</v>
      </c>
      <c r="JK27">
        <v>28341903.9</v>
      </c>
      <c r="JL27">
        <v>28341903.9</v>
      </c>
      <c r="JM27">
        <v>1.14258</v>
      </c>
      <c r="JN27">
        <v>2.60986</v>
      </c>
      <c r="JO27">
        <v>1.49658</v>
      </c>
      <c r="JP27">
        <v>2.36816</v>
      </c>
      <c r="JQ27">
        <v>1.54907</v>
      </c>
      <c r="JR27">
        <v>2.44141</v>
      </c>
      <c r="JS27">
        <v>35.0364</v>
      </c>
      <c r="JT27">
        <v>14.6924</v>
      </c>
      <c r="JU27">
        <v>18</v>
      </c>
      <c r="JV27">
        <v>491.623</v>
      </c>
      <c r="JW27">
        <v>511.988</v>
      </c>
      <c r="JX27">
        <v>26.286</v>
      </c>
      <c r="JY27">
        <v>27.7777</v>
      </c>
      <c r="JZ27">
        <v>29.9994</v>
      </c>
      <c r="KA27">
        <v>28.2016</v>
      </c>
      <c r="KB27">
        <v>28.2379</v>
      </c>
      <c r="KC27">
        <v>22.9724</v>
      </c>
      <c r="KD27">
        <v>19.8735</v>
      </c>
      <c r="KE27">
        <v>78.349</v>
      </c>
      <c r="KF27">
        <v>26.3572</v>
      </c>
      <c r="KG27">
        <v>420</v>
      </c>
      <c r="KH27">
        <v>20.2863</v>
      </c>
      <c r="KI27">
        <v>102.007</v>
      </c>
      <c r="KJ27">
        <v>93.7157</v>
      </c>
    </row>
    <row r="28" spans="1:296">
      <c r="A28">
        <v>10</v>
      </c>
      <c r="B28">
        <v>1700514667</v>
      </c>
      <c r="C28">
        <v>2345</v>
      </c>
      <c r="D28" t="s">
        <v>468</v>
      </c>
      <c r="E28" t="s">
        <v>469</v>
      </c>
      <c r="F28">
        <v>5</v>
      </c>
      <c r="G28" t="s">
        <v>435</v>
      </c>
      <c r="H28">
        <v>1700514659</v>
      </c>
      <c r="I28">
        <f>(J28)/1000</f>
        <v>0</v>
      </c>
      <c r="J28">
        <f>IF(DO28, AM28, AG28)</f>
        <v>0</v>
      </c>
      <c r="K28">
        <f>IF(DO28, AH28, AF28)</f>
        <v>0</v>
      </c>
      <c r="L28">
        <f>DQ28 - IF(AT28&gt;1, K28*DK28*100.0/(AV28*EE28), 0)</f>
        <v>0</v>
      </c>
      <c r="M28">
        <f>((S28-I28/2)*L28-K28)/(S28+I28/2)</f>
        <v>0</v>
      </c>
      <c r="N28">
        <f>M28*(DX28+DY28)/1000.0</f>
        <v>0</v>
      </c>
      <c r="O28">
        <f>(DQ28 - IF(AT28&gt;1, K28*DK28*100.0/(AV28*EE28), 0))*(DX28+DY28)/1000.0</f>
        <v>0</v>
      </c>
      <c r="P28">
        <f>2.0/((1/R28-1/Q28)+SIGN(R28)*SQRT((1/R28-1/Q28)*(1/R28-1/Q28) + 4*DL28/((DL28+1)*(DL28+1))*(2*1/R28*1/Q28-1/Q28*1/Q28)))</f>
        <v>0</v>
      </c>
      <c r="Q28">
        <f>IF(LEFT(DM28,1)&lt;&gt;"0",IF(LEFT(DM28,1)="1",3.0,DN28),$D$5+$E$5*(EE28*DX28/($K$5*1000))+$F$5*(EE28*DX28/($K$5*1000))*MAX(MIN(DK28,$J$5),$I$5)*MAX(MIN(DK28,$J$5),$I$5)+$G$5*MAX(MIN(DK28,$J$5),$I$5)*(EE28*DX28/($K$5*1000))+$H$5*(EE28*DX28/($K$5*1000))*(EE28*DX28/($K$5*1000)))</f>
        <v>0</v>
      </c>
      <c r="R28">
        <f>I28*(1000-(1000*0.61365*exp(17.502*V28/(240.97+V28))/(DX28+DY28)+DS28)/2)/(1000*0.61365*exp(17.502*V28/(240.97+V28))/(DX28+DY28)-DS28)</f>
        <v>0</v>
      </c>
      <c r="S28">
        <f>1/((DL28+1)/(P28/1.6)+1/(Q28/1.37)) + DL28/((DL28+1)/(P28/1.6) + DL28/(Q28/1.37))</f>
        <v>0</v>
      </c>
      <c r="T28">
        <f>(DG28*DJ28)</f>
        <v>0</v>
      </c>
      <c r="U28">
        <f>(DZ28+(T28+2*0.95*5.67E-8*(((DZ28+$B$9)+273)^4-(DZ28+273)^4)-44100*I28)/(1.84*29.3*Q28+8*0.95*5.67E-8*(DZ28+273)^3))</f>
        <v>0</v>
      </c>
      <c r="V28">
        <f>($C$9*EA28+$D$9*EB28+$E$9*U28)</f>
        <v>0</v>
      </c>
      <c r="W28">
        <f>0.61365*exp(17.502*V28/(240.97+V28))</f>
        <v>0</v>
      </c>
      <c r="X28">
        <f>(Y28/Z28*100)</f>
        <v>0</v>
      </c>
      <c r="Y28">
        <f>DS28*(DX28+DY28)/1000</f>
        <v>0</v>
      </c>
      <c r="Z28">
        <f>0.61365*exp(17.502*DZ28/(240.97+DZ28))</f>
        <v>0</v>
      </c>
      <c r="AA28">
        <f>(W28-DS28*(DX28+DY28)/1000)</f>
        <v>0</v>
      </c>
      <c r="AB28">
        <f>(-I28*44100)</f>
        <v>0</v>
      </c>
      <c r="AC28">
        <f>2*29.3*Q28*0.92*(DZ28-V28)</f>
        <v>0</v>
      </c>
      <c r="AD28">
        <f>2*0.95*5.67E-8*(((DZ28+$B$9)+273)^4-(V28+273)^4)</f>
        <v>0</v>
      </c>
      <c r="AE28">
        <f>T28+AD28+AB28+AC28</f>
        <v>0</v>
      </c>
      <c r="AF28">
        <f>DW28*AT28*(DR28-DQ28*(1000-AT28*DT28)/(1000-AT28*DS28))/(100*DK28)</f>
        <v>0</v>
      </c>
      <c r="AG28">
        <f>1000*DW28*AT28*(DS28-DT28)/(100*DK28*(1000-AT28*DS28))</f>
        <v>0</v>
      </c>
      <c r="AH28">
        <f>(AI28 - AJ28 - DX28*1E3/(8.314*(DZ28+273.15)) * AL28/DW28 * AK28) * DW28/(100*DK28) * (1000 - DT28)/1000</f>
        <v>0</v>
      </c>
      <c r="AI28">
        <v>430.5799361952653</v>
      </c>
      <c r="AJ28">
        <v>427.0629696969697</v>
      </c>
      <c r="AK28">
        <v>-0.0007313055397723611</v>
      </c>
      <c r="AL28">
        <v>66.25723308512174</v>
      </c>
      <c r="AM28">
        <f>(AO28 - AN28 + DX28*1E3/(8.314*(DZ28+273.15)) * AQ28/DW28 * AP28) * DW28/(100*DK28) * 1000/(1000 - AO28)</f>
        <v>0</v>
      </c>
      <c r="AN28">
        <v>24.58701533622661</v>
      </c>
      <c r="AO28">
        <v>25.39501939393937</v>
      </c>
      <c r="AP28">
        <v>-1.966633297965211E-05</v>
      </c>
      <c r="AQ28">
        <v>108.3349869598042</v>
      </c>
      <c r="AR28">
        <v>0</v>
      </c>
      <c r="AS28">
        <v>0</v>
      </c>
      <c r="AT28">
        <f>IF(AR28*$H$15&gt;=AV28,1.0,(AV28/(AV28-AR28*$H$15)))</f>
        <v>0</v>
      </c>
      <c r="AU28">
        <f>(AT28-1)*100</f>
        <v>0</v>
      </c>
      <c r="AV28">
        <f>MAX(0,($B$15+$C$15*EE28)/(1+$D$15*EE28)*DX28/(DZ28+273)*$E$15)</f>
        <v>0</v>
      </c>
      <c r="AW28" t="s">
        <v>436</v>
      </c>
      <c r="AX28">
        <v>0</v>
      </c>
      <c r="AY28">
        <v>0.7</v>
      </c>
      <c r="AZ28">
        <v>0.7</v>
      </c>
      <c r="BA28">
        <f>1-AY28/AZ28</f>
        <v>0</v>
      </c>
      <c r="BB28">
        <v>-1</v>
      </c>
      <c r="BC28" t="s">
        <v>470</v>
      </c>
      <c r="BD28">
        <v>8171.09</v>
      </c>
      <c r="BE28">
        <v>256.3358461538461</v>
      </c>
      <c r="BF28">
        <v>278.23</v>
      </c>
      <c r="BG28">
        <f>1-BE28/BF28</f>
        <v>0</v>
      </c>
      <c r="BH28">
        <v>0.5</v>
      </c>
      <c r="BI28">
        <f>DH28</f>
        <v>0</v>
      </c>
      <c r="BJ28">
        <f>K28</f>
        <v>0</v>
      </c>
      <c r="BK28">
        <f>BG28*BH28*BI28</f>
        <v>0</v>
      </c>
      <c r="BL28">
        <f>(BJ28-BB28)/BI28</f>
        <v>0</v>
      </c>
      <c r="BM28">
        <f>(AZ28-BF28)/BF28</f>
        <v>0</v>
      </c>
      <c r="BN28">
        <f>AY28/(BA28+AY28/BF28)</f>
        <v>0</v>
      </c>
      <c r="BO28" t="s">
        <v>436</v>
      </c>
      <c r="BP28">
        <v>0</v>
      </c>
      <c r="BQ28">
        <f>IF(BP28&lt;&gt;0, BP28, BN28)</f>
        <v>0</v>
      </c>
      <c r="BR28">
        <f>1-BQ28/BF28</f>
        <v>0</v>
      </c>
      <c r="BS28">
        <f>(BF28-BE28)/(BF28-BQ28)</f>
        <v>0</v>
      </c>
      <c r="BT28">
        <f>(AZ28-BF28)/(AZ28-BQ28)</f>
        <v>0</v>
      </c>
      <c r="BU28">
        <f>(BF28-BE28)/(BF28-AY28)</f>
        <v>0</v>
      </c>
      <c r="BV28">
        <f>(AZ28-BF28)/(AZ28-AY28)</f>
        <v>0</v>
      </c>
      <c r="BW28">
        <f>(BS28*BQ28/BE28)</f>
        <v>0</v>
      </c>
      <c r="BX28">
        <f>(1-BW28)</f>
        <v>0</v>
      </c>
      <c r="DG28">
        <f>$B$13*EF28+$C$13*EG28+$F$13*ER28*(1-EU28)</f>
        <v>0</v>
      </c>
      <c r="DH28">
        <f>DG28*DI28</f>
        <v>0</v>
      </c>
      <c r="DI28">
        <f>($B$13*$D$11+$C$13*$D$11+$F$13*((FE28+EW28)/MAX(FE28+EW28+FF28, 0.1)*$I$11+FF28/MAX(FE28+EW28+FF28, 0.1)*$J$11))/($B$13+$C$13+$F$13)</f>
        <v>0</v>
      </c>
      <c r="DJ28">
        <f>($B$13*$K$11+$C$13*$K$11+$F$13*((FE28+EW28)/MAX(FE28+EW28+FF28, 0.1)*$P$11+FF28/MAX(FE28+EW28+FF28, 0.1)*$Q$11))/($B$13+$C$13+$F$13)</f>
        <v>0</v>
      </c>
      <c r="DK28">
        <v>2</v>
      </c>
      <c r="DL28">
        <v>0.5</v>
      </c>
      <c r="DM28" t="s">
        <v>438</v>
      </c>
      <c r="DN28">
        <v>2</v>
      </c>
      <c r="DO28" t="b">
        <v>1</v>
      </c>
      <c r="DP28">
        <v>1700514659</v>
      </c>
      <c r="DQ28">
        <v>416.2294516129033</v>
      </c>
      <c r="DR28">
        <v>419.9703225806451</v>
      </c>
      <c r="DS28">
        <v>25.39817096774194</v>
      </c>
      <c r="DT28">
        <v>24.59120967741936</v>
      </c>
      <c r="DU28">
        <v>414.9647741935484</v>
      </c>
      <c r="DV28">
        <v>25.1593</v>
      </c>
      <c r="DW28">
        <v>499.9921290322581</v>
      </c>
      <c r="DX28">
        <v>90.12382580645161</v>
      </c>
      <c r="DY28">
        <v>0.1000028419354839</v>
      </c>
      <c r="DZ28">
        <v>34.02112258064516</v>
      </c>
      <c r="EA28">
        <v>33.99003225806452</v>
      </c>
      <c r="EB28">
        <v>999.9000000000003</v>
      </c>
      <c r="EC28">
        <v>0</v>
      </c>
      <c r="ED28">
        <v>0</v>
      </c>
      <c r="EE28">
        <v>10000.64419354839</v>
      </c>
      <c r="EF28">
        <v>0</v>
      </c>
      <c r="EG28">
        <v>12.71387096774193</v>
      </c>
      <c r="EH28">
        <v>-3.740805806451613</v>
      </c>
      <c r="EI28">
        <v>427.0764193548387</v>
      </c>
      <c r="EJ28">
        <v>430.5582580645162</v>
      </c>
      <c r="EK28">
        <v>0.806957806451613</v>
      </c>
      <c r="EL28">
        <v>419.9703225806451</v>
      </c>
      <c r="EM28">
        <v>24.59120967741936</v>
      </c>
      <c r="EN28">
        <v>2.288980322580645</v>
      </c>
      <c r="EO28">
        <v>2.216254838709677</v>
      </c>
      <c r="EP28">
        <v>19.59905483870967</v>
      </c>
      <c r="EQ28">
        <v>19.08029354838709</v>
      </c>
      <c r="ER28">
        <v>1500.022903225807</v>
      </c>
      <c r="ES28">
        <v>0.9730044516129028</v>
      </c>
      <c r="ET28">
        <v>0.02699526129032258</v>
      </c>
      <c r="EU28">
        <v>0</v>
      </c>
      <c r="EV28">
        <v>256.3197096774194</v>
      </c>
      <c r="EW28">
        <v>4.999599999999997</v>
      </c>
      <c r="EX28">
        <v>3884.533870967742</v>
      </c>
      <c r="EY28">
        <v>14076.64838709678</v>
      </c>
      <c r="EZ28">
        <v>37.00377419354839</v>
      </c>
      <c r="FA28">
        <v>37.93699999999998</v>
      </c>
      <c r="FB28">
        <v>37.39290322580645</v>
      </c>
      <c r="FC28">
        <v>37.70945161290322</v>
      </c>
      <c r="FD28">
        <v>39.30009677419353</v>
      </c>
      <c r="FE28">
        <v>1454.662903225807</v>
      </c>
      <c r="FF28">
        <v>40.35999999999998</v>
      </c>
      <c r="FG28">
        <v>0</v>
      </c>
      <c r="FH28">
        <v>465.7999999523163</v>
      </c>
      <c r="FI28">
        <v>0</v>
      </c>
      <c r="FJ28">
        <v>256.3358461538461</v>
      </c>
      <c r="FK28">
        <v>-0.4162734941626699</v>
      </c>
      <c r="FL28">
        <v>-1.877606861001945</v>
      </c>
      <c r="FM28">
        <v>3884.496153846153</v>
      </c>
      <c r="FN28">
        <v>15</v>
      </c>
      <c r="FO28">
        <v>0</v>
      </c>
      <c r="FP28" t="s">
        <v>439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-3.747430250000001</v>
      </c>
      <c r="GC28">
        <v>0.1731200375234436</v>
      </c>
      <c r="GD28">
        <v>0.03327168972922024</v>
      </c>
      <c r="GE28">
        <v>1</v>
      </c>
      <c r="GF28">
        <v>256.3291176470588</v>
      </c>
      <c r="GG28">
        <v>-0.4213598138873608</v>
      </c>
      <c r="GH28">
        <v>0.1843053356455122</v>
      </c>
      <c r="GI28">
        <v>1</v>
      </c>
      <c r="GJ28">
        <v>0.8030665000000001</v>
      </c>
      <c r="GK28">
        <v>0.06040944090056176</v>
      </c>
      <c r="GL28">
        <v>0.006667674684625825</v>
      </c>
      <c r="GM28">
        <v>1</v>
      </c>
      <c r="GN28">
        <v>3</v>
      </c>
      <c r="GO28">
        <v>3</v>
      </c>
      <c r="GP28" t="s">
        <v>440</v>
      </c>
      <c r="GQ28">
        <v>3.10353</v>
      </c>
      <c r="GR28">
        <v>2.7582</v>
      </c>
      <c r="GS28">
        <v>0.0872185</v>
      </c>
      <c r="GT28">
        <v>0.0880556</v>
      </c>
      <c r="GU28">
        <v>0.112423</v>
      </c>
      <c r="GV28">
        <v>0.111049</v>
      </c>
      <c r="GW28">
        <v>23876</v>
      </c>
      <c r="GX28">
        <v>22186.1</v>
      </c>
      <c r="GY28">
        <v>26716</v>
      </c>
      <c r="GZ28">
        <v>24549.1</v>
      </c>
      <c r="HA28">
        <v>37984.2</v>
      </c>
      <c r="HB28">
        <v>32267.4</v>
      </c>
      <c r="HC28">
        <v>46717.2</v>
      </c>
      <c r="HD28">
        <v>38854.3</v>
      </c>
      <c r="HE28">
        <v>1.9037</v>
      </c>
      <c r="HF28">
        <v>1.92057</v>
      </c>
      <c r="HG28">
        <v>0.259615</v>
      </c>
      <c r="HH28">
        <v>0</v>
      </c>
      <c r="HI28">
        <v>29.8044</v>
      </c>
      <c r="HJ28">
        <v>999.9</v>
      </c>
      <c r="HK28">
        <v>50.7</v>
      </c>
      <c r="HL28">
        <v>30.7</v>
      </c>
      <c r="HM28">
        <v>24.949</v>
      </c>
      <c r="HN28">
        <v>61.0056</v>
      </c>
      <c r="HO28">
        <v>23.9744</v>
      </c>
      <c r="HP28">
        <v>1</v>
      </c>
      <c r="HQ28">
        <v>8.638209999999999E-05</v>
      </c>
      <c r="HR28">
        <v>-2.43119</v>
      </c>
      <c r="HS28">
        <v>20.2967</v>
      </c>
      <c r="HT28">
        <v>5.22133</v>
      </c>
      <c r="HU28">
        <v>11.98</v>
      </c>
      <c r="HV28">
        <v>4.96575</v>
      </c>
      <c r="HW28">
        <v>3.2754</v>
      </c>
      <c r="HX28">
        <v>9999</v>
      </c>
      <c r="HY28">
        <v>9999</v>
      </c>
      <c r="HZ28">
        <v>9999</v>
      </c>
      <c r="IA28">
        <v>504.2</v>
      </c>
      <c r="IB28">
        <v>1.86371</v>
      </c>
      <c r="IC28">
        <v>1.85986</v>
      </c>
      <c r="ID28">
        <v>1.85807</v>
      </c>
      <c r="IE28">
        <v>1.85944</v>
      </c>
      <c r="IF28">
        <v>1.8596</v>
      </c>
      <c r="IG28">
        <v>1.85806</v>
      </c>
      <c r="IH28">
        <v>1.85715</v>
      </c>
      <c r="II28">
        <v>1.85211</v>
      </c>
      <c r="IJ28">
        <v>0</v>
      </c>
      <c r="IK28">
        <v>0</v>
      </c>
      <c r="IL28">
        <v>0</v>
      </c>
      <c r="IM28">
        <v>0</v>
      </c>
      <c r="IN28" t="s">
        <v>441</v>
      </c>
      <c r="IO28" t="s">
        <v>442</v>
      </c>
      <c r="IP28" t="s">
        <v>443</v>
      </c>
      <c r="IQ28" t="s">
        <v>443</v>
      </c>
      <c r="IR28" t="s">
        <v>443</v>
      </c>
      <c r="IS28" t="s">
        <v>443</v>
      </c>
      <c r="IT28">
        <v>0</v>
      </c>
      <c r="IU28">
        <v>100</v>
      </c>
      <c r="IV28">
        <v>100</v>
      </c>
      <c r="IW28">
        <v>1.265</v>
      </c>
      <c r="IX28">
        <v>0.2388</v>
      </c>
      <c r="IY28">
        <v>0.3971615310492796</v>
      </c>
      <c r="IZ28">
        <v>0.002194383670526158</v>
      </c>
      <c r="JA28">
        <v>-2.614430836048478E-07</v>
      </c>
      <c r="JB28">
        <v>2.831566818974657E-11</v>
      </c>
      <c r="JC28">
        <v>-0.02387284111826243</v>
      </c>
      <c r="JD28">
        <v>-0.004919592197158782</v>
      </c>
      <c r="JE28">
        <v>0.0008186423644796414</v>
      </c>
      <c r="JF28">
        <v>-8.268116151049551E-06</v>
      </c>
      <c r="JG28">
        <v>6</v>
      </c>
      <c r="JH28">
        <v>2002</v>
      </c>
      <c r="JI28">
        <v>0</v>
      </c>
      <c r="JJ28">
        <v>28</v>
      </c>
      <c r="JK28">
        <v>28341911.1</v>
      </c>
      <c r="JL28">
        <v>28341911.1</v>
      </c>
      <c r="JM28">
        <v>1.1499</v>
      </c>
      <c r="JN28">
        <v>2.62207</v>
      </c>
      <c r="JO28">
        <v>1.49658</v>
      </c>
      <c r="JP28">
        <v>2.36816</v>
      </c>
      <c r="JQ28">
        <v>1.54907</v>
      </c>
      <c r="JR28">
        <v>2.44263</v>
      </c>
      <c r="JS28">
        <v>34.6235</v>
      </c>
      <c r="JT28">
        <v>14.5698</v>
      </c>
      <c r="JU28">
        <v>18</v>
      </c>
      <c r="JV28">
        <v>489.994</v>
      </c>
      <c r="JW28">
        <v>517.52</v>
      </c>
      <c r="JX28">
        <v>35.3864</v>
      </c>
      <c r="JY28">
        <v>27.2565</v>
      </c>
      <c r="JZ28">
        <v>29.9995</v>
      </c>
      <c r="KA28">
        <v>27.4918</v>
      </c>
      <c r="KB28">
        <v>27.482</v>
      </c>
      <c r="KC28">
        <v>23.1097</v>
      </c>
      <c r="KD28">
        <v>0</v>
      </c>
      <c r="KE28">
        <v>100</v>
      </c>
      <c r="KF28">
        <v>35.0009</v>
      </c>
      <c r="KG28">
        <v>420</v>
      </c>
      <c r="KH28">
        <v>26.029</v>
      </c>
      <c r="KI28">
        <v>102.092</v>
      </c>
      <c r="KJ28">
        <v>93.688</v>
      </c>
    </row>
    <row r="29" spans="1:296">
      <c r="A29">
        <v>11</v>
      </c>
      <c r="B29">
        <v>1700514936</v>
      </c>
      <c r="C29">
        <v>2614</v>
      </c>
      <c r="D29" t="s">
        <v>471</v>
      </c>
      <c r="E29" t="s">
        <v>472</v>
      </c>
      <c r="F29">
        <v>5</v>
      </c>
      <c r="G29" t="s">
        <v>435</v>
      </c>
      <c r="H29">
        <v>1700514928</v>
      </c>
      <c r="I29">
        <f>(J29)/1000</f>
        <v>0</v>
      </c>
      <c r="J29">
        <f>IF(DO29, AM29, AG29)</f>
        <v>0</v>
      </c>
      <c r="K29">
        <f>IF(DO29, AH29, AF29)</f>
        <v>0</v>
      </c>
      <c r="L29">
        <f>DQ29 - IF(AT29&gt;1, K29*DK29*100.0/(AV29*EE29), 0)</f>
        <v>0</v>
      </c>
      <c r="M29">
        <f>((S29-I29/2)*L29-K29)/(S29+I29/2)</f>
        <v>0</v>
      </c>
      <c r="N29">
        <f>M29*(DX29+DY29)/1000.0</f>
        <v>0</v>
      </c>
      <c r="O29">
        <f>(DQ29 - IF(AT29&gt;1, K29*DK29*100.0/(AV29*EE29), 0))*(DX29+DY29)/1000.0</f>
        <v>0</v>
      </c>
      <c r="P29">
        <f>2.0/((1/R29-1/Q29)+SIGN(R29)*SQRT((1/R29-1/Q29)*(1/R29-1/Q29) + 4*DL29/((DL29+1)*(DL29+1))*(2*1/R29*1/Q29-1/Q29*1/Q29)))</f>
        <v>0</v>
      </c>
      <c r="Q29">
        <f>IF(LEFT(DM29,1)&lt;&gt;"0",IF(LEFT(DM29,1)="1",3.0,DN29),$D$5+$E$5*(EE29*DX29/($K$5*1000))+$F$5*(EE29*DX29/($K$5*1000))*MAX(MIN(DK29,$J$5),$I$5)*MAX(MIN(DK29,$J$5),$I$5)+$G$5*MAX(MIN(DK29,$J$5),$I$5)*(EE29*DX29/($K$5*1000))+$H$5*(EE29*DX29/($K$5*1000))*(EE29*DX29/($K$5*1000)))</f>
        <v>0</v>
      </c>
      <c r="R29">
        <f>I29*(1000-(1000*0.61365*exp(17.502*V29/(240.97+V29))/(DX29+DY29)+DS29)/2)/(1000*0.61365*exp(17.502*V29/(240.97+V29))/(DX29+DY29)-DS29)</f>
        <v>0</v>
      </c>
      <c r="S29">
        <f>1/((DL29+1)/(P29/1.6)+1/(Q29/1.37)) + DL29/((DL29+1)/(P29/1.6) + DL29/(Q29/1.37))</f>
        <v>0</v>
      </c>
      <c r="T29">
        <f>(DG29*DJ29)</f>
        <v>0</v>
      </c>
      <c r="U29">
        <f>(DZ29+(T29+2*0.95*5.67E-8*(((DZ29+$B$9)+273)^4-(DZ29+273)^4)-44100*I29)/(1.84*29.3*Q29+8*0.95*5.67E-8*(DZ29+273)^3))</f>
        <v>0</v>
      </c>
      <c r="V29">
        <f>($C$9*EA29+$D$9*EB29+$E$9*U29)</f>
        <v>0</v>
      </c>
      <c r="W29">
        <f>0.61365*exp(17.502*V29/(240.97+V29))</f>
        <v>0</v>
      </c>
      <c r="X29">
        <f>(Y29/Z29*100)</f>
        <v>0</v>
      </c>
      <c r="Y29">
        <f>DS29*(DX29+DY29)/1000</f>
        <v>0</v>
      </c>
      <c r="Z29">
        <f>0.61365*exp(17.502*DZ29/(240.97+DZ29))</f>
        <v>0</v>
      </c>
      <c r="AA29">
        <f>(W29-DS29*(DX29+DY29)/1000)</f>
        <v>0</v>
      </c>
      <c r="AB29">
        <f>(-I29*44100)</f>
        <v>0</v>
      </c>
      <c r="AC29">
        <f>2*29.3*Q29*0.92*(DZ29-V29)</f>
        <v>0</v>
      </c>
      <c r="AD29">
        <f>2*0.95*5.67E-8*(((DZ29+$B$9)+273)^4-(V29+273)^4)</f>
        <v>0</v>
      </c>
      <c r="AE29">
        <f>T29+AD29+AB29+AC29</f>
        <v>0</v>
      </c>
      <c r="AF29">
        <f>DW29*AT29*(DR29-DQ29*(1000-AT29*DT29)/(1000-AT29*DS29))/(100*DK29)</f>
        <v>0</v>
      </c>
      <c r="AG29">
        <f>1000*DW29*AT29*(DS29-DT29)/(100*DK29*(1000-AT29*DS29))</f>
        <v>0</v>
      </c>
      <c r="AH29">
        <f>(AI29 - AJ29 - DX29*1E3/(8.314*(DZ29+273.15)) * AL29/DW29 * AK29) * DW29/(100*DK29) * (1000 - DT29)/1000</f>
        <v>0</v>
      </c>
      <c r="AI29">
        <v>430.502448259797</v>
      </c>
      <c r="AJ29">
        <v>426.995884848485</v>
      </c>
      <c r="AK29">
        <v>-0.0006870045209278587</v>
      </c>
      <c r="AL29">
        <v>66.25723308512174</v>
      </c>
      <c r="AM29">
        <f>(AO29 - AN29 + DX29*1E3/(8.314*(DZ29+273.15)) * AQ29/DW29 * AP29) * DW29/(100*DK29) * 1000/(1000 - AO29)</f>
        <v>0</v>
      </c>
      <c r="AN29">
        <v>24.5110299594432</v>
      </c>
      <c r="AO29">
        <v>25.89757212121211</v>
      </c>
      <c r="AP29">
        <v>7.594611418678164E-06</v>
      </c>
      <c r="AQ29">
        <v>108.3349869598042</v>
      </c>
      <c r="AR29">
        <v>0</v>
      </c>
      <c r="AS29">
        <v>0</v>
      </c>
      <c r="AT29">
        <f>IF(AR29*$H$15&gt;=AV29,1.0,(AV29/(AV29-AR29*$H$15)))</f>
        <v>0</v>
      </c>
      <c r="AU29">
        <f>(AT29-1)*100</f>
        <v>0</v>
      </c>
      <c r="AV29">
        <f>MAX(0,($B$15+$C$15*EE29)/(1+$D$15*EE29)*DX29/(DZ29+273)*$E$15)</f>
        <v>0</v>
      </c>
      <c r="AW29" t="s">
        <v>436</v>
      </c>
      <c r="AX29">
        <v>0</v>
      </c>
      <c r="AY29">
        <v>0.7</v>
      </c>
      <c r="AZ29">
        <v>0.7</v>
      </c>
      <c r="BA29">
        <f>1-AY29/AZ29</f>
        <v>0</v>
      </c>
      <c r="BB29">
        <v>-1</v>
      </c>
      <c r="BC29" t="s">
        <v>473</v>
      </c>
      <c r="BD29">
        <v>8172.33</v>
      </c>
      <c r="BE29">
        <v>255.0130384615385</v>
      </c>
      <c r="BF29">
        <v>279.61</v>
      </c>
      <c r="BG29">
        <f>1-BE29/BF29</f>
        <v>0</v>
      </c>
      <c r="BH29">
        <v>0.5</v>
      </c>
      <c r="BI29">
        <f>DH29</f>
        <v>0</v>
      </c>
      <c r="BJ29">
        <f>K29</f>
        <v>0</v>
      </c>
      <c r="BK29">
        <f>BG29*BH29*BI29</f>
        <v>0</v>
      </c>
      <c r="BL29">
        <f>(BJ29-BB29)/BI29</f>
        <v>0</v>
      </c>
      <c r="BM29">
        <f>(AZ29-BF29)/BF29</f>
        <v>0</v>
      </c>
      <c r="BN29">
        <f>AY29/(BA29+AY29/BF29)</f>
        <v>0</v>
      </c>
      <c r="BO29" t="s">
        <v>436</v>
      </c>
      <c r="BP29">
        <v>0</v>
      </c>
      <c r="BQ29">
        <f>IF(BP29&lt;&gt;0, BP29, BN29)</f>
        <v>0</v>
      </c>
      <c r="BR29">
        <f>1-BQ29/BF29</f>
        <v>0</v>
      </c>
      <c r="BS29">
        <f>(BF29-BE29)/(BF29-BQ29)</f>
        <v>0</v>
      </c>
      <c r="BT29">
        <f>(AZ29-BF29)/(AZ29-BQ29)</f>
        <v>0</v>
      </c>
      <c r="BU29">
        <f>(BF29-BE29)/(BF29-AY29)</f>
        <v>0</v>
      </c>
      <c r="BV29">
        <f>(AZ29-BF29)/(AZ29-AY29)</f>
        <v>0</v>
      </c>
      <c r="BW29">
        <f>(BS29*BQ29/BE29)</f>
        <v>0</v>
      </c>
      <c r="BX29">
        <f>(1-BW29)</f>
        <v>0</v>
      </c>
      <c r="DG29">
        <f>$B$13*EF29+$C$13*EG29+$F$13*ER29*(1-EU29)</f>
        <v>0</v>
      </c>
      <c r="DH29">
        <f>DG29*DI29</f>
        <v>0</v>
      </c>
      <c r="DI29">
        <f>($B$13*$D$11+$C$13*$D$11+$F$13*((FE29+EW29)/MAX(FE29+EW29+FF29, 0.1)*$I$11+FF29/MAX(FE29+EW29+FF29, 0.1)*$J$11))/($B$13+$C$13+$F$13)</f>
        <v>0</v>
      </c>
      <c r="DJ29">
        <f>($B$13*$K$11+$C$13*$K$11+$F$13*((FE29+EW29)/MAX(FE29+EW29+FF29, 0.1)*$P$11+FF29/MAX(FE29+EW29+FF29, 0.1)*$Q$11))/($B$13+$C$13+$F$13)</f>
        <v>0</v>
      </c>
      <c r="DK29">
        <v>2</v>
      </c>
      <c r="DL29">
        <v>0.5</v>
      </c>
      <c r="DM29" t="s">
        <v>438</v>
      </c>
      <c r="DN29">
        <v>2</v>
      </c>
      <c r="DO29" t="b">
        <v>1</v>
      </c>
      <c r="DP29">
        <v>1700514928</v>
      </c>
      <c r="DQ29">
        <v>415.9737419354839</v>
      </c>
      <c r="DR29">
        <v>419.9637741935484</v>
      </c>
      <c r="DS29">
        <v>25.88772580645161</v>
      </c>
      <c r="DT29">
        <v>24.51373225806451</v>
      </c>
      <c r="DU29">
        <v>414.7096451612904</v>
      </c>
      <c r="DV29">
        <v>25.63894838709677</v>
      </c>
      <c r="DW29">
        <v>500.0453548387097</v>
      </c>
      <c r="DX29">
        <v>90.12306451612905</v>
      </c>
      <c r="DY29">
        <v>0.1000286870967742</v>
      </c>
      <c r="DZ29">
        <v>39.31293548387097</v>
      </c>
      <c r="EA29">
        <v>38.75883225806452</v>
      </c>
      <c r="EB29">
        <v>999.9000000000003</v>
      </c>
      <c r="EC29">
        <v>0</v>
      </c>
      <c r="ED29">
        <v>0</v>
      </c>
      <c r="EE29">
        <v>10010.09838709677</v>
      </c>
      <c r="EF29">
        <v>0</v>
      </c>
      <c r="EG29">
        <v>13.47245161290323</v>
      </c>
      <c r="EH29">
        <v>-3.989974838709678</v>
      </c>
      <c r="EI29">
        <v>427.0286129032259</v>
      </c>
      <c r="EJ29">
        <v>430.5172258064517</v>
      </c>
      <c r="EK29">
        <v>1.373998709677419</v>
      </c>
      <c r="EL29">
        <v>419.9637741935484</v>
      </c>
      <c r="EM29">
        <v>24.51373225806451</v>
      </c>
      <c r="EN29">
        <v>2.333080967741936</v>
      </c>
      <c r="EO29">
        <v>2.209251612903226</v>
      </c>
      <c r="EP29">
        <v>19.90663548387097</v>
      </c>
      <c r="EQ29">
        <v>19.02955483870968</v>
      </c>
      <c r="ER29">
        <v>1500.012258064516</v>
      </c>
      <c r="ES29">
        <v>0.9729970967741934</v>
      </c>
      <c r="ET29">
        <v>0.0270028193548387</v>
      </c>
      <c r="EU29">
        <v>0</v>
      </c>
      <c r="EV29">
        <v>255.0289032258064</v>
      </c>
      <c r="EW29">
        <v>4.999599999999997</v>
      </c>
      <c r="EX29">
        <v>3873.92</v>
      </c>
      <c r="EY29">
        <v>14076.51612903226</v>
      </c>
      <c r="EZ29">
        <v>37.73564516129031</v>
      </c>
      <c r="FA29">
        <v>38.44106451612902</v>
      </c>
      <c r="FB29">
        <v>38.47148387096773</v>
      </c>
      <c r="FC29">
        <v>38.32845161290322</v>
      </c>
      <c r="FD29">
        <v>40.35054838709677</v>
      </c>
      <c r="FE29">
        <v>1454.640967741936</v>
      </c>
      <c r="FF29">
        <v>40.37129032258066</v>
      </c>
      <c r="FG29">
        <v>0</v>
      </c>
      <c r="FH29">
        <v>268.5999999046326</v>
      </c>
      <c r="FI29">
        <v>0</v>
      </c>
      <c r="FJ29">
        <v>255.0130384615385</v>
      </c>
      <c r="FK29">
        <v>-0.6336068414599431</v>
      </c>
      <c r="FL29">
        <v>-0.6027350841719528</v>
      </c>
      <c r="FM29">
        <v>3873.868076923077</v>
      </c>
      <c r="FN29">
        <v>15</v>
      </c>
      <c r="FO29">
        <v>0</v>
      </c>
      <c r="FP29" t="s">
        <v>439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-3.984575365853658</v>
      </c>
      <c r="GC29">
        <v>-0.01760529616724984</v>
      </c>
      <c r="GD29">
        <v>0.03280449055351888</v>
      </c>
      <c r="GE29">
        <v>1</v>
      </c>
      <c r="GF29">
        <v>255.0112941176471</v>
      </c>
      <c r="GG29">
        <v>0.05909854831737035</v>
      </c>
      <c r="GH29">
        <v>0.2338533388323644</v>
      </c>
      <c r="GI29">
        <v>1</v>
      </c>
      <c r="GJ29">
        <v>1.368575365853659</v>
      </c>
      <c r="GK29">
        <v>0.1099611846689913</v>
      </c>
      <c r="GL29">
        <v>0.01087225762396021</v>
      </c>
      <c r="GM29">
        <v>0</v>
      </c>
      <c r="GN29">
        <v>2</v>
      </c>
      <c r="GO29">
        <v>3</v>
      </c>
      <c r="GP29" t="s">
        <v>453</v>
      </c>
      <c r="GQ29">
        <v>3.10338</v>
      </c>
      <c r="GR29">
        <v>2.75791</v>
      </c>
      <c r="GS29">
        <v>0.087191</v>
      </c>
      <c r="GT29">
        <v>0.0880705</v>
      </c>
      <c r="GU29">
        <v>0.113968</v>
      </c>
      <c r="GV29">
        <v>0.110844</v>
      </c>
      <c r="GW29">
        <v>23871.3</v>
      </c>
      <c r="GX29">
        <v>22176.9</v>
      </c>
      <c r="GY29">
        <v>26710.2</v>
      </c>
      <c r="GZ29">
        <v>24539.6</v>
      </c>
      <c r="HA29">
        <v>37909.4</v>
      </c>
      <c r="HB29">
        <v>32261.8</v>
      </c>
      <c r="HC29">
        <v>46707.4</v>
      </c>
      <c r="HD29">
        <v>38838.4</v>
      </c>
      <c r="HE29">
        <v>1.9041</v>
      </c>
      <c r="HF29">
        <v>1.92027</v>
      </c>
      <c r="HG29">
        <v>0.392623</v>
      </c>
      <c r="HH29">
        <v>0</v>
      </c>
      <c r="HI29">
        <v>32.5606</v>
      </c>
      <c r="HJ29">
        <v>999.9</v>
      </c>
      <c r="HK29">
        <v>51.4</v>
      </c>
      <c r="HL29">
        <v>30.5</v>
      </c>
      <c r="HM29">
        <v>25.0056</v>
      </c>
      <c r="HN29">
        <v>60.5656</v>
      </c>
      <c r="HO29">
        <v>23.746</v>
      </c>
      <c r="HP29">
        <v>1</v>
      </c>
      <c r="HQ29">
        <v>0.0158511</v>
      </c>
      <c r="HR29">
        <v>-6.66667</v>
      </c>
      <c r="HS29">
        <v>20.1953</v>
      </c>
      <c r="HT29">
        <v>5.22313</v>
      </c>
      <c r="HU29">
        <v>11.98</v>
      </c>
      <c r="HV29">
        <v>4.9657</v>
      </c>
      <c r="HW29">
        <v>3.27555</v>
      </c>
      <c r="HX29">
        <v>9999</v>
      </c>
      <c r="HY29">
        <v>9999</v>
      </c>
      <c r="HZ29">
        <v>9999</v>
      </c>
      <c r="IA29">
        <v>504.3</v>
      </c>
      <c r="IB29">
        <v>1.86369</v>
      </c>
      <c r="IC29">
        <v>1.85976</v>
      </c>
      <c r="ID29">
        <v>1.85806</v>
      </c>
      <c r="IE29">
        <v>1.85944</v>
      </c>
      <c r="IF29">
        <v>1.85959</v>
      </c>
      <c r="IG29">
        <v>1.85806</v>
      </c>
      <c r="IH29">
        <v>1.85715</v>
      </c>
      <c r="II29">
        <v>1.85211</v>
      </c>
      <c r="IJ29">
        <v>0</v>
      </c>
      <c r="IK29">
        <v>0</v>
      </c>
      <c r="IL29">
        <v>0</v>
      </c>
      <c r="IM29">
        <v>0</v>
      </c>
      <c r="IN29" t="s">
        <v>441</v>
      </c>
      <c r="IO29" t="s">
        <v>442</v>
      </c>
      <c r="IP29" t="s">
        <v>443</v>
      </c>
      <c r="IQ29" t="s">
        <v>443</v>
      </c>
      <c r="IR29" t="s">
        <v>443</v>
      </c>
      <c r="IS29" t="s">
        <v>443</v>
      </c>
      <c r="IT29">
        <v>0</v>
      </c>
      <c r="IU29">
        <v>100</v>
      </c>
      <c r="IV29">
        <v>100</v>
      </c>
      <c r="IW29">
        <v>1.264</v>
      </c>
      <c r="IX29">
        <v>0.249</v>
      </c>
      <c r="IY29">
        <v>0.3971615310492796</v>
      </c>
      <c r="IZ29">
        <v>0.002194383670526158</v>
      </c>
      <c r="JA29">
        <v>-2.614430836048478E-07</v>
      </c>
      <c r="JB29">
        <v>2.831566818974657E-11</v>
      </c>
      <c r="JC29">
        <v>-0.02387284111826243</v>
      </c>
      <c r="JD29">
        <v>-0.004919592197158782</v>
      </c>
      <c r="JE29">
        <v>0.0008186423644796414</v>
      </c>
      <c r="JF29">
        <v>-8.268116151049551E-06</v>
      </c>
      <c r="JG29">
        <v>6</v>
      </c>
      <c r="JH29">
        <v>2002</v>
      </c>
      <c r="JI29">
        <v>0</v>
      </c>
      <c r="JJ29">
        <v>28</v>
      </c>
      <c r="JK29">
        <v>28341915.6</v>
      </c>
      <c r="JL29">
        <v>28341915.6</v>
      </c>
      <c r="JM29">
        <v>1.15234</v>
      </c>
      <c r="JN29">
        <v>2.61597</v>
      </c>
      <c r="JO29">
        <v>1.49658</v>
      </c>
      <c r="JP29">
        <v>2.36816</v>
      </c>
      <c r="JQ29">
        <v>1.54907</v>
      </c>
      <c r="JR29">
        <v>2.46582</v>
      </c>
      <c r="JS29">
        <v>34.5549</v>
      </c>
      <c r="JT29">
        <v>14.3947</v>
      </c>
      <c r="JU29">
        <v>18</v>
      </c>
      <c r="JV29">
        <v>489.779</v>
      </c>
      <c r="JW29">
        <v>516.5410000000001</v>
      </c>
      <c r="JX29">
        <v>45.3446</v>
      </c>
      <c r="JY29">
        <v>27.3348</v>
      </c>
      <c r="JZ29">
        <v>30.0006</v>
      </c>
      <c r="KA29">
        <v>27.4351</v>
      </c>
      <c r="KB29">
        <v>27.3966</v>
      </c>
      <c r="KC29">
        <v>23.1593</v>
      </c>
      <c r="KD29">
        <v>0</v>
      </c>
      <c r="KE29">
        <v>100</v>
      </c>
      <c r="KF29">
        <v>159.553</v>
      </c>
      <c r="KG29">
        <v>420</v>
      </c>
      <c r="KH29">
        <v>26.029</v>
      </c>
      <c r="KI29">
        <v>102.07</v>
      </c>
      <c r="KJ29">
        <v>93.6504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2023-11-20T21:15:31Z</dcterms:created>
  <dcterms:modified xsi:type="dcterms:W3CDTF">2023-11-20T21:15:31Z</dcterms:modified>
</cp:coreProperties>
</file>