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ggdghornederland.sharepoint.com/sites/tss_Monitors/Gedeelde documenten/10 c. Gezondheidsmonitor V&amp;O 2022/Rapportage/"/>
    </mc:Choice>
  </mc:AlternateContent>
  <xr:revisionPtr revIDLastSave="240" documentId="8_{557C2D54-B3DD-4E2A-B1E7-A41AD5DFF822}" xr6:coauthVersionLast="47" xr6:coauthVersionMax="47" xr10:uidLastSave="{5EAA1D23-4B16-4E1B-A8C9-0CA7D00EA2EE}"/>
  <bookViews>
    <workbookView xWindow="-120" yWindow="-120" windowWidth="29040" windowHeight="17640" activeTab="3" xr2:uid="{00000000-000D-0000-FFFF-FFFF00000000}"/>
  </bookViews>
  <sheets>
    <sheet name="Data R" sheetId="2" r:id="rId1"/>
    <sheet name="Data R trends" sheetId="17" r:id="rId2"/>
    <sheet name="Respons" sheetId="18" r:id="rId3"/>
    <sheet name="Input figuren" sheetId="8" r:id="rId4"/>
    <sheet name="Output figuren " sheetId="16" r:id="rId5"/>
    <sheet name="Output tekst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9" l="1"/>
  <c r="B137" i="19"/>
  <c r="B135" i="19"/>
  <c r="B181" i="19"/>
  <c r="D686" i="8"/>
  <c r="D685" i="8"/>
  <c r="C686" i="8"/>
  <c r="C685" i="8"/>
  <c r="B686" i="8"/>
  <c r="B685" i="8"/>
  <c r="A168" i="8"/>
  <c r="A368" i="8"/>
  <c r="A367" i="8"/>
  <c r="A366" i="8"/>
  <c r="A212" i="8"/>
  <c r="A211" i="8"/>
  <c r="A210" i="8"/>
  <c r="B3" i="19"/>
  <c r="B2" i="19"/>
  <c r="A290" i="8" l="1"/>
  <c r="A574" i="8"/>
  <c r="A567" i="8"/>
  <c r="A559" i="8"/>
  <c r="A552" i="8"/>
  <c r="A545" i="8"/>
  <c r="A530" i="8"/>
  <c r="A523" i="8"/>
  <c r="A537" i="8"/>
  <c r="A516" i="8"/>
  <c r="A509" i="8"/>
  <c r="A494" i="8"/>
  <c r="A487" i="8"/>
  <c r="A480" i="8"/>
  <c r="A473" i="8"/>
  <c r="A445" i="8"/>
  <c r="A438" i="8"/>
  <c r="A431" i="8"/>
  <c r="A410" i="8"/>
  <c r="A403" i="8"/>
  <c r="A396" i="8"/>
  <c r="A389" i="8"/>
  <c r="A361" i="8"/>
  <c r="A354" i="8"/>
  <c r="A347" i="8"/>
  <c r="A340" i="8"/>
  <c r="A325" i="8"/>
  <c r="A318" i="8"/>
  <c r="A311" i="8"/>
  <c r="A304" i="8"/>
  <c r="A297" i="8"/>
  <c r="A283" i="8"/>
  <c r="A276" i="8"/>
  <c r="A269" i="8"/>
  <c r="A233" i="8"/>
  <c r="A226" i="8"/>
  <c r="A219" i="8"/>
  <c r="A205" i="8"/>
  <c r="A183" i="8"/>
  <c r="A176" i="8"/>
  <c r="B693" i="8"/>
  <c r="A693" i="8"/>
  <c r="A692" i="8"/>
  <c r="A686" i="8"/>
  <c r="A685" i="8"/>
  <c r="A680" i="8"/>
  <c r="A679" i="8"/>
  <c r="A674" i="8"/>
  <c r="A673" i="8"/>
  <c r="A667" i="8"/>
  <c r="A666" i="8"/>
  <c r="A661" i="8"/>
  <c r="A660" i="8"/>
  <c r="A654" i="8"/>
  <c r="A653" i="8"/>
  <c r="A647" i="8"/>
  <c r="A646" i="8"/>
  <c r="A641" i="8"/>
  <c r="A640" i="8"/>
  <c r="A634" i="8"/>
  <c r="A633" i="8"/>
  <c r="A628" i="8"/>
  <c r="A627" i="8"/>
  <c r="A621" i="8"/>
  <c r="A620" i="8"/>
  <c r="A615" i="8"/>
  <c r="A614" i="8"/>
  <c r="A602" i="8"/>
  <c r="D615" i="8"/>
  <c r="D621" i="8"/>
  <c r="D628" i="8"/>
  <c r="D634" i="8"/>
  <c r="D641" i="8"/>
  <c r="D654" i="8"/>
  <c r="D667" i="8"/>
  <c r="D661" i="8"/>
  <c r="D674" i="8"/>
  <c r="D680" i="8"/>
  <c r="D693" i="8"/>
  <c r="C615" i="8"/>
  <c r="C621" i="8"/>
  <c r="C628" i="8"/>
  <c r="C634" i="8"/>
  <c r="C641" i="8"/>
  <c r="C654" i="8"/>
  <c r="C667" i="8"/>
  <c r="C661" i="8"/>
  <c r="C674" i="8"/>
  <c r="C680" i="8"/>
  <c r="C693" i="8"/>
  <c r="B615" i="8"/>
  <c r="B621" i="8"/>
  <c r="B628" i="8"/>
  <c r="B634" i="8"/>
  <c r="B641" i="8"/>
  <c r="B654" i="8"/>
  <c r="B667" i="8"/>
  <c r="B661" i="8"/>
  <c r="B674" i="8"/>
  <c r="B680" i="8"/>
  <c r="B679" i="8" l="1"/>
  <c r="B666" i="8"/>
  <c r="C692" i="8"/>
  <c r="C646" i="8"/>
  <c r="C620" i="8"/>
  <c r="D627" i="8"/>
  <c r="B673" i="8"/>
  <c r="B633" i="8"/>
  <c r="C660" i="8"/>
  <c r="C614" i="8"/>
  <c r="C679" i="8"/>
  <c r="C666" i="8"/>
  <c r="D692" i="8"/>
  <c r="D640" i="8"/>
  <c r="D620" i="8"/>
  <c r="B692" i="8"/>
  <c r="B653" i="8"/>
  <c r="C673" i="8"/>
  <c r="C633" i="8"/>
  <c r="D660" i="8"/>
  <c r="D614" i="8"/>
  <c r="B627" i="8"/>
  <c r="D679" i="8"/>
  <c r="D666" i="8"/>
  <c r="C653" i="8"/>
  <c r="D673" i="8"/>
  <c r="D633" i="8"/>
  <c r="B640" i="8"/>
  <c r="B620" i="8"/>
  <c r="C627" i="8"/>
  <c r="B660" i="8"/>
  <c r="B614" i="8"/>
  <c r="D653" i="8"/>
  <c r="C602" i="8"/>
  <c r="B183" i="19" s="1"/>
  <c r="B602" i="8"/>
  <c r="B184" i="19" s="1"/>
  <c r="B646" i="8"/>
  <c r="D646" i="8"/>
  <c r="B647" i="8"/>
  <c r="C647" i="8"/>
  <c r="D647" i="8"/>
  <c r="C640" i="8"/>
  <c r="E621" i="8"/>
  <c r="E628" i="8"/>
  <c r="E634" i="8"/>
  <c r="E654" i="8"/>
  <c r="E667" i="8"/>
  <c r="E661" i="8"/>
  <c r="E674" i="8"/>
  <c r="E680" i="8"/>
  <c r="E693" i="8"/>
  <c r="E646" i="8"/>
  <c r="L110" i="8"/>
  <c r="M110" i="8" s="1"/>
  <c r="L121" i="8"/>
  <c r="M121" i="8" s="1"/>
  <c r="L130" i="8"/>
  <c r="M130" i="8" s="1"/>
  <c r="L140" i="8"/>
  <c r="M140" i="8" s="1"/>
  <c r="E615" i="8"/>
  <c r="B175" i="8"/>
  <c r="B9" i="19" s="1"/>
  <c r="K162" i="8"/>
  <c r="J162" i="8"/>
  <c r="I162" i="8"/>
  <c r="H162" i="8"/>
  <c r="G162" i="8"/>
  <c r="F162" i="8"/>
  <c r="E162" i="8"/>
  <c r="D162" i="8"/>
  <c r="C162" i="8"/>
  <c r="B162" i="8"/>
  <c r="B182" i="8"/>
  <c r="B17" i="19" s="1"/>
  <c r="B168" i="8"/>
  <c r="C168" i="8"/>
  <c r="D168" i="8"/>
  <c r="E168" i="8"/>
  <c r="F168" i="8"/>
  <c r="B218" i="8"/>
  <c r="B225" i="8"/>
  <c r="B232" i="8"/>
  <c r="B211" i="8"/>
  <c r="H190" i="8"/>
  <c r="G190" i="8"/>
  <c r="F190" i="8"/>
  <c r="E190" i="8"/>
  <c r="D190" i="8"/>
  <c r="C190" i="8"/>
  <c r="B190" i="8"/>
  <c r="B240" i="8"/>
  <c r="C240" i="8"/>
  <c r="D240" i="8"/>
  <c r="E240" i="8"/>
  <c r="B268" i="8"/>
  <c r="B289" i="8"/>
  <c r="B275" i="8"/>
  <c r="B296" i="8"/>
  <c r="B282" i="8"/>
  <c r="B303" i="8"/>
  <c r="B310" i="8"/>
  <c r="B317" i="8"/>
  <c r="B59" i="19" s="1"/>
  <c r="B324" i="8"/>
  <c r="B64" i="19" s="1"/>
  <c r="B339" i="8"/>
  <c r="B71" i="19" s="1"/>
  <c r="K332" i="8"/>
  <c r="J332" i="8"/>
  <c r="I332" i="8"/>
  <c r="H332" i="8"/>
  <c r="G332" i="8"/>
  <c r="F332" i="8"/>
  <c r="E332" i="8"/>
  <c r="D332" i="8"/>
  <c r="C332" i="8"/>
  <c r="B332" i="8"/>
  <c r="B353" i="8"/>
  <c r="B346" i="8"/>
  <c r="B395" i="8"/>
  <c r="B388" i="8"/>
  <c r="K375" i="8"/>
  <c r="J375" i="8"/>
  <c r="I375" i="8"/>
  <c r="H375" i="8"/>
  <c r="G375" i="8"/>
  <c r="F375" i="8"/>
  <c r="E375" i="8"/>
  <c r="D375" i="8"/>
  <c r="C375" i="8"/>
  <c r="B375" i="8"/>
  <c r="B402" i="8"/>
  <c r="B409" i="8"/>
  <c r="K381" i="8"/>
  <c r="J381" i="8"/>
  <c r="I381" i="8"/>
  <c r="H381" i="8"/>
  <c r="G381" i="8"/>
  <c r="F381" i="8"/>
  <c r="E381" i="8"/>
  <c r="D381" i="8"/>
  <c r="C381" i="8"/>
  <c r="B381" i="8"/>
  <c r="B437" i="8"/>
  <c r="B102" i="19" s="1"/>
  <c r="B430" i="8"/>
  <c r="B96" i="19" s="1"/>
  <c r="B417" i="8"/>
  <c r="C417" i="8"/>
  <c r="D417" i="8"/>
  <c r="E417" i="8"/>
  <c r="F417" i="8"/>
  <c r="B444" i="8"/>
  <c r="B423" i="8"/>
  <c r="C423" i="8"/>
  <c r="D423" i="8"/>
  <c r="E423" i="8"/>
  <c r="F423" i="8"/>
  <c r="C508" i="8"/>
  <c r="D508" i="8"/>
  <c r="E508" i="8"/>
  <c r="F508" i="8"/>
  <c r="B515" i="8"/>
  <c r="B522" i="8"/>
  <c r="B529" i="8"/>
  <c r="B536" i="8"/>
  <c r="B146" i="19" s="1"/>
  <c r="B501" i="8"/>
  <c r="C501" i="8"/>
  <c r="D501" i="8"/>
  <c r="E501" i="8"/>
  <c r="F501" i="8"/>
  <c r="B472" i="8"/>
  <c r="B459" i="8"/>
  <c r="C459" i="8"/>
  <c r="D459" i="8"/>
  <c r="E459" i="8"/>
  <c r="F459" i="8"/>
  <c r="B479" i="8"/>
  <c r="B111" i="19" s="1"/>
  <c r="B486" i="8"/>
  <c r="B127" i="19" s="1"/>
  <c r="B493" i="8"/>
  <c r="B132" i="19" s="1"/>
  <c r="B465" i="8"/>
  <c r="C465" i="8"/>
  <c r="D465" i="8"/>
  <c r="E465" i="8"/>
  <c r="F465" i="8"/>
  <c r="B544" i="8"/>
  <c r="B152" i="19" s="1"/>
  <c r="C544" i="8"/>
  <c r="D544" i="8"/>
  <c r="E544" i="8"/>
  <c r="F544" i="8"/>
  <c r="G544" i="8"/>
  <c r="H544" i="8"/>
  <c r="I544" i="8"/>
  <c r="B551" i="8"/>
  <c r="B159" i="19" s="1"/>
  <c r="C551" i="8"/>
  <c r="D551" i="8"/>
  <c r="B558" i="8"/>
  <c r="B165" i="19" s="1"/>
  <c r="C558" i="8"/>
  <c r="D558" i="8"/>
  <c r="E558" i="8"/>
  <c r="F558" i="8"/>
  <c r="G558" i="8"/>
  <c r="H558" i="8"/>
  <c r="I558" i="8"/>
  <c r="B573" i="8"/>
  <c r="B178" i="19" s="1"/>
  <c r="B566" i="8"/>
  <c r="B172" i="19" s="1"/>
  <c r="B587" i="8"/>
  <c r="C587" i="8"/>
  <c r="D587" i="8"/>
  <c r="E587" i="8"/>
  <c r="F587" i="8"/>
  <c r="B581" i="8"/>
  <c r="C581" i="8"/>
  <c r="D581" i="8"/>
  <c r="D593" i="8"/>
  <c r="C593" i="8"/>
  <c r="B593" i="8"/>
  <c r="B183" i="8"/>
  <c r="B19" i="19" s="1"/>
  <c r="B219" i="8"/>
  <c r="B226" i="8"/>
  <c r="B233" i="8"/>
  <c r="B212" i="8"/>
  <c r="B269" i="8"/>
  <c r="B290" i="8"/>
  <c r="B276" i="8"/>
  <c r="B297" i="8"/>
  <c r="B283" i="8"/>
  <c r="B304" i="8"/>
  <c r="B311" i="8"/>
  <c r="B318" i="8"/>
  <c r="B61" i="19" s="1"/>
  <c r="B325" i="8"/>
  <c r="B66" i="19" s="1"/>
  <c r="B340" i="8"/>
  <c r="B73" i="19" s="1"/>
  <c r="B354" i="8"/>
  <c r="B347" i="8"/>
  <c r="B396" i="8"/>
  <c r="B389" i="8"/>
  <c r="B403" i="8"/>
  <c r="B410" i="8"/>
  <c r="B438" i="8"/>
  <c r="B104" i="19" s="1"/>
  <c r="B431" i="8"/>
  <c r="B98" i="19" s="1"/>
  <c r="B445" i="8"/>
  <c r="B509" i="8"/>
  <c r="C509" i="8"/>
  <c r="D509" i="8"/>
  <c r="E509" i="8"/>
  <c r="F509" i="8"/>
  <c r="B516" i="8"/>
  <c r="B523" i="8"/>
  <c r="B530" i="8"/>
  <c r="B537" i="8"/>
  <c r="B148" i="19" s="1"/>
  <c r="B473" i="8"/>
  <c r="B480" i="8"/>
  <c r="B113" i="19" s="1"/>
  <c r="B487" i="8"/>
  <c r="B129" i="19" s="1"/>
  <c r="B494" i="8"/>
  <c r="B134" i="19" s="1"/>
  <c r="B545" i="8"/>
  <c r="B154" i="19" s="1"/>
  <c r="C545" i="8"/>
  <c r="D545" i="8"/>
  <c r="E545" i="8"/>
  <c r="F545" i="8"/>
  <c r="G545" i="8"/>
  <c r="H545" i="8"/>
  <c r="I545" i="8"/>
  <c r="B552" i="8"/>
  <c r="B161" i="19" s="1"/>
  <c r="C552" i="8"/>
  <c r="D552" i="8"/>
  <c r="B559" i="8"/>
  <c r="B167" i="19" s="1"/>
  <c r="C559" i="8"/>
  <c r="D559" i="8"/>
  <c r="E559" i="8"/>
  <c r="F559" i="8"/>
  <c r="G559" i="8"/>
  <c r="H559" i="8"/>
  <c r="I559" i="8"/>
  <c r="B574" i="8"/>
  <c r="B180" i="19" s="1"/>
  <c r="B567" i="8"/>
  <c r="B174" i="19" s="1"/>
  <c r="B176" i="8"/>
  <c r="B11" i="19" s="1"/>
  <c r="A593" i="8"/>
  <c r="A592" i="8"/>
  <c r="A587" i="8"/>
  <c r="A586" i="8"/>
  <c r="A581" i="8"/>
  <c r="A580" i="8"/>
  <c r="A573" i="8"/>
  <c r="A572" i="8"/>
  <c r="A566" i="8"/>
  <c r="A565" i="8"/>
  <c r="A558" i="8"/>
  <c r="A557" i="8"/>
  <c r="A551" i="8"/>
  <c r="A550" i="8"/>
  <c r="A544" i="8"/>
  <c r="A543" i="8"/>
  <c r="A536" i="8"/>
  <c r="A535" i="8"/>
  <c r="A529" i="8"/>
  <c r="A528" i="8"/>
  <c r="A522" i="8"/>
  <c r="A521" i="8"/>
  <c r="A515" i="8"/>
  <c r="A514" i="8"/>
  <c r="A508" i="8"/>
  <c r="A507" i="8"/>
  <c r="A501" i="8"/>
  <c r="A500" i="8"/>
  <c r="A493" i="8"/>
  <c r="A492" i="8"/>
  <c r="A486" i="8"/>
  <c r="A485" i="8"/>
  <c r="A479" i="8"/>
  <c r="A478" i="8"/>
  <c r="A472" i="8"/>
  <c r="A471" i="8"/>
  <c r="A465" i="8"/>
  <c r="A464" i="8"/>
  <c r="A459" i="8"/>
  <c r="A458" i="8"/>
  <c r="A451" i="8"/>
  <c r="A444" i="8"/>
  <c r="A443" i="8"/>
  <c r="A437" i="8"/>
  <c r="A436" i="8"/>
  <c r="A430" i="8"/>
  <c r="A429" i="8"/>
  <c r="A423" i="8"/>
  <c r="A422" i="8"/>
  <c r="A417" i="8"/>
  <c r="A416" i="8"/>
  <c r="R411" i="8"/>
  <c r="Q411" i="8"/>
  <c r="P411" i="8"/>
  <c r="O411" i="8"/>
  <c r="A409" i="8"/>
  <c r="A408" i="8"/>
  <c r="A402" i="8"/>
  <c r="A401" i="8"/>
  <c r="A395" i="8"/>
  <c r="A394" i="8"/>
  <c r="A388" i="8"/>
  <c r="A387" i="8"/>
  <c r="A381" i="8"/>
  <c r="A380" i="8"/>
  <c r="A375" i="8"/>
  <c r="A374" i="8"/>
  <c r="A360" i="8"/>
  <c r="A359" i="8"/>
  <c r="A353" i="8"/>
  <c r="A352" i="8"/>
  <c r="A346" i="8"/>
  <c r="A345" i="8"/>
  <c r="A339" i="8"/>
  <c r="A338" i="8"/>
  <c r="A332" i="8"/>
  <c r="A331" i="8"/>
  <c r="A324" i="8"/>
  <c r="A323" i="8"/>
  <c r="A317" i="8"/>
  <c r="A316" i="8"/>
  <c r="A310" i="8"/>
  <c r="A309" i="8"/>
  <c r="A303" i="8"/>
  <c r="A302" i="8"/>
  <c r="A296" i="8"/>
  <c r="A295" i="8"/>
  <c r="A289" i="8"/>
  <c r="A288" i="8"/>
  <c r="A282" i="8"/>
  <c r="A281" i="8"/>
  <c r="A275" i="8"/>
  <c r="A274" i="8"/>
  <c r="A268" i="8"/>
  <c r="A267" i="8"/>
  <c r="A259" i="8"/>
  <c r="A252" i="8"/>
  <c r="A245" i="8"/>
  <c r="A240" i="8"/>
  <c r="A239" i="8"/>
  <c r="A232" i="8"/>
  <c r="A231" i="8"/>
  <c r="A225" i="8"/>
  <c r="A224" i="8"/>
  <c r="A218" i="8"/>
  <c r="A217" i="8"/>
  <c r="A204" i="8"/>
  <c r="A203" i="8"/>
  <c r="A195" i="8"/>
  <c r="A190" i="8"/>
  <c r="A189" i="8"/>
  <c r="A182" i="8"/>
  <c r="A181" i="8"/>
  <c r="A175" i="8"/>
  <c r="A174" i="8"/>
  <c r="A167" i="8"/>
  <c r="A162" i="8"/>
  <c r="A161" i="8"/>
  <c r="L143" i="8"/>
  <c r="M143" i="8" s="1"/>
  <c r="L142" i="8"/>
  <c r="M142" i="8" s="1"/>
  <c r="L139" i="8"/>
  <c r="M139" i="8" s="1"/>
  <c r="B156" i="19" s="1"/>
  <c r="L138" i="8"/>
  <c r="M138" i="8" s="1"/>
  <c r="L137" i="8"/>
  <c r="M137" i="8" s="1"/>
  <c r="L136" i="8"/>
  <c r="M136" i="8" s="1"/>
  <c r="L135" i="8"/>
  <c r="M135" i="8" s="1"/>
  <c r="L134" i="8"/>
  <c r="M134" i="8" s="1"/>
  <c r="L133" i="8"/>
  <c r="M133" i="8" s="1"/>
  <c r="L132" i="8"/>
  <c r="M132" i="8" s="1"/>
  <c r="L129" i="8"/>
  <c r="M129" i="8" s="1"/>
  <c r="L128" i="8"/>
  <c r="M128" i="8" s="1"/>
  <c r="L127" i="8"/>
  <c r="M127" i="8" s="1"/>
  <c r="L126" i="8"/>
  <c r="M126" i="8" s="1"/>
  <c r="L125" i="8"/>
  <c r="M125" i="8" s="1"/>
  <c r="L124" i="8"/>
  <c r="M124" i="8" s="1"/>
  <c r="L123" i="8"/>
  <c r="M123" i="8" s="1"/>
  <c r="L120" i="8"/>
  <c r="M120" i="8" s="1"/>
  <c r="B141" i="19" s="1"/>
  <c r="L119" i="8"/>
  <c r="M119" i="8" s="1"/>
  <c r="L118" i="8"/>
  <c r="M118" i="8" s="1"/>
  <c r="L117" i="8"/>
  <c r="M117" i="8" s="1"/>
  <c r="L116" i="8"/>
  <c r="L115" i="8"/>
  <c r="M115" i="8" s="1"/>
  <c r="B92" i="19" s="1"/>
  <c r="L114" i="8"/>
  <c r="M114" i="8" s="1"/>
  <c r="L113" i="8"/>
  <c r="M113" i="8" s="1"/>
  <c r="L112" i="8"/>
  <c r="M112" i="8" s="1"/>
  <c r="L109" i="8"/>
  <c r="M109" i="8" s="1"/>
  <c r="B82" i="19" s="1"/>
  <c r="L108" i="8"/>
  <c r="M108" i="8" s="1"/>
  <c r="L107" i="8"/>
  <c r="M107" i="8" s="1"/>
  <c r="L106" i="8"/>
  <c r="M106" i="8" s="1"/>
  <c r="B75" i="19" s="1"/>
  <c r="L105" i="8"/>
  <c r="M105" i="8" s="1"/>
  <c r="L104" i="8"/>
  <c r="M104" i="8" s="1"/>
  <c r="L103" i="8"/>
  <c r="M103" i="8" s="1"/>
  <c r="L102" i="8"/>
  <c r="M102" i="8" s="1"/>
  <c r="L101" i="8"/>
  <c r="M101" i="8" s="1"/>
  <c r="L100" i="8"/>
  <c r="M100" i="8" s="1"/>
  <c r="L99" i="8"/>
  <c r="M99" i="8" s="1"/>
  <c r="L98" i="8"/>
  <c r="M98" i="8" s="1"/>
  <c r="L97" i="8"/>
  <c r="M97" i="8" s="1"/>
  <c r="L96" i="8"/>
  <c r="M96" i="8" s="1"/>
  <c r="L95" i="8"/>
  <c r="M95" i="8" s="1"/>
  <c r="L94" i="8"/>
  <c r="M94" i="8" s="1"/>
  <c r="L93" i="8"/>
  <c r="M93" i="8" s="1"/>
  <c r="L92" i="8"/>
  <c r="M92" i="8" s="1"/>
  <c r="L91" i="8"/>
  <c r="M91" i="8" s="1"/>
  <c r="L90" i="8"/>
  <c r="M90" i="8" s="1"/>
  <c r="L89" i="8"/>
  <c r="M89" i="8" s="1"/>
  <c r="L88" i="8"/>
  <c r="M88" i="8" s="1"/>
  <c r="L87" i="8"/>
  <c r="M87" i="8" s="1"/>
  <c r="L86" i="8"/>
  <c r="M86" i="8" s="1"/>
  <c r="L85" i="8"/>
  <c r="M85" i="8" s="1"/>
  <c r="L84" i="8"/>
  <c r="M84" i="8" s="1"/>
  <c r="L83" i="8"/>
  <c r="M83" i="8" s="1"/>
  <c r="L82" i="8"/>
  <c r="M82" i="8" s="1"/>
  <c r="L81" i="8"/>
  <c r="M81" i="8" s="1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L66" i="8"/>
  <c r="M66" i="8" s="1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6" i="8"/>
  <c r="M46" i="8" s="1"/>
  <c r="L45" i="8"/>
  <c r="M45" i="8" s="1"/>
  <c r="L44" i="8"/>
  <c r="M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B14" i="19" s="1"/>
  <c r="F24" i="8" l="1"/>
  <c r="L24" i="8"/>
  <c r="M24" i="8" s="1"/>
  <c r="B12" i="19" s="1"/>
  <c r="B174" i="8"/>
  <c r="B7" i="19" s="1"/>
  <c r="E673" i="8"/>
  <c r="E633" i="8"/>
  <c r="E653" i="8"/>
  <c r="E627" i="8"/>
  <c r="E692" i="8"/>
  <c r="E640" i="8"/>
  <c r="E620" i="8"/>
  <c r="B592" i="8"/>
  <c r="B187" i="19" s="1"/>
  <c r="D586" i="8"/>
  <c r="I557" i="8"/>
  <c r="C557" i="8"/>
  <c r="E464" i="8"/>
  <c r="B492" i="8"/>
  <c r="B130" i="19" s="1"/>
  <c r="F451" i="8"/>
  <c r="C458" i="8"/>
  <c r="B521" i="8"/>
  <c r="B143" i="19" s="1"/>
  <c r="D507" i="8"/>
  <c r="F416" i="8"/>
  <c r="C380" i="8"/>
  <c r="B401" i="8"/>
  <c r="B90" i="19" s="1"/>
  <c r="I374" i="8"/>
  <c r="F331" i="8"/>
  <c r="B338" i="8"/>
  <c r="B67" i="19" s="1"/>
  <c r="G259" i="8"/>
  <c r="E239" i="8"/>
  <c r="L252" i="8"/>
  <c r="D252" i="8"/>
  <c r="F245" i="8"/>
  <c r="B189" i="8"/>
  <c r="H189" i="8"/>
  <c r="AE195" i="8"/>
  <c r="W195" i="8"/>
  <c r="O195" i="8"/>
  <c r="G195" i="8"/>
  <c r="E167" i="8"/>
  <c r="B181" i="8"/>
  <c r="B15" i="19" s="1"/>
  <c r="D161" i="8"/>
  <c r="J161" i="8"/>
  <c r="E660" i="8"/>
  <c r="E679" i="8"/>
  <c r="E666" i="8"/>
  <c r="B580" i="8"/>
  <c r="C550" i="8"/>
  <c r="F543" i="8"/>
  <c r="B485" i="8"/>
  <c r="B125" i="19" s="1"/>
  <c r="E451" i="8"/>
  <c r="F458" i="8"/>
  <c r="C500" i="8"/>
  <c r="D422" i="8"/>
  <c r="H380" i="8"/>
  <c r="F374" i="8"/>
  <c r="B387" i="8"/>
  <c r="B88" i="19" s="1"/>
  <c r="C331" i="8"/>
  <c r="B323" i="8"/>
  <c r="B62" i="19" s="1"/>
  <c r="F259" i="8"/>
  <c r="D239" i="8"/>
  <c r="K252" i="8"/>
  <c r="C252" i="8"/>
  <c r="E245" i="8"/>
  <c r="AD195" i="8"/>
  <c r="V195" i="8"/>
  <c r="N195" i="8"/>
  <c r="F195" i="8"/>
  <c r="I161" i="8"/>
  <c r="L141" i="8"/>
  <c r="M141" i="8" s="1"/>
  <c r="E614" i="8"/>
  <c r="D592" i="8"/>
  <c r="B189" i="19" s="1"/>
  <c r="B586" i="8"/>
  <c r="G557" i="8"/>
  <c r="I543" i="8"/>
  <c r="C543" i="8"/>
  <c r="C464" i="8"/>
  <c r="L451" i="8"/>
  <c r="D451" i="8"/>
  <c r="F500" i="8"/>
  <c r="B514" i="8"/>
  <c r="B507" i="8"/>
  <c r="D416" i="8"/>
  <c r="E380" i="8"/>
  <c r="K380" i="8"/>
  <c r="C374" i="8"/>
  <c r="B394" i="8"/>
  <c r="B89" i="19" s="1"/>
  <c r="H331" i="8"/>
  <c r="B316" i="8"/>
  <c r="B57" i="19" s="1"/>
  <c r="E259" i="8"/>
  <c r="C239" i="8"/>
  <c r="J252" i="8"/>
  <c r="B252" i="8"/>
  <c r="D245" i="8"/>
  <c r="D189" i="8"/>
  <c r="AC195" i="8"/>
  <c r="U195" i="8"/>
  <c r="M195" i="8"/>
  <c r="E195" i="8"/>
  <c r="C167" i="8"/>
  <c r="F161" i="8"/>
  <c r="D580" i="8"/>
  <c r="F557" i="8"/>
  <c r="H543" i="8"/>
  <c r="B543" i="8"/>
  <c r="B150" i="19" s="1"/>
  <c r="B464" i="8"/>
  <c r="G451" i="8"/>
  <c r="E500" i="8"/>
  <c r="B535" i="8"/>
  <c r="B144" i="19" s="1"/>
  <c r="B528" i="8"/>
  <c r="B142" i="19" s="1"/>
  <c r="F422" i="8"/>
  <c r="C416" i="8"/>
  <c r="F380" i="8"/>
  <c r="B408" i="8"/>
  <c r="B91" i="19" s="1"/>
  <c r="D374" i="8"/>
  <c r="J374" i="8"/>
  <c r="B352" i="8"/>
  <c r="B69" i="19" s="1"/>
  <c r="I331" i="8"/>
  <c r="B274" i="8"/>
  <c r="B45" i="19" s="1"/>
  <c r="B267" i="8"/>
  <c r="B44" i="19" s="1"/>
  <c r="M252" i="8"/>
  <c r="E252" i="8"/>
  <c r="G245" i="8"/>
  <c r="E189" i="8"/>
  <c r="B231" i="8"/>
  <c r="B22" i="19" s="1"/>
  <c r="X195" i="8"/>
  <c r="P195" i="8"/>
  <c r="H195" i="8"/>
  <c r="B217" i="8"/>
  <c r="B20" i="19" s="1"/>
  <c r="B167" i="8"/>
  <c r="G161" i="8"/>
  <c r="L131" i="8"/>
  <c r="M131" i="8" s="1"/>
  <c r="L111" i="8"/>
  <c r="M111" i="8" s="1"/>
  <c r="C580" i="8"/>
  <c r="E557" i="8"/>
  <c r="D550" i="8"/>
  <c r="G543" i="8"/>
  <c r="J451" i="8"/>
  <c r="B451" i="8"/>
  <c r="D500" i="8"/>
  <c r="E422" i="8"/>
  <c r="B443" i="8"/>
  <c r="B106" i="19" s="1"/>
  <c r="B416" i="8"/>
  <c r="G380" i="8"/>
  <c r="E374" i="8"/>
  <c r="K374" i="8"/>
  <c r="B331" i="8"/>
  <c r="B302" i="8"/>
  <c r="B55" i="19" s="1"/>
  <c r="C259" i="8"/>
  <c r="P252" i="8"/>
  <c r="H252" i="8"/>
  <c r="J245" i="8"/>
  <c r="B245" i="8"/>
  <c r="F189" i="8"/>
  <c r="AA195" i="8"/>
  <c r="S195" i="8"/>
  <c r="K195" i="8"/>
  <c r="C195" i="8"/>
  <c r="H161" i="8"/>
  <c r="F586" i="8"/>
  <c r="B550" i="8"/>
  <c r="B157" i="19" s="1"/>
  <c r="E543" i="8"/>
  <c r="H451" i="8"/>
  <c r="E458" i="8"/>
  <c r="B471" i="8"/>
  <c r="B108" i="19" s="1"/>
  <c r="B500" i="8"/>
  <c r="F507" i="8"/>
  <c r="C422" i="8"/>
  <c r="B436" i="8"/>
  <c r="B100" i="19" s="1"/>
  <c r="I380" i="8"/>
  <c r="G374" i="8"/>
  <c r="B345" i="8"/>
  <c r="B68" i="19" s="1"/>
  <c r="D331" i="8"/>
  <c r="J331" i="8"/>
  <c r="B295" i="8"/>
  <c r="B48" i="19" s="1"/>
  <c r="B288" i="8"/>
  <c r="B47" i="19" s="1"/>
  <c r="N252" i="8"/>
  <c r="F252" i="8"/>
  <c r="H245" i="8"/>
  <c r="Y195" i="8"/>
  <c r="Q195" i="8"/>
  <c r="I195" i="8"/>
  <c r="B224" i="8"/>
  <c r="B21" i="19" s="1"/>
  <c r="B161" i="8"/>
  <c r="E586" i="8"/>
  <c r="B565" i="8"/>
  <c r="B170" i="19" s="1"/>
  <c r="B572" i="8"/>
  <c r="B176" i="19" s="1"/>
  <c r="D557" i="8"/>
  <c r="F464" i="8"/>
  <c r="K451" i="8"/>
  <c r="C451" i="8"/>
  <c r="D458" i="8"/>
  <c r="E507" i="8"/>
  <c r="B422" i="8"/>
  <c r="B380" i="8"/>
  <c r="H374" i="8"/>
  <c r="E331" i="8"/>
  <c r="K331" i="8"/>
  <c r="B309" i="8"/>
  <c r="B56" i="19" s="1"/>
  <c r="D259" i="8"/>
  <c r="B239" i="8"/>
  <c r="I252" i="8"/>
  <c r="K245" i="8"/>
  <c r="C245" i="8"/>
  <c r="G189" i="8"/>
  <c r="AB195" i="8"/>
  <c r="T195" i="8"/>
  <c r="L195" i="8"/>
  <c r="D195" i="8"/>
  <c r="F167" i="8"/>
  <c r="C161" i="8"/>
  <c r="C592" i="8"/>
  <c r="B188" i="19" s="1"/>
  <c r="C586" i="8"/>
  <c r="H557" i="8"/>
  <c r="B557" i="8"/>
  <c r="B163" i="19" s="1"/>
  <c r="D543" i="8"/>
  <c r="D464" i="8"/>
  <c r="I451" i="8"/>
  <c r="B478" i="8"/>
  <c r="B109" i="19" s="1"/>
  <c r="B458" i="8"/>
  <c r="C507" i="8"/>
  <c r="E416" i="8"/>
  <c r="B429" i="8"/>
  <c r="B94" i="19" s="1"/>
  <c r="D380" i="8"/>
  <c r="J380" i="8"/>
  <c r="B374" i="8"/>
  <c r="G331" i="8"/>
  <c r="B281" i="8"/>
  <c r="B46" i="19" s="1"/>
  <c r="B259" i="8"/>
  <c r="O252" i="8"/>
  <c r="G252" i="8"/>
  <c r="I245" i="8"/>
  <c r="C189" i="8"/>
  <c r="B210" i="8"/>
  <c r="B30" i="19" s="1"/>
  <c r="Z195" i="8"/>
  <c r="R195" i="8"/>
  <c r="J195" i="8"/>
  <c r="B195" i="8"/>
  <c r="D167" i="8"/>
  <c r="E161" i="8"/>
  <c r="B175" i="19"/>
  <c r="M116" i="8"/>
  <c r="B105" i="19" s="1"/>
  <c r="B360" i="8"/>
  <c r="B78" i="19" s="1"/>
  <c r="B367" i="8"/>
  <c r="B85" i="19" s="1"/>
  <c r="B361" i="8"/>
  <c r="B80" i="19" s="1"/>
  <c r="B368" i="8"/>
  <c r="B87" i="19" s="1"/>
  <c r="B359" i="8"/>
  <c r="B76" i="19" s="1"/>
  <c r="B366" i="8"/>
  <c r="B83" i="19" s="1"/>
  <c r="B204" i="8"/>
  <c r="B205" i="8"/>
  <c r="B203" i="8"/>
  <c r="B29" i="19" s="1"/>
  <c r="E641" i="8"/>
  <c r="E647" i="8"/>
  <c r="B508" i="8"/>
  <c r="K161" i="8"/>
  <c r="J97" i="8"/>
  <c r="K97" i="8" s="1"/>
  <c r="J81" i="8"/>
  <c r="K81" i="8" s="1"/>
  <c r="J73" i="8"/>
  <c r="K73" i="8" s="1"/>
  <c r="J65" i="8"/>
  <c r="K65" i="8" s="1"/>
  <c r="J57" i="8"/>
  <c r="K57" i="8" s="1"/>
  <c r="J49" i="8"/>
  <c r="K49" i="8" s="1"/>
  <c r="J41" i="8"/>
  <c r="K41" i="8" s="1"/>
  <c r="J33" i="8"/>
  <c r="K33" i="8" s="1"/>
  <c r="J25" i="8"/>
  <c r="K25" i="8" s="1"/>
  <c r="J132" i="8"/>
  <c r="K132" i="8" s="1"/>
  <c r="J92" i="8"/>
  <c r="K92" i="8" s="1"/>
  <c r="J84" i="8"/>
  <c r="K84" i="8" s="1"/>
  <c r="J76" i="8"/>
  <c r="K76" i="8" s="1"/>
  <c r="J68" i="8"/>
  <c r="K68" i="8" s="1"/>
  <c r="J60" i="8"/>
  <c r="K60" i="8" s="1"/>
  <c r="J52" i="8"/>
  <c r="K52" i="8" s="1"/>
  <c r="J44" i="8"/>
  <c r="K44" i="8" s="1"/>
  <c r="J36" i="8"/>
  <c r="K36" i="8" s="1"/>
  <c r="J136" i="8"/>
  <c r="K136" i="8" s="1"/>
  <c r="J128" i="8"/>
  <c r="K128" i="8" s="1"/>
  <c r="J96" i="8"/>
  <c r="K96" i="8" s="1"/>
  <c r="J80" i="8"/>
  <c r="K80" i="8" s="1"/>
  <c r="J72" i="8"/>
  <c r="K72" i="8" s="1"/>
  <c r="J64" i="8"/>
  <c r="K64" i="8" s="1"/>
  <c r="J56" i="8"/>
  <c r="K56" i="8" s="1"/>
  <c r="J48" i="8"/>
  <c r="K48" i="8" s="1"/>
  <c r="J40" i="8"/>
  <c r="K40" i="8" s="1"/>
  <c r="J32" i="8"/>
  <c r="K32" i="8" s="1"/>
  <c r="J94" i="8"/>
  <c r="K94" i="8" s="1"/>
  <c r="J86" i="8"/>
  <c r="K86" i="8" s="1"/>
  <c r="J78" i="8"/>
  <c r="K78" i="8" s="1"/>
  <c r="J70" i="8"/>
  <c r="K70" i="8" s="1"/>
  <c r="J62" i="8"/>
  <c r="K62" i="8" s="1"/>
  <c r="J54" i="8"/>
  <c r="K54" i="8" s="1"/>
  <c r="J46" i="8"/>
  <c r="K46" i="8" s="1"/>
  <c r="J38" i="8"/>
  <c r="K38" i="8" s="1"/>
  <c r="J30" i="8"/>
  <c r="K30" i="8" s="1"/>
  <c r="J69" i="8"/>
  <c r="K69" i="8" s="1"/>
  <c r="J53" i="8"/>
  <c r="K53" i="8" s="1"/>
  <c r="J45" i="8"/>
  <c r="K45" i="8" s="1"/>
  <c r="J37" i="8"/>
  <c r="K37" i="8" s="1"/>
  <c r="J29" i="8"/>
  <c r="K29" i="8" s="1"/>
  <c r="J142" i="8"/>
  <c r="K142" i="8" s="1"/>
  <c r="B179" i="19" s="1"/>
  <c r="J134" i="8"/>
  <c r="K134" i="8" s="1"/>
  <c r="J126" i="8"/>
  <c r="K126" i="8" s="1"/>
  <c r="J110" i="8"/>
  <c r="K110" i="8" s="1"/>
  <c r="B86" i="19" s="1"/>
  <c r="J140" i="8"/>
  <c r="K140" i="8" s="1"/>
  <c r="B160" i="19" s="1"/>
  <c r="J83" i="8"/>
  <c r="K83" i="8" s="1"/>
  <c r="J75" i="8"/>
  <c r="K75" i="8" s="1"/>
  <c r="J67" i="8"/>
  <c r="K67" i="8" s="1"/>
  <c r="J51" i="8"/>
  <c r="K51" i="8" s="1"/>
  <c r="J43" i="8"/>
  <c r="K43" i="8" s="1"/>
  <c r="J35" i="8"/>
  <c r="K35" i="8" s="1"/>
  <c r="J124" i="8"/>
  <c r="K124" i="8" s="1"/>
  <c r="J116" i="8"/>
  <c r="J108" i="8"/>
  <c r="K108" i="8" s="1"/>
  <c r="J104" i="8"/>
  <c r="K104" i="8" s="1"/>
  <c r="B60" i="19" s="1"/>
  <c r="J100" i="8"/>
  <c r="K100" i="8" s="1"/>
  <c r="J91" i="8"/>
  <c r="K91" i="8" s="1"/>
  <c r="J143" i="8"/>
  <c r="K143" i="8" s="1"/>
  <c r="B173" i="19" s="1"/>
  <c r="J135" i="8"/>
  <c r="K135" i="8" s="1"/>
  <c r="J127" i="8"/>
  <c r="K127" i="8" s="1"/>
  <c r="J119" i="8"/>
  <c r="K119" i="8" s="1"/>
  <c r="B138" i="19" s="1"/>
  <c r="J111" i="8"/>
  <c r="K111" i="8" s="1"/>
  <c r="J95" i="8"/>
  <c r="K95" i="8" s="1"/>
  <c r="J87" i="8"/>
  <c r="K87" i="8" s="1"/>
  <c r="J79" i="8"/>
  <c r="K79" i="8" s="1"/>
  <c r="J71" i="8"/>
  <c r="K71" i="8" s="1"/>
  <c r="J63" i="8"/>
  <c r="K63" i="8" s="1"/>
  <c r="J55" i="8"/>
  <c r="K55" i="8" s="1"/>
  <c r="J47" i="8"/>
  <c r="K47" i="8" s="1"/>
  <c r="J39" i="8"/>
  <c r="K39" i="8" s="1"/>
  <c r="J31" i="8"/>
  <c r="K31" i="8" s="1"/>
  <c r="J141" i="8"/>
  <c r="K141" i="8" s="1"/>
  <c r="B166" i="19" s="1"/>
  <c r="J133" i="8"/>
  <c r="K133" i="8" s="1"/>
  <c r="J109" i="8"/>
  <c r="K109" i="8" s="1"/>
  <c r="B79" i="19" s="1"/>
  <c r="J101" i="8"/>
  <c r="K101" i="8" s="1"/>
  <c r="J93" i="8"/>
  <c r="K93" i="8" s="1"/>
  <c r="J85" i="8"/>
  <c r="K85" i="8" s="1"/>
  <c r="J77" i="8"/>
  <c r="K77" i="8" s="1"/>
  <c r="J59" i="8"/>
  <c r="K59" i="8" s="1"/>
  <c r="J28" i="8"/>
  <c r="K28" i="8" s="1"/>
  <c r="J129" i="8"/>
  <c r="K129" i="8" s="1"/>
  <c r="J121" i="8"/>
  <c r="K121" i="8" s="1"/>
  <c r="J131" i="8"/>
  <c r="K131" i="8" s="1"/>
  <c r="H42" i="8"/>
  <c r="I42" i="8" s="1"/>
  <c r="J42" i="8"/>
  <c r="K42" i="8" s="1"/>
  <c r="J125" i="8"/>
  <c r="K125" i="8" s="1"/>
  <c r="B112" i="19" s="1"/>
  <c r="J117" i="8"/>
  <c r="K117" i="8" s="1"/>
  <c r="B97" i="19" s="1"/>
  <c r="J61" i="8"/>
  <c r="K61" i="8" s="1"/>
  <c r="J120" i="8"/>
  <c r="K120" i="8" s="1"/>
  <c r="J112" i="8"/>
  <c r="K112" i="8" s="1"/>
  <c r="J88" i="8"/>
  <c r="K88" i="8" s="1"/>
  <c r="J107" i="8"/>
  <c r="K107" i="8" s="1"/>
  <c r="H130" i="8"/>
  <c r="I130" i="8" s="1"/>
  <c r="J130" i="8"/>
  <c r="K130" i="8" s="1"/>
  <c r="H98" i="8"/>
  <c r="I98" i="8" s="1"/>
  <c r="J98" i="8"/>
  <c r="K98" i="8" s="1"/>
  <c r="J26" i="8"/>
  <c r="K26" i="8" s="1"/>
  <c r="B18" i="19" s="1"/>
  <c r="J99" i="8"/>
  <c r="K99" i="8" s="1"/>
  <c r="J138" i="8"/>
  <c r="K138" i="8" s="1"/>
  <c r="B133" i="19" s="1"/>
  <c r="H114" i="8"/>
  <c r="I114" i="8" s="1"/>
  <c r="J114" i="8"/>
  <c r="K114" i="8" s="1"/>
  <c r="H106" i="8"/>
  <c r="I106" i="8" s="1"/>
  <c r="B70" i="19" s="1"/>
  <c r="J106" i="8"/>
  <c r="K106" i="8" s="1"/>
  <c r="B72" i="19" s="1"/>
  <c r="H82" i="8"/>
  <c r="I82" i="8" s="1"/>
  <c r="J82" i="8"/>
  <c r="K82" i="8" s="1"/>
  <c r="H50" i="8"/>
  <c r="I50" i="8" s="1"/>
  <c r="J50" i="8"/>
  <c r="K50" i="8" s="1"/>
  <c r="H34" i="8"/>
  <c r="I34" i="8" s="1"/>
  <c r="J34" i="8"/>
  <c r="K34" i="8" s="1"/>
  <c r="J139" i="8"/>
  <c r="K139" i="8" s="1"/>
  <c r="B153" i="19" s="1"/>
  <c r="J102" i="8"/>
  <c r="K102" i="8" s="1"/>
  <c r="J105" i="8"/>
  <c r="K105" i="8" s="1"/>
  <c r="B65" i="19" s="1"/>
  <c r="H122" i="8"/>
  <c r="I122" i="8" s="1"/>
  <c r="J122" i="8"/>
  <c r="K122" i="8" s="1"/>
  <c r="H58" i="8"/>
  <c r="I58" i="8" s="1"/>
  <c r="J58" i="8"/>
  <c r="K58" i="8" s="1"/>
  <c r="J115" i="8"/>
  <c r="K115" i="8" s="1"/>
  <c r="J27" i="8"/>
  <c r="K27" i="8" s="1"/>
  <c r="J137" i="8"/>
  <c r="K137" i="8" s="1"/>
  <c r="B128" i="19" s="1"/>
  <c r="J113" i="8"/>
  <c r="K113" i="8" s="1"/>
  <c r="J90" i="8"/>
  <c r="K90" i="8" s="1"/>
  <c r="H74" i="8"/>
  <c r="I74" i="8" s="1"/>
  <c r="J74" i="8"/>
  <c r="K74" i="8" s="1"/>
  <c r="H66" i="8"/>
  <c r="I66" i="8" s="1"/>
  <c r="J66" i="8"/>
  <c r="K66" i="8" s="1"/>
  <c r="J123" i="8"/>
  <c r="K123" i="8" s="1"/>
  <c r="B147" i="19" s="1"/>
  <c r="J118" i="8"/>
  <c r="K118" i="8" s="1"/>
  <c r="J89" i="8"/>
  <c r="K89" i="8" s="1"/>
  <c r="J103" i="8"/>
  <c r="K103" i="8" s="1"/>
  <c r="J24" i="8"/>
  <c r="K24" i="8" s="1"/>
  <c r="B10" i="19" s="1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G75" i="8"/>
  <c r="E112" i="8"/>
  <c r="E88" i="8"/>
  <c r="E48" i="8"/>
  <c r="G107" i="8"/>
  <c r="G35" i="8"/>
  <c r="H143" i="8"/>
  <c r="I143" i="8" s="1"/>
  <c r="B171" i="19" s="1"/>
  <c r="H135" i="8"/>
  <c r="I135" i="8" s="1"/>
  <c r="H127" i="8"/>
  <c r="I127" i="8" s="1"/>
  <c r="H119" i="8"/>
  <c r="I119" i="8" s="1"/>
  <c r="B136" i="19" s="1"/>
  <c r="H111" i="8"/>
  <c r="I111" i="8" s="1"/>
  <c r="H95" i="8"/>
  <c r="I95" i="8" s="1"/>
  <c r="H87" i="8"/>
  <c r="I87" i="8" s="1"/>
  <c r="H79" i="8"/>
  <c r="I79" i="8" s="1"/>
  <c r="H71" i="8"/>
  <c r="I71" i="8" s="1"/>
  <c r="H63" i="8"/>
  <c r="I63" i="8" s="1"/>
  <c r="H55" i="8"/>
  <c r="I55" i="8" s="1"/>
  <c r="H47" i="8"/>
  <c r="I47" i="8" s="1"/>
  <c r="H39" i="8"/>
  <c r="I39" i="8" s="1"/>
  <c r="H31" i="8"/>
  <c r="I31" i="8" s="1"/>
  <c r="E136" i="8"/>
  <c r="E128" i="8"/>
  <c r="E120" i="8"/>
  <c r="E104" i="8"/>
  <c r="E96" i="8"/>
  <c r="E80" i="8"/>
  <c r="E72" i="8"/>
  <c r="E64" i="8"/>
  <c r="E56" i="8"/>
  <c r="G142" i="8"/>
  <c r="G134" i="8"/>
  <c r="G126" i="8"/>
  <c r="G118" i="8"/>
  <c r="G110" i="8"/>
  <c r="G102" i="8"/>
  <c r="G94" i="8"/>
  <c r="G139" i="8"/>
  <c r="G131" i="8"/>
  <c r="G123" i="8"/>
  <c r="G115" i="8"/>
  <c r="G99" i="8"/>
  <c r="G91" i="8"/>
  <c r="G83" i="8"/>
  <c r="G67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59" i="8"/>
  <c r="F120" i="8"/>
  <c r="F88" i="8"/>
  <c r="F84" i="8"/>
  <c r="F48" i="8"/>
  <c r="F44" i="8"/>
  <c r="F116" i="8"/>
  <c r="G143" i="8"/>
  <c r="F140" i="8"/>
  <c r="G37" i="8"/>
  <c r="G29" i="8"/>
  <c r="H129" i="8"/>
  <c r="I129" i="8" s="1"/>
  <c r="H121" i="8"/>
  <c r="I121" i="8" s="1"/>
  <c r="H97" i="8"/>
  <c r="I97" i="8" s="1"/>
  <c r="H81" i="8"/>
  <c r="I81" i="8" s="1"/>
  <c r="H73" i="8"/>
  <c r="I73" i="8" s="1"/>
  <c r="H65" i="8"/>
  <c r="I65" i="8" s="1"/>
  <c r="H57" i="8"/>
  <c r="I57" i="8" s="1"/>
  <c r="H49" i="8"/>
  <c r="I49" i="8" s="1"/>
  <c r="H41" i="8"/>
  <c r="I41" i="8" s="1"/>
  <c r="H33" i="8"/>
  <c r="I33" i="8" s="1"/>
  <c r="H25" i="8"/>
  <c r="I25" i="8" s="1"/>
  <c r="E143" i="8"/>
  <c r="F143" i="8"/>
  <c r="E40" i="8"/>
  <c r="E32" i="8"/>
  <c r="G121" i="8"/>
  <c r="G51" i="8"/>
  <c r="G43" i="8"/>
  <c r="F136" i="8"/>
  <c r="F132" i="8"/>
  <c r="F128" i="8"/>
  <c r="F124" i="8"/>
  <c r="F112" i="8"/>
  <c r="F108" i="8"/>
  <c r="F104" i="8"/>
  <c r="F100" i="8"/>
  <c r="F96" i="8"/>
  <c r="F92" i="8"/>
  <c r="F80" i="8"/>
  <c r="F76" i="8"/>
  <c r="F72" i="8"/>
  <c r="F68" i="8"/>
  <c r="F64" i="8"/>
  <c r="F60" i="8"/>
  <c r="F56" i="8"/>
  <c r="F52" i="8"/>
  <c r="F40" i="8"/>
  <c r="F36" i="8"/>
  <c r="F32" i="8"/>
  <c r="F28" i="8"/>
  <c r="G27" i="8"/>
  <c r="E24" i="8"/>
  <c r="H141" i="8"/>
  <c r="I141" i="8" s="1"/>
  <c r="B164" i="19" s="1"/>
  <c r="H133" i="8"/>
  <c r="I133" i="8" s="1"/>
  <c r="H109" i="8"/>
  <c r="I109" i="8" s="1"/>
  <c r="B77" i="19" s="1"/>
  <c r="H93" i="8"/>
  <c r="I93" i="8" s="1"/>
  <c r="G86" i="8"/>
  <c r="G78" i="8"/>
  <c r="G70" i="8"/>
  <c r="L122" i="8"/>
  <c r="M122" i="8" s="1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G62" i="8"/>
  <c r="G54" i="8"/>
  <c r="G46" i="8"/>
  <c r="G38" i="8"/>
  <c r="G30" i="8"/>
  <c r="E27" i="8"/>
  <c r="H136" i="8"/>
  <c r="I136" i="8" s="1"/>
  <c r="H128" i="8"/>
  <c r="I128" i="8" s="1"/>
  <c r="H104" i="8"/>
  <c r="I104" i="8" s="1"/>
  <c r="B58" i="19" s="1"/>
  <c r="H96" i="8"/>
  <c r="I96" i="8" s="1"/>
  <c r="H80" i="8"/>
  <c r="I80" i="8" s="1"/>
  <c r="H72" i="8"/>
  <c r="I72" i="8" s="1"/>
  <c r="H64" i="8"/>
  <c r="I64" i="8" s="1"/>
  <c r="H56" i="8"/>
  <c r="I56" i="8" s="1"/>
  <c r="H48" i="8"/>
  <c r="I48" i="8" s="1"/>
  <c r="H40" i="8"/>
  <c r="I40" i="8" s="1"/>
  <c r="H32" i="8"/>
  <c r="I32" i="8" s="1"/>
  <c r="E139" i="8"/>
  <c r="F142" i="8"/>
  <c r="F137" i="8"/>
  <c r="F133" i="8"/>
  <c r="F129" i="8"/>
  <c r="G136" i="8"/>
  <c r="G128" i="8"/>
  <c r="G120" i="8"/>
  <c r="G112" i="8"/>
  <c r="G104" i="8"/>
  <c r="G96" i="8"/>
  <c r="G88" i="8"/>
  <c r="F125" i="8"/>
  <c r="F121" i="8"/>
  <c r="F109" i="8"/>
  <c r="F105" i="8"/>
  <c r="F101" i="8"/>
  <c r="F97" i="8"/>
  <c r="F93" i="8"/>
  <c r="F89" i="8"/>
  <c r="F85" i="8"/>
  <c r="F81" i="8"/>
  <c r="F77" i="8"/>
  <c r="F73" i="8"/>
  <c r="F69" i="8"/>
  <c r="F65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F135" i="8"/>
  <c r="F131" i="8"/>
  <c r="F127" i="8"/>
  <c r="F123" i="8"/>
  <c r="F115" i="8"/>
  <c r="F111" i="8"/>
  <c r="F107" i="8"/>
  <c r="F103" i="8"/>
  <c r="F99" i="8"/>
  <c r="F95" i="8"/>
  <c r="G80" i="8"/>
  <c r="G72" i="8"/>
  <c r="F57" i="8"/>
  <c r="F53" i="8"/>
  <c r="F49" i="8"/>
  <c r="F45" i="8"/>
  <c r="F41" i="8"/>
  <c r="F37" i="8"/>
  <c r="F33" i="8"/>
  <c r="F29" i="8"/>
  <c r="G64" i="8"/>
  <c r="G40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F2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F35" i="8"/>
  <c r="F31" i="8"/>
  <c r="F27" i="8"/>
  <c r="G73" i="8"/>
  <c r="G65" i="8"/>
  <c r="E30" i="8"/>
  <c r="E42" i="8"/>
  <c r="F134" i="8"/>
  <c r="F130" i="8"/>
  <c r="F126" i="8"/>
  <c r="F122" i="8"/>
  <c r="F114" i="8"/>
  <c r="F110" i="8"/>
  <c r="F102" i="8"/>
  <c r="F98" i="8"/>
  <c r="F94" i="8"/>
  <c r="F90" i="8"/>
  <c r="F86" i="8"/>
  <c r="F82" i="8"/>
  <c r="F78" i="8"/>
  <c r="F74" i="8"/>
  <c r="F70" i="8"/>
  <c r="F66" i="8"/>
  <c r="F62" i="8"/>
  <c r="F58" i="8"/>
  <c r="F54" i="8"/>
  <c r="F50" i="8"/>
  <c r="F46" i="8"/>
  <c r="F42" i="8"/>
  <c r="F38" i="8"/>
  <c r="F34" i="8"/>
  <c r="F30" i="8"/>
  <c r="F113" i="8"/>
  <c r="F141" i="8"/>
  <c r="H142" i="8"/>
  <c r="I142" i="8" s="1"/>
  <c r="B177" i="19" s="1"/>
  <c r="H134" i="8"/>
  <c r="I134" i="8" s="1"/>
  <c r="H126" i="8"/>
  <c r="I126" i="8" s="1"/>
  <c r="H110" i="8"/>
  <c r="I110" i="8" s="1"/>
  <c r="B84" i="19" s="1"/>
  <c r="H94" i="8"/>
  <c r="I94" i="8" s="1"/>
  <c r="H86" i="8"/>
  <c r="I86" i="8" s="1"/>
  <c r="H78" i="8"/>
  <c r="I78" i="8" s="1"/>
  <c r="H70" i="8"/>
  <c r="I70" i="8" s="1"/>
  <c r="H62" i="8"/>
  <c r="I62" i="8" s="1"/>
  <c r="H54" i="8"/>
  <c r="I54" i="8" s="1"/>
  <c r="H46" i="8"/>
  <c r="I46" i="8" s="1"/>
  <c r="H38" i="8"/>
  <c r="I38" i="8" s="1"/>
  <c r="H30" i="8"/>
  <c r="I30" i="8" s="1"/>
  <c r="E135" i="8"/>
  <c r="E127" i="8"/>
  <c r="E119" i="8"/>
  <c r="E111" i="8"/>
  <c r="E103" i="8"/>
  <c r="E95" i="8"/>
  <c r="E87" i="8"/>
  <c r="E79" i="8"/>
  <c r="E71" i="8"/>
  <c r="G135" i="8"/>
  <c r="G127" i="8"/>
  <c r="G119" i="8"/>
  <c r="G111" i="8"/>
  <c r="G103" i="8"/>
  <c r="G95" i="8"/>
  <c r="G87" i="8"/>
  <c r="G79" i="8"/>
  <c r="G71" i="8"/>
  <c r="G63" i="8"/>
  <c r="H26" i="8"/>
  <c r="I26" i="8" s="1"/>
  <c r="B16" i="19" s="1"/>
  <c r="E47" i="8"/>
  <c r="F117" i="8"/>
  <c r="F61" i="8"/>
  <c r="E137" i="8"/>
  <c r="E129" i="8"/>
  <c r="E121" i="8"/>
  <c r="E105" i="8"/>
  <c r="E97" i="8"/>
  <c r="E89" i="8"/>
  <c r="E81" i="8"/>
  <c r="E73" i="8"/>
  <c r="E65" i="8"/>
  <c r="E57" i="8"/>
  <c r="G55" i="8"/>
  <c r="E49" i="8"/>
  <c r="G47" i="8"/>
  <c r="E41" i="8"/>
  <c r="G39" i="8"/>
  <c r="E33" i="8"/>
  <c r="G31" i="8"/>
  <c r="G49" i="8"/>
  <c r="G41" i="8"/>
  <c r="G25" i="8"/>
  <c r="E25" i="8"/>
  <c r="F118" i="8"/>
  <c r="F138" i="8"/>
  <c r="F26" i="8"/>
  <c r="G113" i="8"/>
  <c r="F106" i="8"/>
  <c r="G137" i="8"/>
  <c r="G129" i="8"/>
  <c r="G105" i="8"/>
  <c r="G97" i="8"/>
  <c r="G89" i="8"/>
  <c r="G81" i="8"/>
  <c r="G57" i="8"/>
  <c r="G33" i="8"/>
  <c r="G50" i="8"/>
  <c r="H101" i="8"/>
  <c r="I101" i="8" s="1"/>
  <c r="H85" i="8"/>
  <c r="I85" i="8" s="1"/>
  <c r="H77" i="8"/>
  <c r="I77" i="8" s="1"/>
  <c r="H69" i="8"/>
  <c r="I69" i="8" s="1"/>
  <c r="H53" i="8"/>
  <c r="I53" i="8" s="1"/>
  <c r="H45" i="8"/>
  <c r="I45" i="8" s="1"/>
  <c r="H37" i="8"/>
  <c r="I37" i="8" s="1"/>
  <c r="H29" i="8"/>
  <c r="I29" i="8" s="1"/>
  <c r="H131" i="8"/>
  <c r="I131" i="8" s="1"/>
  <c r="H91" i="8"/>
  <c r="I91" i="8" s="1"/>
  <c r="H83" i="8"/>
  <c r="I83" i="8" s="1"/>
  <c r="H75" i="8"/>
  <c r="I75" i="8" s="1"/>
  <c r="H67" i="8"/>
  <c r="I67" i="8" s="1"/>
  <c r="H59" i="8"/>
  <c r="I59" i="8" s="1"/>
  <c r="H51" i="8"/>
  <c r="I51" i="8" s="1"/>
  <c r="H43" i="8"/>
  <c r="I43" i="8" s="1"/>
  <c r="H35" i="8"/>
  <c r="I35" i="8" s="1"/>
  <c r="E113" i="8"/>
  <c r="E138" i="8"/>
  <c r="E130" i="8"/>
  <c r="E122" i="8"/>
  <c r="E114" i="8"/>
  <c r="E98" i="8"/>
  <c r="E90" i="8"/>
  <c r="E82" i="8"/>
  <c r="E74" i="8"/>
  <c r="E66" i="8"/>
  <c r="E58" i="8"/>
  <c r="E50" i="8"/>
  <c r="G138" i="8"/>
  <c r="G130" i="8"/>
  <c r="G122" i="8"/>
  <c r="G114" i="8"/>
  <c r="G98" i="8"/>
  <c r="G90" i="8"/>
  <c r="G82" i="8"/>
  <c r="G74" i="8"/>
  <c r="G66" i="8"/>
  <c r="G58" i="8"/>
  <c r="G42" i="8"/>
  <c r="G34" i="8"/>
  <c r="H90" i="8"/>
  <c r="I90" i="8" s="1"/>
  <c r="H68" i="8"/>
  <c r="I68" i="8" s="1"/>
  <c r="G26" i="8"/>
  <c r="G56" i="8"/>
  <c r="E34" i="8"/>
  <c r="E26" i="8"/>
  <c r="H27" i="8"/>
  <c r="I27" i="8" s="1"/>
  <c r="G48" i="8"/>
  <c r="G32" i="8"/>
  <c r="G24" i="8"/>
  <c r="H102" i="8"/>
  <c r="I102" i="8" s="1"/>
  <c r="H89" i="8"/>
  <c r="I89" i="8" s="1"/>
  <c r="H138" i="8"/>
  <c r="I138" i="8" s="1"/>
  <c r="B131" i="19" s="1"/>
  <c r="E63" i="8"/>
  <c r="E55" i="8"/>
  <c r="E39" i="8"/>
  <c r="E31" i="8"/>
  <c r="H112" i="8"/>
  <c r="I112" i="8" s="1"/>
  <c r="H120" i="8"/>
  <c r="I120" i="8" s="1"/>
  <c r="H107" i="8"/>
  <c r="I107" i="8" s="1"/>
  <c r="H125" i="8"/>
  <c r="I125" i="8" s="1"/>
  <c r="B110" i="19" s="1"/>
  <c r="H113" i="8"/>
  <c r="I113" i="8" s="1"/>
  <c r="H105" i="8"/>
  <c r="I105" i="8" s="1"/>
  <c r="B63" i="19" s="1"/>
  <c r="H88" i="8"/>
  <c r="I88" i="8" s="1"/>
  <c r="H137" i="8"/>
  <c r="I137" i="8" s="1"/>
  <c r="B126" i="19" s="1"/>
  <c r="E106" i="8"/>
  <c r="H99" i="8"/>
  <c r="I99" i="8" s="1"/>
  <c r="F139" i="8"/>
  <c r="H139" i="8"/>
  <c r="I139" i="8" s="1"/>
  <c r="B151" i="19" s="1"/>
  <c r="H118" i="8"/>
  <c r="I118" i="8" s="1"/>
  <c r="H132" i="8"/>
  <c r="I132" i="8" s="1"/>
  <c r="H124" i="8"/>
  <c r="I124" i="8" s="1"/>
  <c r="H108" i="8"/>
  <c r="I108" i="8" s="1"/>
  <c r="H100" i="8"/>
  <c r="I100" i="8" s="1"/>
  <c r="H60" i="8"/>
  <c r="I60" i="8" s="1"/>
  <c r="H52" i="8"/>
  <c r="I52" i="8" s="1"/>
  <c r="H44" i="8"/>
  <c r="I44" i="8" s="1"/>
  <c r="H36" i="8"/>
  <c r="I36" i="8" s="1"/>
  <c r="H92" i="8"/>
  <c r="I92" i="8" s="1"/>
  <c r="H116" i="8"/>
  <c r="I116" i="8" s="1"/>
  <c r="B101" i="19" s="1"/>
  <c r="H28" i="8"/>
  <c r="I28" i="8" s="1"/>
  <c r="G106" i="8"/>
  <c r="H84" i="8"/>
  <c r="I84" i="8" s="1"/>
  <c r="F119" i="8"/>
  <c r="H76" i="8"/>
  <c r="I76" i="8" s="1"/>
  <c r="H140" i="8"/>
  <c r="I140" i="8" s="1"/>
  <c r="B158" i="19" s="1"/>
  <c r="H117" i="8"/>
  <c r="I117" i="8" s="1"/>
  <c r="B95" i="19" s="1"/>
  <c r="H115" i="8"/>
  <c r="I115" i="8" s="1"/>
  <c r="H123" i="8"/>
  <c r="I123" i="8" s="1"/>
  <c r="B145" i="19" s="1"/>
  <c r="H61" i="8"/>
  <c r="I61" i="8" s="1"/>
  <c r="H103" i="8"/>
  <c r="I103" i="8" s="1"/>
  <c r="H24" i="8"/>
  <c r="I24" i="8" s="1"/>
  <c r="B8" i="19" s="1"/>
  <c r="AC196" i="8" l="1"/>
  <c r="AC197" i="8" s="1"/>
  <c r="E452" i="8"/>
  <c r="B121" i="19" s="1"/>
  <c r="L253" i="8"/>
  <c r="L254" i="8" s="1"/>
  <c r="J253" i="8"/>
  <c r="J254" i="8" s="1"/>
  <c r="B253" i="8"/>
  <c r="B39" i="19" s="1"/>
  <c r="K253" i="8"/>
  <c r="K254" i="8" s="1"/>
  <c r="M253" i="8"/>
  <c r="M254" i="8" s="1"/>
  <c r="F253" i="8"/>
  <c r="F254" i="8" s="1"/>
  <c r="G253" i="8"/>
  <c r="G254" i="8" s="1"/>
  <c r="E253" i="8"/>
  <c r="E254" i="8" s="1"/>
  <c r="O253" i="8"/>
  <c r="O254" i="8" s="1"/>
  <c r="M196" i="8"/>
  <c r="M197" i="8" s="1"/>
  <c r="H253" i="8"/>
  <c r="H254" i="8" s="1"/>
  <c r="R196" i="8"/>
  <c r="R197" i="8" s="1"/>
  <c r="H246" i="8"/>
  <c r="H247" i="8" s="1"/>
  <c r="E260" i="8"/>
  <c r="E261" i="8" s="1"/>
  <c r="AE196" i="8"/>
  <c r="AE197" i="8" s="1"/>
  <c r="P253" i="8"/>
  <c r="P254" i="8" s="1"/>
  <c r="D253" i="8"/>
  <c r="B43" i="19" s="1"/>
  <c r="J246" i="8"/>
  <c r="J247" i="8" s="1"/>
  <c r="X196" i="8"/>
  <c r="X197" i="8" s="1"/>
  <c r="I246" i="8"/>
  <c r="I247" i="8" s="1"/>
  <c r="E246" i="8"/>
  <c r="E247" i="8" s="1"/>
  <c r="B246" i="8"/>
  <c r="B33" i="19" s="1"/>
  <c r="C246" i="8"/>
  <c r="B35" i="19" s="1"/>
  <c r="Y196" i="8"/>
  <c r="Y197" i="8" s="1"/>
  <c r="B196" i="8"/>
  <c r="B24" i="19" s="1"/>
  <c r="G196" i="8"/>
  <c r="G197" i="8" s="1"/>
  <c r="AB196" i="8"/>
  <c r="AB197" i="8" s="1"/>
  <c r="I196" i="8"/>
  <c r="I197" i="8" s="1"/>
  <c r="N196" i="8"/>
  <c r="N197" i="8" s="1"/>
  <c r="V196" i="8"/>
  <c r="V197" i="8" s="1"/>
  <c r="D260" i="8"/>
  <c r="B54" i="19" s="1"/>
  <c r="L196" i="8"/>
  <c r="L197" i="8" s="1"/>
  <c r="F260" i="8"/>
  <c r="F261" i="8" s="1"/>
  <c r="D246" i="8"/>
  <c r="B37" i="19" s="1"/>
  <c r="G246" i="8"/>
  <c r="G247" i="8" s="1"/>
  <c r="AA196" i="8"/>
  <c r="AA197" i="8" s="1"/>
  <c r="E196" i="8"/>
  <c r="E197" i="8" s="1"/>
  <c r="S196" i="8"/>
  <c r="S197" i="8" s="1"/>
  <c r="T196" i="8"/>
  <c r="T197" i="8" s="1"/>
  <c r="G260" i="8"/>
  <c r="G261" i="8" s="1"/>
  <c r="K246" i="8"/>
  <c r="K247" i="8" s="1"/>
  <c r="J196" i="8"/>
  <c r="J197" i="8" s="1"/>
  <c r="O196" i="8"/>
  <c r="O197" i="8" s="1"/>
  <c r="D196" i="8"/>
  <c r="B28" i="19" s="1"/>
  <c r="C196" i="8"/>
  <c r="B26" i="19" s="1"/>
  <c r="B260" i="8"/>
  <c r="B50" i="19" s="1"/>
  <c r="W196" i="8"/>
  <c r="W197" i="8" s="1"/>
  <c r="AD196" i="8"/>
  <c r="AD197" i="8" s="1"/>
  <c r="F246" i="8"/>
  <c r="F247" i="8" s="1"/>
  <c r="P196" i="8"/>
  <c r="P197" i="8" s="1"/>
  <c r="C260" i="8"/>
  <c r="B52" i="19" s="1"/>
  <c r="K196" i="8"/>
  <c r="K197" i="8" s="1"/>
  <c r="U196" i="8"/>
  <c r="U197" i="8" s="1"/>
  <c r="F196" i="8"/>
  <c r="F197" i="8" s="1"/>
  <c r="H196" i="8"/>
  <c r="H197" i="8" s="1"/>
  <c r="C253" i="8"/>
  <c r="B41" i="19" s="1"/>
  <c r="I253" i="8"/>
  <c r="I254" i="8" s="1"/>
  <c r="Z196" i="8"/>
  <c r="Z197" i="8" s="1"/>
  <c r="N253" i="8"/>
  <c r="N254" i="8" s="1"/>
  <c r="Q196" i="8"/>
  <c r="Q197" i="8" s="1"/>
  <c r="K116" i="8"/>
  <c r="B103" i="19" s="1"/>
  <c r="H452" i="8"/>
  <c r="H453" i="8" s="1"/>
  <c r="C452" i="8"/>
  <c r="B117" i="19" s="1"/>
  <c r="I452" i="8"/>
  <c r="I453" i="8" s="1"/>
  <c r="J452" i="8"/>
  <c r="J453" i="8" s="1"/>
  <c r="F452" i="8"/>
  <c r="B123" i="19" s="1"/>
  <c r="K452" i="8"/>
  <c r="K453" i="8" s="1"/>
  <c r="B452" i="8"/>
  <c r="B115" i="19" s="1"/>
  <c r="D452" i="8"/>
  <c r="B119" i="19" s="1"/>
  <c r="G452" i="8"/>
  <c r="G453" i="8" s="1"/>
  <c r="L452" i="8"/>
  <c r="L453" i="8" s="1"/>
  <c r="F453" i="8" l="1"/>
  <c r="B122" i="19" s="1"/>
  <c r="E453" i="8"/>
  <c r="B120" i="19" s="1"/>
  <c r="D453" i="8"/>
  <c r="B118" i="19" s="1"/>
  <c r="C453" i="8"/>
  <c r="B116" i="19" s="1"/>
  <c r="B453" i="8"/>
  <c r="B114" i="19" s="1"/>
  <c r="D261" i="8"/>
  <c r="B53" i="19" s="1"/>
  <c r="C261" i="8"/>
  <c r="B51" i="19" s="1"/>
  <c r="B261" i="8"/>
  <c r="B49" i="19" s="1"/>
  <c r="D254" i="8"/>
  <c r="B42" i="19" s="1"/>
  <c r="C254" i="8"/>
  <c r="B40" i="19" s="1"/>
  <c r="B254" i="8"/>
  <c r="B38" i="19" s="1"/>
  <c r="D247" i="8"/>
  <c r="B36" i="19" s="1"/>
  <c r="C247" i="8"/>
  <c r="B34" i="19" s="1"/>
  <c r="B247" i="8"/>
  <c r="B32" i="19" s="1"/>
  <c r="D197" i="8"/>
  <c r="B27" i="19" s="1"/>
  <c r="C197" i="8"/>
  <c r="B25" i="19" s="1"/>
  <c r="B197" i="8"/>
  <c r="B23" i="19" s="1"/>
</calcChain>
</file>

<file path=xl/sharedStrings.xml><?xml version="1.0" encoding="utf-8"?>
<sst xmlns="http://schemas.openxmlformats.org/spreadsheetml/2006/main" count="1419" uniqueCount="886">
  <si>
    <t>Regiofilter:</t>
  </si>
  <si>
    <t>Indicator:</t>
  </si>
  <si>
    <t>Van hoog naar laag:</t>
  </si>
  <si>
    <t>Geslacht</t>
  </si>
  <si>
    <t>Leeftijd</t>
  </si>
  <si>
    <t>Omschrijving:</t>
  </si>
  <si>
    <t>Psychische klachten</t>
  </si>
  <si>
    <t>Vergeleken uitsplitsingen:</t>
  </si>
  <si>
    <t>_m</t>
  </si>
  <si>
    <t>_v</t>
  </si>
  <si>
    <t>Waarschuwing bij verschillen vanaf:</t>
  </si>
  <si>
    <t>Pagina</t>
  </si>
  <si>
    <t>Afronding (aantal decimalen):</t>
  </si>
  <si>
    <t>Instellingen</t>
  </si>
  <si>
    <t>Uitsplitsingen</t>
  </si>
  <si>
    <t>Verschil tussen geslacht</t>
  </si>
  <si>
    <t>Nee</t>
  </si>
  <si>
    <t>Omschrijving</t>
  </si>
  <si>
    <t>Zware drinker (dwz minstens 1x pw 6 (m) dan wel 4 (v) glazen of meer per dag)</t>
  </si>
  <si>
    <t>Verschil tussen leeftijden</t>
  </si>
  <si>
    <t>Heeft te maken gehad met uitgestelde zorg (door eigen toedoen of dat van een zorgverlener)</t>
  </si>
  <si>
    <t>Ervaart negatieve gevolgen van uitgestelde zorg</t>
  </si>
  <si>
    <t>Heeft psychische klachten (MHI-5)</t>
  </si>
  <si>
    <t>Ervaart gezondheid als (zeer) goed</t>
  </si>
  <si>
    <t>Heeft nog niet alle uitgestelde zorg ontvangen, maar nog wel nodig</t>
  </si>
  <si>
    <t>Heeft de laatste 12 mnd er een enkele keer tot heel vaak serieus over gedacht een eind te maken aan zijn/haar leven</t>
  </si>
  <si>
    <t>Nederland</t>
  </si>
  <si>
    <t>Uitgestelde zorg</t>
  </si>
  <si>
    <t>Stress</t>
  </si>
  <si>
    <t>Leeftijd in tekst</t>
  </si>
  <si>
    <t>KLGGA208</t>
  </si>
  <si>
    <t>CALGA260</t>
  </si>
  <si>
    <t>CALGS267</t>
  </si>
  <si>
    <t>LGKLS202</t>
  </si>
  <si>
    <t>LGKLS203</t>
  </si>
  <si>
    <t>LGKLA231</t>
  </si>
  <si>
    <t>LGKLA232</t>
  </si>
  <si>
    <t>LGKLA233</t>
  </si>
  <si>
    <t>LGKLA234</t>
  </si>
  <si>
    <t>LGKLA235</t>
  </si>
  <si>
    <t>LGKLA236</t>
  </si>
  <si>
    <t>LGKLA237</t>
  </si>
  <si>
    <t>LGKLA238</t>
  </si>
  <si>
    <t>LGKLA239</t>
  </si>
  <si>
    <t>LGKLA240</t>
  </si>
  <si>
    <t>LGKLA241</t>
  </si>
  <si>
    <t>LGKLA242</t>
  </si>
  <si>
    <t>LGKLA243</t>
  </si>
  <si>
    <t>LGKLA244</t>
  </si>
  <si>
    <t>LGKLA245</t>
  </si>
  <si>
    <t>LGKLA246</t>
  </si>
  <si>
    <t>LGKLA247</t>
  </si>
  <si>
    <t>LGKLA248</t>
  </si>
  <si>
    <t>LGKLA249</t>
  </si>
  <si>
    <t>LGKLA250</t>
  </si>
  <si>
    <t>LGKLA251</t>
  </si>
  <si>
    <t>LGKLA252</t>
  </si>
  <si>
    <t>LGKLA253</t>
  </si>
  <si>
    <t>LGKLA254</t>
  </si>
  <si>
    <t>LGKLA255</t>
  </si>
  <si>
    <t>LGKLA256</t>
  </si>
  <si>
    <t>LGKLA257</t>
  </si>
  <si>
    <t>LGKLA258</t>
  </si>
  <si>
    <t>LGKLA259</t>
  </si>
  <si>
    <t>LGKLA260</t>
  </si>
  <si>
    <t>LGKLS204</t>
  </si>
  <si>
    <t>LGLCA203</t>
  </si>
  <si>
    <t>LFICA201</t>
  </si>
  <si>
    <t>LFICA202</t>
  </si>
  <si>
    <t>LFICA203</t>
  </si>
  <si>
    <t>LFICA204</t>
  </si>
  <si>
    <t>LFICA205</t>
  </si>
  <si>
    <t>LFICA206</t>
  </si>
  <si>
    <t>LFICA207</t>
  </si>
  <si>
    <t>LFICA208</t>
  </si>
  <si>
    <t>LFICA209</t>
  </si>
  <si>
    <t>LFICA210</t>
  </si>
  <si>
    <t>LFICA212</t>
  </si>
  <si>
    <t>LFICA213</t>
  </si>
  <si>
    <t>LFICA214</t>
  </si>
  <si>
    <t>LFICA215</t>
  </si>
  <si>
    <t>LFICA216</t>
  </si>
  <si>
    <t>LFICA217</t>
  </si>
  <si>
    <t>LFICA218</t>
  </si>
  <si>
    <t>LFICA219</t>
  </si>
  <si>
    <t>LFICA220</t>
  </si>
  <si>
    <t>LFICA221</t>
  </si>
  <si>
    <t>LFICA222</t>
  </si>
  <si>
    <t>LFICA223</t>
  </si>
  <si>
    <t>LFICA224</t>
  </si>
  <si>
    <t>LFICA225</t>
  </si>
  <si>
    <t>LFICA226</t>
  </si>
  <si>
    <t>LFICS203</t>
  </si>
  <si>
    <t>LFICS204</t>
  </si>
  <si>
    <t>LFICS205</t>
  </si>
  <si>
    <t>LFICS206</t>
  </si>
  <si>
    <t>GGTRS201</t>
  </si>
  <si>
    <t>GGTRS202</t>
  </si>
  <si>
    <t>GGTRA212</t>
  </si>
  <si>
    <t>GGTRA213</t>
  </si>
  <si>
    <t>GGTRA214</t>
  </si>
  <si>
    <t>GGTRA217</t>
  </si>
  <si>
    <t>GGTRA218</t>
  </si>
  <si>
    <t>GGTRA219</t>
  </si>
  <si>
    <t>GGTRS204</t>
  </si>
  <si>
    <t>GGTRS223</t>
  </si>
  <si>
    <t>GGTRS208</t>
  </si>
  <si>
    <t>GGTRS210</t>
  </si>
  <si>
    <t>MCUZS201</t>
  </si>
  <si>
    <t>MCUZA214</t>
  </si>
  <si>
    <t>MCUZA215</t>
  </si>
  <si>
    <t>AGGWS204</t>
  </si>
  <si>
    <t>AGGWS205</t>
  </si>
  <si>
    <t>AGGWS208</t>
  </si>
  <si>
    <t>LFALA217</t>
  </si>
  <si>
    <t>LFALS230</t>
  </si>
  <si>
    <t>LFALS232</t>
  </si>
  <si>
    <t>LFALA219</t>
  </si>
  <si>
    <t>LFRKA205</t>
  </si>
  <si>
    <t>GGADA203</t>
  </si>
  <si>
    <t>GGKLS403</t>
  </si>
  <si>
    <t>GGSUA201</t>
  </si>
  <si>
    <t>GGEES217</t>
  </si>
  <si>
    <t>GGEES209</t>
  </si>
  <si>
    <t>GGEES218</t>
  </si>
  <si>
    <t>GGEES219</t>
  </si>
  <si>
    <t>GGSSS402</t>
  </si>
  <si>
    <t>GGSTS216</t>
  </si>
  <si>
    <t>GGSTS215</t>
  </si>
  <si>
    <t>GGSTS202</t>
  </si>
  <si>
    <t>GGSTS203</t>
  </si>
  <si>
    <t>GGSTS204</t>
  </si>
  <si>
    <t>GGSTS217</t>
  </si>
  <si>
    <t>GGSTS207</t>
  </si>
  <si>
    <t>GGSTS208</t>
  </si>
  <si>
    <t>GGSTS209</t>
  </si>
  <si>
    <t>GGSTS211</t>
  </si>
  <si>
    <t>GGSTS212</t>
  </si>
  <si>
    <t>GGSTS213</t>
  </si>
  <si>
    <t>GGVKS201</t>
  </si>
  <si>
    <t>GGVKS203</t>
  </si>
  <si>
    <t>MCMZGS203</t>
  </si>
  <si>
    <t>MCMZGS204</t>
  </si>
  <si>
    <t>MMVWA201</t>
  </si>
  <si>
    <t>MMIKA201</t>
  </si>
  <si>
    <t>Lftcat5_1</t>
  </si>
  <si>
    <t>Lftcat5_2</t>
  </si>
  <si>
    <t>Lftcat5_3</t>
  </si>
  <si>
    <t>Lftcat5_4</t>
  </si>
  <si>
    <t>Lftcat5_5</t>
  </si>
  <si>
    <t>AGGSA202_1</t>
  </si>
  <si>
    <t>AGGSA202_2</t>
  </si>
  <si>
    <t>AGGSA202_3</t>
  </si>
  <si>
    <t>Heeft langdurige ziekte(n) of aandoening(en) (naar verwachting) 6 maanden of langer (korte vraag)</t>
  </si>
  <si>
    <t>Half jaar of langer (ernstig) beperkt in uw dagelijks leven vanwege problemen gezondheid (2 cat)</t>
  </si>
  <si>
    <t>Heeft één of meer klachten ervaren in de afgelopen maand</t>
  </si>
  <si>
    <t>Heeft chronisch (meer dan 6 maanden) last van klachten</t>
  </si>
  <si>
    <t>Heeft chronisch (meer dan 6 maanden) last van moeheid</t>
  </si>
  <si>
    <t>Heeft chronisch (meer dan 6 maanden) last van buik- maagklachten</t>
  </si>
  <si>
    <t>Heeft chronisch (meer dan 6 maanden) last van misselijkheid</t>
  </si>
  <si>
    <t>Heeft chronisch (meer dan 6 maanden) last van diarree of verstopping</t>
  </si>
  <si>
    <t>Heeft chronisch (meer dan 6 maanden) last van irritatie aan het oog</t>
  </si>
  <si>
    <t>Heeft chronisch (meer dan 6 maanden) last van oorklachten</t>
  </si>
  <si>
    <t>Heeft chronisch (meer dan 6 maanden) last van hartkloppingen</t>
  </si>
  <si>
    <t>Heeft chronisch (meer dan 6 maanden) last van nek- of schouderklachten</t>
  </si>
  <si>
    <t>Heeft chronisch (meer dan 6 maanden) last van rugklachten</t>
  </si>
  <si>
    <t>Heeft chronisch (meer dan 6 maanden) last van pijn of druk op de borst</t>
  </si>
  <si>
    <t>Heeft chronisch (meer dan 6 maanden) last van klachten aan arm/elleboog/hand/pols</t>
  </si>
  <si>
    <t>Heeft chronisch (meer dan 6 maanden) last van klachten aan been/heup/knie/voet</t>
  </si>
  <si>
    <t>Heeft chronisch (meer dan 6 maanden) last van spierpijn</t>
  </si>
  <si>
    <t>Heeft chronisch (meer dan 6 maanden) last van hoofdpijn</t>
  </si>
  <si>
    <t>Heeft chronisch (meer dan 6 maanden) last van tintelingen in vingers, voeten of tenen</t>
  </si>
  <si>
    <t>Heeft chronisch (meer dan 6 maanden) last van duizeligheid of licht in het hoofd zijn</t>
  </si>
  <si>
    <t>Heeft chronisch (meer dan 6 maanden) last van angstig/nerveus/gespannen gevoel</t>
  </si>
  <si>
    <t>Heeft chronisch (meer dan 6 maanden) last van depressief gevoel</t>
  </si>
  <si>
    <t>Heeft chronisch (meer dan 6 maanden) last van plotselinge (hevige) stress of crisis</t>
  </si>
  <si>
    <t>Heeft chronisch (meer dan 6 maanden) last van prikkelbaar gevoel/boosheid</t>
  </si>
  <si>
    <t>Heeft chronisch (meer dan 6 maanden) last van geheugen- of concentratieproblemen</t>
  </si>
  <si>
    <t>Heeft chronisch (meer dan 6 maanden) last van slaapproblemen</t>
  </si>
  <si>
    <t>Heeft chronisch (meer dan 6 maanden) last van benauwdheid of kortademigheid in rust (zonder inspanning)</t>
  </si>
  <si>
    <t>Heeft chronisch (meer dan 6 maanden) last van hoesten</t>
  </si>
  <si>
    <t>Heeft chronisch (meer dan 6 maanden) last van klachten aan de neus (bijv. vaak niezen, prikkelend gevoel of regelmatig verstopte neus)</t>
  </si>
  <si>
    <t>Heeft chronisch (meer dan 6 maanden) last van huidproblemen (bijv. jeuk, uitslag of rode plekken)</t>
  </si>
  <si>
    <t>Heeft chronisch (meer dan 6 maanden) last van verandering in gewicht</t>
  </si>
  <si>
    <t>Heeft chronisch (meer dan 6 maanden) last van overgevoeligheid voor licht of geluid</t>
  </si>
  <si>
    <t>Heeft chronisch (meer dan 6 maanden) last van keelpijn</t>
  </si>
  <si>
    <t>Heeft chronisch (meer dan 6 maanden) last van verlies van reuk of smaak</t>
  </si>
  <si>
    <t>Heeft de huisarts bezocht voor 1 of meer klachten in het afgelopen jaar</t>
  </si>
  <si>
    <t>Heeft last van klachten ten gevolge van een besmetting met het coronavirus</t>
  </si>
  <si>
    <t>Positieve invloed corona: Ik zit beter in mijn vel</t>
  </si>
  <si>
    <t>Positieve invloed corona: Meer rust</t>
  </si>
  <si>
    <t xml:space="preserve">Positieve invloed corona: Betere balans tussen werk/studie en privé </t>
  </si>
  <si>
    <t>Positieve invloed corona: Meer tijd voor gezin, familie of vrienden</t>
  </si>
  <si>
    <t>Positieve invloed corona: thuiswerken of thuisonderwijs volgen</t>
  </si>
  <si>
    <t>Positieve invloed corona: ik eet gezonder</t>
  </si>
  <si>
    <t>Positieve invloed corona: ik beweeg meer</t>
  </si>
  <si>
    <t>Positieve invloed corona: ik slaap beter</t>
  </si>
  <si>
    <t>Positieve invloed corona: ik geef minder geld uit</t>
  </si>
  <si>
    <t>Positieve invloed corona: anders</t>
  </si>
  <si>
    <t>Negatieve invloed: langdurig herstel na een coronabesmetting</t>
  </si>
  <si>
    <t>Negatieve invloed: uitstel van zorg die ik nodig had</t>
  </si>
  <si>
    <t>Negatieve invloed: overlijden of ernstig ziek zijn door corona van iemand die belangrijk voor mij is</t>
  </si>
  <si>
    <t>Negatieve invloed: ik zit minder goed in mijn vel</t>
  </si>
  <si>
    <t>Negatieve invloed: minder contact met familie of vrienden</t>
  </si>
  <si>
    <t>Negatieve invloed: ruzie of spanningen thuis, met familie of vrienden</t>
  </si>
  <si>
    <t>Negatieve invloed: zorgen om ontwikkeling van mijn kinderen</t>
  </si>
  <si>
    <t>Negatieve invloed: thuis moeten werken of thuisonderwijs moeten volgen</t>
  </si>
  <si>
    <t>Negatieve invloed: gestopt met studie of studievertraging</t>
  </si>
  <si>
    <t>Negatieve invloed: dat privé en werk/studie te veel door elkaar lopen</t>
  </si>
  <si>
    <t>Negatieve invloed: zorgen om baan of inkomen</t>
  </si>
  <si>
    <t>Negatieve invloed: ik eet minder gezond</t>
  </si>
  <si>
    <t>Negatieve invloed: ik beweeg minder</t>
  </si>
  <si>
    <t>Negatieve invloed: ik slaap slechter</t>
  </si>
  <si>
    <t>Negatieve invloed: anders</t>
  </si>
  <si>
    <t>Ervaart op dit moment alleen nog positieve gevolgen van de coronaperiode</t>
  </si>
  <si>
    <t>Ervaart op dit moment alleen nog negatieve gevolgen van de coronaperiode</t>
  </si>
  <si>
    <t>Ervaart op dit moment nog zowel positieve als negatieve gevolgen van de coronaperiode</t>
  </si>
  <si>
    <t>Ervaart op dit moment noch positieve noch negatieve gevolgen van de coronaperiode</t>
  </si>
  <si>
    <t>Heeft potentieel traumatische  gebeurtenissen meegemaakt</t>
  </si>
  <si>
    <t>Heeft potentieel traumatische coronagerelateerde gebeurtenissen meegemaakt</t>
  </si>
  <si>
    <t>Nu nog last van dat ik in het ziekenhuis heb gelegen door corona</t>
  </si>
  <si>
    <t>Nu nog last van dat iemand die belangrijk voor mij is, in het ziekenhuis heeft gelegen door corona</t>
  </si>
  <si>
    <t>Nu nog last van dat iemand die belangrijk voor mij is, is overleden aan corona</t>
  </si>
  <si>
    <t>Nu nog last van dat ik bang was dat ik of iemand die belangrijk voor mij is corona zou krijgen</t>
  </si>
  <si>
    <t>Nu nog last van dat ik in mijn werk veel mensen heb gezien die ernstig ziek waren of zijn overleden aan corona</t>
  </si>
  <si>
    <t>Nu nog last van dat ik door de coronamaatregelen geen afscheid kon nemen van iemand die is overleden</t>
  </si>
  <si>
    <t>Nu nog last van meegemaakte gebeurtenissen</t>
  </si>
  <si>
    <t>Nu nog last van meegemaakte coronagerelateerde gebeurtenissen</t>
  </si>
  <si>
    <t>Heeft een PTSS indicatie volgens DSM indeling (geen officiële diagnose) door een sinds de coronaperiode meegemaakte gebeurtenis</t>
  </si>
  <si>
    <t>PTSS indicatie volgens DSM indeling (geen officiële diagnose) door coronagerelateerde gebeurtenissen</t>
  </si>
  <si>
    <t>Heeft overgewicht, ofwel een BMI heeft van 25 of hoger.</t>
  </si>
  <si>
    <t>Heeft obesitas, ofwel een BMI heeft van 30 of hoger.</t>
  </si>
  <si>
    <t>Heeft matig overgewicht heeft, ofwel een BMI heeft van 25 tot 30.</t>
  </si>
  <si>
    <t xml:space="preserve">Voldoet aan de beweegrichtlijnen 2017 </t>
  </si>
  <si>
    <t xml:space="preserve">Kernindicator wekelijkse sporter: % wekelijkse sporter </t>
  </si>
  <si>
    <t>Drinker (in afgelopen 12 maanden)</t>
  </si>
  <si>
    <t>Overmatige drinker, richtlijn Voedingscentrum, vóór RGV 2006 (dwz meer dan 21 (m) of 14 (v) glazen pw)</t>
  </si>
  <si>
    <t>Drinkt niet, of maximaal 1 glas per dag, richtlijn RGV 2015</t>
  </si>
  <si>
    <t>Roker</t>
  </si>
  <si>
    <t>Heeft een hoog risico heeft op een angststoornis of depressie</t>
  </si>
  <si>
    <t>Is eenzaam (obv De Jong Gierveld schaal)</t>
  </si>
  <si>
    <t>Is (zeer) sterk eenzaam (obv De Jong Gierveld schaal)</t>
  </si>
  <si>
    <t>Is emotioneel eenzaam (obv De Jong Gierveld schaal)</t>
  </si>
  <si>
    <t>Is sociaal eenzaam (obv  De Jong Gierveld schaal)</t>
  </si>
  <si>
    <t>Mist emotionele steun</t>
  </si>
  <si>
    <t>Heeft de afgelopen 4 weken (heel) veel stress ervaren</t>
  </si>
  <si>
    <t>Heeft in de afgelopen 4 weken (heel) veel stress ervaren en ervaart stress op twee of meer gebieden</t>
  </si>
  <si>
    <t>Heeft in de afgelopen 4 weken (heel) veel stress ervaren en ervaart stress op het gebied van werk</t>
  </si>
  <si>
    <t>Heeft in de afgelopen 4 weken (heel) veel stress ervaren en ervaart stress op het gebied van studie</t>
  </si>
  <si>
    <t>Heeft in de afgelopen 4 weken (heel) veel stress ervaren en ervaart stress op het gebied van relatie</t>
  </si>
  <si>
    <t>Heeft in de afgelopen 4 weken (heel) veel stress ervaren en ervaart stress op het gebied van familie of vrienden</t>
  </si>
  <si>
    <t>Heeft in de afgelopen 4 weken (heel) veel stress ervaren en ervaart stress op het gebied van opvoeding</t>
  </si>
  <si>
    <t>Heeft in de afgelopen 4 weken (heel) veel stress ervaren en ervaart stress op het gebied van wonen</t>
  </si>
  <si>
    <t>Heeft in de afgelopen 4 weken (heel) veel stress ervaren en ervaart stress op het gebied van gezondheid</t>
  </si>
  <si>
    <t>Heeft in de afgelopen 4 weken (heel) veel stress ervaren en ervaart stress op het gebied van mantelzorg</t>
  </si>
  <si>
    <t>Heeft in de afgelopen 4 weken (heel) veel stress ervaren en ervaart stress op het gebied van geldzaken</t>
  </si>
  <si>
    <t>Heeft in de afgelopen 4 weken (heel) veel stress ervaren en ervaart stress op het gebied van sociale media</t>
  </si>
  <si>
    <t>Heeft in de afgelopen 4 weken (heel) veel stress ervaren en ervaart stress op het gebied van andere dingen</t>
  </si>
  <si>
    <t>(Zeer) lage veerkracht</t>
  </si>
  <si>
    <t>(Zeer) hoge veerkracht</t>
  </si>
  <si>
    <t>Mantelzorger (vlg. de definitie: minimaal 3 mndn en/of minimaal 8u pw)</t>
  </si>
  <si>
    <t>Tamelijk zwaar, zeer zwaar tot overbelast als mantelzorger (vlg. de definitie)</t>
  </si>
  <si>
    <t>Doet vrijwilligerswerk</t>
  </si>
  <si>
    <t>Heeft enige/grote moeite heeft om rond te komen</t>
  </si>
  <si>
    <t>inkomen tot 120% van het beleidsmatig minimum</t>
  </si>
  <si>
    <t>Leeftijd (18-34 jaar)</t>
  </si>
  <si>
    <t>Leeftijd (35-49 jaar)</t>
  </si>
  <si>
    <t>Leeftijd (50-64 jaar)</t>
  </si>
  <si>
    <t>Leeftijd (65-74 jaar)</t>
  </si>
  <si>
    <t>Leeftijd (75 jaar en ouder)</t>
  </si>
  <si>
    <t>Gender_man</t>
  </si>
  <si>
    <t>Gender _vrouw</t>
  </si>
  <si>
    <t>Gender_anders</t>
  </si>
  <si>
    <t>Opleiding: Hoog</t>
  </si>
  <si>
    <t>Opleiding: Midden</t>
  </si>
  <si>
    <t>Opleiding: laag</t>
  </si>
  <si>
    <t>Is langer dan 3 maanden geleden besmet geweest met het coronavirus en heeft nu nog last van klachten_ja</t>
  </si>
  <si>
    <t>Ervaren gezondheid</t>
  </si>
  <si>
    <t>KLGGA208_m</t>
  </si>
  <si>
    <t>KLGGA208_v</t>
  </si>
  <si>
    <t>KLGGA208_1834</t>
  </si>
  <si>
    <t>KLGGA208_3549</t>
  </si>
  <si>
    <t>KLGGA208_5064</t>
  </si>
  <si>
    <t>KLGGA208_6574</t>
  </si>
  <si>
    <t>KLGGA208_75+</t>
  </si>
  <si>
    <t xml:space="preserve">Man </t>
  </si>
  <si>
    <t>Vrouw</t>
  </si>
  <si>
    <t>18-34 jaar</t>
  </si>
  <si>
    <t>35-49 jaar</t>
  </si>
  <si>
    <t xml:space="preserve">50-64 jaar </t>
  </si>
  <si>
    <t>65-74 jaar</t>
  </si>
  <si>
    <t>75 jaar en ouder</t>
  </si>
  <si>
    <t>Laagopgeleid</t>
  </si>
  <si>
    <t>Middenopgeleid</t>
  </si>
  <si>
    <t>Hoogopgeleid</t>
  </si>
  <si>
    <t xml:space="preserve">Beperkt dagelijks leven </t>
  </si>
  <si>
    <t>CALGS267_1834</t>
  </si>
  <si>
    <t>CALGS267_3549</t>
  </si>
  <si>
    <t>CALGS267_5064</t>
  </si>
  <si>
    <t>CALGS267_6574</t>
  </si>
  <si>
    <t>CALGS267_75+</t>
  </si>
  <si>
    <t xml:space="preserve">Alle inwoners </t>
  </si>
  <si>
    <t>Alle inwoners</t>
  </si>
  <si>
    <t xml:space="preserve">Coronaklachten </t>
  </si>
  <si>
    <t>LGLCS201_1_m</t>
  </si>
  <si>
    <t>LGLCS201_1_v</t>
  </si>
  <si>
    <t>LGLCS201_1_1834</t>
  </si>
  <si>
    <t>LGLCS201_1_3549</t>
  </si>
  <si>
    <t>LGLCS201_1_5064</t>
  </si>
  <si>
    <t>LGLCS201_1_6574</t>
  </si>
  <si>
    <t>LGLCS201_1_75+</t>
  </si>
  <si>
    <t xml:space="preserve">Meest benoemde klachten </t>
  </si>
  <si>
    <t>LGLCS201_1</t>
  </si>
  <si>
    <t xml:space="preserve">Gezondheidsklachten </t>
  </si>
  <si>
    <t xml:space="preserve">Gezondheidsklachten chronisch </t>
  </si>
  <si>
    <t xml:space="preserve">Gezondheidsklachten huisarts </t>
  </si>
  <si>
    <t xml:space="preserve">Gevolgen coronaperiode </t>
  </si>
  <si>
    <t xml:space="preserve">Positieve gevolgen </t>
  </si>
  <si>
    <t xml:space="preserve">Negatieve gevolgen </t>
  </si>
  <si>
    <t xml:space="preserve">Heftige gebeurtenis </t>
  </si>
  <si>
    <t>Heftige gebeurtenis</t>
  </si>
  <si>
    <t>Heftige gebeurtenis nog last</t>
  </si>
  <si>
    <t>Verhoogd risico PTSS</t>
  </si>
  <si>
    <t>Heftige gebeurtenis corona gerelateerd</t>
  </si>
  <si>
    <t>Heftige gebeurtenis nog last corona gerelateerd</t>
  </si>
  <si>
    <t>Verhoogd risico PTSS corona gerelateerd</t>
  </si>
  <si>
    <t>Zorg niet ontvangen wel nodig</t>
  </si>
  <si>
    <t>Negatieve gevolgen uitgestelde zorg</t>
  </si>
  <si>
    <t xml:space="preserve">Overgewicht </t>
  </si>
  <si>
    <t>AGGWS204_m</t>
  </si>
  <si>
    <t>AGGWS204_v</t>
  </si>
  <si>
    <t>AGGWS204_1834</t>
  </si>
  <si>
    <t>AGGWS204_3549</t>
  </si>
  <si>
    <t>AGGWS204_5064</t>
  </si>
  <si>
    <t>AGGWS204_6574</t>
  </si>
  <si>
    <t>AGGWS204_75+</t>
  </si>
  <si>
    <t>Overgewicht</t>
  </si>
  <si>
    <t>Matig overgewicht</t>
  </si>
  <si>
    <t>Ernstig overgewicht</t>
  </si>
  <si>
    <t>Beweegrichtlijn</t>
  </si>
  <si>
    <t xml:space="preserve">Alcohol richtlijn </t>
  </si>
  <si>
    <t>LFALS232_m</t>
  </si>
  <si>
    <t>LFALS232_v</t>
  </si>
  <si>
    <t>LFALS232_1834</t>
  </si>
  <si>
    <t>LFALS232_3549</t>
  </si>
  <si>
    <t>LFALS232_5064</t>
  </si>
  <si>
    <t>LFALS232_6574</t>
  </si>
  <si>
    <t>LFALS232_75+</t>
  </si>
  <si>
    <t xml:space="preserve">Rookt </t>
  </si>
  <si>
    <t>LFRKA205_m</t>
  </si>
  <si>
    <t>LFRKA205_v</t>
  </si>
  <si>
    <t>LFRKA205_1834</t>
  </si>
  <si>
    <t>LFRKA205_3549</t>
  </si>
  <si>
    <t>LFRKA205_5064</t>
  </si>
  <si>
    <t>LFRKA205_6574</t>
  </si>
  <si>
    <t>LFRKA205_75+</t>
  </si>
  <si>
    <t>Overmatige drinker</t>
  </si>
  <si>
    <t>Zware drinker</t>
  </si>
  <si>
    <t>Rookt</t>
  </si>
  <si>
    <t>GGKLS403_1834</t>
  </si>
  <si>
    <t>GGKLS403_3549</t>
  </si>
  <si>
    <t>GGKLS403_5064</t>
  </si>
  <si>
    <t>GGKLS403_6574</t>
  </si>
  <si>
    <t>GGKLS403_75+</t>
  </si>
  <si>
    <t>Suïcide gedachten</t>
  </si>
  <si>
    <t>GGSUA201_1834</t>
  </si>
  <si>
    <t>GGSUA201_3549</t>
  </si>
  <si>
    <t>GGSUA201_5064</t>
  </si>
  <si>
    <t>GGSUA201_6574</t>
  </si>
  <si>
    <t>GGSUA201_75+</t>
  </si>
  <si>
    <t>Angst/depressie</t>
  </si>
  <si>
    <t>GGSTS210</t>
  </si>
  <si>
    <t>Bronnen van stress</t>
  </si>
  <si>
    <t>GGSTS216_1834</t>
  </si>
  <si>
    <t>GGSTS216_3549</t>
  </si>
  <si>
    <t>GGSTS216_5064</t>
  </si>
  <si>
    <t>GGSTS216_6574</t>
  </si>
  <si>
    <t>GGSTS216_75+</t>
  </si>
  <si>
    <t>Hoge veerkracht</t>
  </si>
  <si>
    <t>GGVKS203_1834</t>
  </si>
  <si>
    <t>GGVKS203_3549</t>
  </si>
  <si>
    <t>GGVKS203_5064</t>
  </si>
  <si>
    <t>GGVKS203_6574</t>
  </si>
  <si>
    <t>GGVKS203_75+</t>
  </si>
  <si>
    <t>Stress ervaren</t>
  </si>
  <si>
    <t>Stress op 2 of meerdere gebieden</t>
  </si>
  <si>
    <t>Lage veerkracht</t>
  </si>
  <si>
    <t>Algemene gezondheid</t>
  </si>
  <si>
    <t>Gezondheidsklachten door corona</t>
  </si>
  <si>
    <t>Gevolgen coronaperiode</t>
  </si>
  <si>
    <t xml:space="preserve">Overgewicht, bewegen en sporten </t>
  </si>
  <si>
    <t>Alcoholgebruik en roken</t>
  </si>
  <si>
    <t>Mentale gezondheid</t>
  </si>
  <si>
    <t>Regiofilter respons vraagstuk:</t>
  </si>
  <si>
    <t>'s-Gravenhage</t>
  </si>
  <si>
    <t>_1834</t>
  </si>
  <si>
    <t>Vergelijkingsfilter 1:</t>
  </si>
  <si>
    <t>Vergelijkingsfilter 2:</t>
  </si>
  <si>
    <t>Opleiding_samind_3cat</t>
  </si>
  <si>
    <t>Trend</t>
  </si>
  <si>
    <t>_3549</t>
  </si>
  <si>
    <t>_5064</t>
  </si>
  <si>
    <t>_6574</t>
  </si>
  <si>
    <t xml:space="preserve"> </t>
  </si>
  <si>
    <t>_75+</t>
  </si>
  <si>
    <t>Uitsplitsing in tekst?</t>
  </si>
  <si>
    <t>Verschil tussen opleiding</t>
  </si>
  <si>
    <t>Verschil tussen regio en gemeente</t>
  </si>
  <si>
    <t>Verschil tussen 2022 en 2020</t>
  </si>
  <si>
    <t xml:space="preserve">Geslacht, leeftijd, opleiding in tekst. </t>
  </si>
  <si>
    <t>Trend tekst</t>
  </si>
  <si>
    <t>Regioverschil in tekst</t>
  </si>
  <si>
    <t>Geslacht en leeftijd in tekst</t>
  </si>
  <si>
    <t xml:space="preserve">Geslacht, leeftijd, opleiding, regio en trend in tekst. </t>
  </si>
  <si>
    <t>Leeftijd, opleiding, regio en trend in tekst</t>
  </si>
  <si>
    <t>Geslacht, opleiding en trend in tekst</t>
  </si>
  <si>
    <t>Leeftijd, geslacht en regio in tekst</t>
  </si>
  <si>
    <t>Leeftijd en geslacht in tekst</t>
  </si>
  <si>
    <t>Leeftijd en trend in tekst</t>
  </si>
  <si>
    <t>Leeftijd en regio in tekst</t>
  </si>
  <si>
    <t>Geslacht, leeftijd en trend in tekst</t>
  </si>
  <si>
    <t>Geslacht en regio in tekst</t>
  </si>
  <si>
    <t>Geslacht, leeftijd, regio en trend in tekst</t>
  </si>
  <si>
    <t>Regio en trend in tekst</t>
  </si>
  <si>
    <t>GGSSS402_1834</t>
  </si>
  <si>
    <t>GGSSS402_3549</t>
  </si>
  <si>
    <t>GGSSS402_5064</t>
  </si>
  <si>
    <t>GGSSS402_6574</t>
  </si>
  <si>
    <t>GGSSS402_75+</t>
  </si>
  <si>
    <t>Eenzaam</t>
  </si>
  <si>
    <t>GGEES217_1834</t>
  </si>
  <si>
    <t>GGEES217_3549</t>
  </si>
  <si>
    <t>GGEES217_5064</t>
  </si>
  <si>
    <t>GGEES217_6574</t>
  </si>
  <si>
    <t>GGEES217_75+</t>
  </si>
  <si>
    <t>Emotioneel eenzaam</t>
  </si>
  <si>
    <t>Sociaal eenzaam</t>
  </si>
  <si>
    <t xml:space="preserve">Mist emotionele steun </t>
  </si>
  <si>
    <t xml:space="preserve">Mantelzorg geven </t>
  </si>
  <si>
    <t>MCMZGS203_m</t>
  </si>
  <si>
    <t>MCMZGS203_v</t>
  </si>
  <si>
    <t>MCMZGS203_1834</t>
  </si>
  <si>
    <t>MCMZGS203_3549</t>
  </si>
  <si>
    <t>MCMZGS203_5064</t>
  </si>
  <si>
    <t>MCMZGS203_6574</t>
  </si>
  <si>
    <t>MCMZGS203_75+</t>
  </si>
  <si>
    <t>Mantelzorg geven zwaar belast</t>
  </si>
  <si>
    <t>MCMZGS204_m</t>
  </si>
  <si>
    <t>MCMZGS204_v</t>
  </si>
  <si>
    <t>Vrijwilligerswerk</t>
  </si>
  <si>
    <t>MMVWA201_m</t>
  </si>
  <si>
    <t>MMVWA201_v</t>
  </si>
  <si>
    <t>MMVWA201_1834</t>
  </si>
  <si>
    <t>MMVWA201_3549</t>
  </si>
  <si>
    <t>MMVWA201_5064</t>
  </si>
  <si>
    <t>MMVWA201_6574</t>
  </si>
  <si>
    <t>MMVWA201_75+</t>
  </si>
  <si>
    <t>Inkomen</t>
  </si>
  <si>
    <t>Moeite met rondkomen</t>
  </si>
  <si>
    <t>Gender</t>
  </si>
  <si>
    <t>AGGSA201_1</t>
  </si>
  <si>
    <t>AGGSA201_2</t>
  </si>
  <si>
    <t>AGGSA201_3</t>
  </si>
  <si>
    <t>Man</t>
  </si>
  <si>
    <t>Anders</t>
  </si>
  <si>
    <t>Opleiding</t>
  </si>
  <si>
    <t>Laag</t>
  </si>
  <si>
    <t xml:space="preserve">Midden </t>
  </si>
  <si>
    <t>Hoog</t>
  </si>
  <si>
    <t xml:space="preserve">Respondenten </t>
  </si>
  <si>
    <t>Respons_perc</t>
  </si>
  <si>
    <t>Percentage</t>
  </si>
  <si>
    <t>Aantal</t>
  </si>
  <si>
    <t>INHARMSOCKL_120</t>
  </si>
  <si>
    <t>GGD Limburg-Noord</t>
  </si>
  <si>
    <t>INPUT TRENDFIGUREN</t>
  </si>
  <si>
    <t>Regiofilter trend vraagstuk:</t>
  </si>
  <si>
    <t>Vergelijker trends</t>
  </si>
  <si>
    <t>Langdurige ziekte</t>
  </si>
  <si>
    <t>Overmatig alcohol gebruiker</t>
  </si>
  <si>
    <t>Risico angs/depressie</t>
  </si>
  <si>
    <t>Geeft mantelzorg</t>
  </si>
  <si>
    <t>Zwaar overbelast mantelzorg</t>
  </si>
  <si>
    <t>Stress en veerkracht</t>
  </si>
  <si>
    <t>Eenzaamheid en sociale steun</t>
  </si>
  <si>
    <t>Mantelzorg en vrijwilligerswerk</t>
  </si>
  <si>
    <t>Rondkomen</t>
  </si>
  <si>
    <t>Achtergrondkenmerken</t>
  </si>
  <si>
    <t>Pagina 3</t>
  </si>
  <si>
    <t xml:space="preserve">Pagina </t>
  </si>
  <si>
    <t>Figuren pagina Stress en veerkracht</t>
  </si>
  <si>
    <t>Cijfers in tekst pagina Stress en veerkracht</t>
  </si>
  <si>
    <t xml:space="preserve">Figuren pagina Eenzaamheid en sociale steun </t>
  </si>
  <si>
    <t>Cijfers in tekst pagina Eenzaamheid en sociale steun</t>
  </si>
  <si>
    <t>Cijfers in tekst pagina Mantelzorg en vrijwilligerswerk</t>
  </si>
  <si>
    <t>Cijfers in tekst pagina Rondkomen</t>
  </si>
  <si>
    <t>Figuren pagina Achtergrondkenmerken</t>
  </si>
  <si>
    <t>Trendfiguren pagina Algemene gezondheid</t>
  </si>
  <si>
    <t xml:space="preserve">Pagina Overgewicht, bewegen en sporten  </t>
  </si>
  <si>
    <t xml:space="preserve">Pagina Alcoholgebruik en roken </t>
  </si>
  <si>
    <t xml:space="preserve">Pagina Mentale gezondheid </t>
  </si>
  <si>
    <t>Pagina Stress en veerkracht</t>
  </si>
  <si>
    <t>Pagina Rondkomen</t>
  </si>
  <si>
    <t>Pagina Mantelzorg en vrijwilligerswerk</t>
  </si>
  <si>
    <t>Gemeente</t>
  </si>
  <si>
    <t>Regio</t>
  </si>
  <si>
    <t>Verschil tussen Nederland en gemeente</t>
  </si>
  <si>
    <t xml:space="preserve">Cijfers in tekst pagina Overgewicht, bewegen en sporten </t>
  </si>
  <si>
    <t xml:space="preserve">Figuren pagina Overgewicht, bewegen en sporten </t>
  </si>
  <si>
    <t>Figuren pagina Alcoholgebruik en roken</t>
  </si>
  <si>
    <t>Cijfers in tekst pagina Alcoholgebruik en roken</t>
  </si>
  <si>
    <t>Figuren pagina Mentale gezondheid</t>
  </si>
  <si>
    <t>Cijfers in tekst pagina Mentale gezondheid</t>
  </si>
  <si>
    <t>Figuren pagina Algemene gezondheid</t>
  </si>
  <si>
    <t>Cijfers in tekst pagina Algemene gezondheid</t>
  </si>
  <si>
    <t>Figuren pagina Gezondheidsklachten door corona</t>
  </si>
  <si>
    <t>Cijfers in tekst pagina Gezondheidsklachten door corona</t>
  </si>
  <si>
    <t>Figuren pagina Gevolgen coronaperiode</t>
  </si>
  <si>
    <t>Cijfers in tekst pagina Gevolgen coronaperiode</t>
  </si>
  <si>
    <t>INPUT Respons cijfers</t>
  </si>
  <si>
    <t>Alleen positief</t>
  </si>
  <si>
    <t>Alleen negatief</t>
  </si>
  <si>
    <t>Zowel positief als negatief</t>
  </si>
  <si>
    <t>Noch positief, noch negatief</t>
  </si>
  <si>
    <t>Resonsfilter</t>
  </si>
  <si>
    <t>Trendfilter</t>
  </si>
  <si>
    <t xml:space="preserve">Leeswijzer </t>
  </si>
  <si>
    <t xml:space="preserve">Bron in tabblad input figuren  </t>
  </si>
  <si>
    <t>Getal/tekst</t>
  </si>
  <si>
    <t xml:space="preserve">Thema rapportage </t>
  </si>
  <si>
    <t xml:space="preserve">Gezondheidsbeleving </t>
  </si>
  <si>
    <t xml:space="preserve">Langdurige ziekten en aandoeningen </t>
  </si>
  <si>
    <t>'Input figuren'!$B$3</t>
  </si>
  <si>
    <t>'Input figuren'!B174</t>
  </si>
  <si>
    <t>'Input figuren'!I24</t>
  </si>
  <si>
    <t>'Input figuren'!B175</t>
  </si>
  <si>
    <t>'Input figuren'!K24</t>
  </si>
  <si>
    <t>'Input figuren'!B176</t>
  </si>
  <si>
    <t>Input figuren'!M25</t>
  </si>
  <si>
    <t>'Input figuren'!B181</t>
  </si>
  <si>
    <t>Input figuren'!B182</t>
  </si>
  <si>
    <t>Input figuren'!B183</t>
  </si>
  <si>
    <t>'Input figuren'!I26</t>
  </si>
  <si>
    <t>'Input figuren'!K26</t>
  </si>
  <si>
    <t xml:space="preserve">Niet specifieke gezondheidsklachten </t>
  </si>
  <si>
    <t>'Input figuren'!B197</t>
  </si>
  <si>
    <t>'Input figuren'!C197</t>
  </si>
  <si>
    <t>Input figuren'!D197</t>
  </si>
  <si>
    <t>Langdurige klachten na coronabesmetting</t>
  </si>
  <si>
    <t>Input figuren'!B217</t>
  </si>
  <si>
    <t>Input figuren'!B225</t>
  </si>
  <si>
    <t>Input figuren'!B231</t>
  </si>
  <si>
    <t>Coronaklachten langdurig</t>
  </si>
  <si>
    <t>'Input figuren'!B203</t>
  </si>
  <si>
    <t>Input figuren'!B210</t>
  </si>
  <si>
    <t xml:space="preserve">Positieve en negatieve gevolgen </t>
  </si>
  <si>
    <t>'Input figuren'!B247</t>
  </si>
  <si>
    <t>Input figuren'!C247</t>
  </si>
  <si>
    <t>Input figuren'!D247</t>
  </si>
  <si>
    <t>Input figuren'!B254</t>
  </si>
  <si>
    <t>Input figuren'!C254</t>
  </si>
  <si>
    <t>Input figuren'!D254</t>
  </si>
  <si>
    <t xml:space="preserve">Heftige gebeurtenissen </t>
  </si>
  <si>
    <t>'Input figuren'!B267</t>
  </si>
  <si>
    <t>'Input figuren'!B274</t>
  </si>
  <si>
    <t>'Input figuren'!B281</t>
  </si>
  <si>
    <t>'Input figuren'!B288</t>
  </si>
  <si>
    <t>'Input figuren'!B295</t>
  </si>
  <si>
    <t>'Input figuren'!B261</t>
  </si>
  <si>
    <t>Input figuren'!C261</t>
  </si>
  <si>
    <t>Input figuren'!D261</t>
  </si>
  <si>
    <t>'Input figuren'!B302</t>
  </si>
  <si>
    <t xml:space="preserve">Uitgestelde zorg </t>
  </si>
  <si>
    <t>Moeheid</t>
  </si>
  <si>
    <t>Buik- maagklachten</t>
  </si>
  <si>
    <t>Misselijkheid</t>
  </si>
  <si>
    <t>Diarree of verstopping</t>
  </si>
  <si>
    <t>Irritatie aan het oog</t>
  </si>
  <si>
    <t>Oorklachten</t>
  </si>
  <si>
    <t>Hartkloppingen</t>
  </si>
  <si>
    <t>Nek- of schouderklachten</t>
  </si>
  <si>
    <t>Rugklachten</t>
  </si>
  <si>
    <t>Pijn of druk op de borst</t>
  </si>
  <si>
    <t>Klachten aan arm/elleboog/hand/pols</t>
  </si>
  <si>
    <t>Klachten aan been/heup/knie/voet</t>
  </si>
  <si>
    <t>Spierpijn</t>
  </si>
  <si>
    <t>Hoofdpijn</t>
  </si>
  <si>
    <t>Tintelingen in vingers, voeten of tenen</t>
  </si>
  <si>
    <t>Duizeligheid of licht in het hoofd zijn</t>
  </si>
  <si>
    <t>Angstig/nerveus/gespannen gevoel</t>
  </si>
  <si>
    <t>Depressief gevoel</t>
  </si>
  <si>
    <t>Plotselinge (hevige) stress of crisis</t>
  </si>
  <si>
    <t>Prikkelbaar gevoel/boosheid</t>
  </si>
  <si>
    <t>Geheugen- of concentratieproblemen</t>
  </si>
  <si>
    <t>Slaapproblemen</t>
  </si>
  <si>
    <t>Benauwdheid of kortademigheid in rust (zonder inspanning)</t>
  </si>
  <si>
    <t>Hoesten</t>
  </si>
  <si>
    <t>Klachten aan de neus (bijv. vaak niezen, prikkelend gevoel of regelmatig verstopte neus)</t>
  </si>
  <si>
    <t>Huidproblemen (bijv. jeuk, uitslag of rode plekken)</t>
  </si>
  <si>
    <t>Verandering in gewicht</t>
  </si>
  <si>
    <t>Overgevoeligheid voor licht of geluid</t>
  </si>
  <si>
    <t>Keelpijn</t>
  </si>
  <si>
    <t>Verlies van reuk of smaak</t>
  </si>
  <si>
    <t>Ik zit beter in mijn vel</t>
  </si>
  <si>
    <t xml:space="preserve">Betere balans tussen werk/studie en privé </t>
  </si>
  <si>
    <t>Meer rust</t>
  </si>
  <si>
    <t>Meer tijd voor gezin, familie of vrienden</t>
  </si>
  <si>
    <t>Thuiswerken of thuisonderwijs volgen</t>
  </si>
  <si>
    <t>Ik eet gezonder</t>
  </si>
  <si>
    <t>Ik beweeg meer</t>
  </si>
  <si>
    <t>Ik slaap beter</t>
  </si>
  <si>
    <t>Ik geef minder geld uit</t>
  </si>
  <si>
    <t>Langdurig herstel na een coronabesmetting</t>
  </si>
  <si>
    <t>Uitstel van zorg die ik nodig had</t>
  </si>
  <si>
    <t>Overlijden of ernstig ziek zijn door corona van iemand die belangrijk voor mij is</t>
  </si>
  <si>
    <t>Ik zit minder goed in mijn vel</t>
  </si>
  <si>
    <t>Minder contact met familie of vrienden</t>
  </si>
  <si>
    <t>Ruzie of spanningen thuis, met familie of vrienden</t>
  </si>
  <si>
    <t>Zorgen om ontwikkeling van mijn kinderen</t>
  </si>
  <si>
    <t>Thuis moeten werken of thuisonderwijs moeten volgen</t>
  </si>
  <si>
    <t>Gestopt met studie of studievertraging</t>
  </si>
  <si>
    <t>Dat privé en werk/studie te veel door elkaar lopen</t>
  </si>
  <si>
    <t>Zorgen om baan of inkomen</t>
  </si>
  <si>
    <t>Ik eet minder gezond</t>
  </si>
  <si>
    <t>Ik beweeg minder</t>
  </si>
  <si>
    <t>Ik slaap slechter</t>
  </si>
  <si>
    <t>'Input figuren'!B309</t>
  </si>
  <si>
    <t>'Input figuren'!B316</t>
  </si>
  <si>
    <t>'Input figuren'!I104</t>
  </si>
  <si>
    <t>'Input figuren'!B317</t>
  </si>
  <si>
    <t>'Input figuren'!K104</t>
  </si>
  <si>
    <t>'Input figuren'!B318</t>
  </si>
  <si>
    <t>'Input figuren'!B323</t>
  </si>
  <si>
    <t>'Input figuren'!I105</t>
  </si>
  <si>
    <t>'Input figuren'!B324</t>
  </si>
  <si>
    <t>'Input figuren'!K105</t>
  </si>
  <si>
    <t>'Input figuren'!B325</t>
  </si>
  <si>
    <t>'Input figuren'!B338</t>
  </si>
  <si>
    <t>'Input figuren'!B345</t>
  </si>
  <si>
    <t>'Input figuren'!B352</t>
  </si>
  <si>
    <t xml:space="preserve">Bewegen </t>
  </si>
  <si>
    <t>Sporten</t>
  </si>
  <si>
    <t>Sport</t>
  </si>
  <si>
    <t>'Input figuren'!I106</t>
  </si>
  <si>
    <t>'Input figuren'!B339</t>
  </si>
  <si>
    <t>'Input figuren'!K106</t>
  </si>
  <si>
    <t>'Input figuren'!B340</t>
  </si>
  <si>
    <t>'Input figuren'!B359</t>
  </si>
  <si>
    <t>'Input figuren'!I109</t>
  </si>
  <si>
    <t>'Input figuren'!B360</t>
  </si>
  <si>
    <t>'Input figuren'!K109</t>
  </si>
  <si>
    <t>'Input figuren'!B361</t>
  </si>
  <si>
    <t>'Input figuren'!M109</t>
  </si>
  <si>
    <t>'Input figuren'!B366</t>
  </si>
  <si>
    <t>Input figuren'!I110</t>
  </si>
  <si>
    <t>'Input figuren'!B367</t>
  </si>
  <si>
    <t>'Input figuren'!K110</t>
  </si>
  <si>
    <t>'Input figuren'!B368</t>
  </si>
  <si>
    <t>Alcoholgebruik</t>
  </si>
  <si>
    <t>Roken</t>
  </si>
  <si>
    <t>'Input figuren'!B387</t>
  </si>
  <si>
    <t>'Input figuren'!B394</t>
  </si>
  <si>
    <t>'Input figuren'!B401</t>
  </si>
  <si>
    <t>'Input figuren'!B408</t>
  </si>
  <si>
    <t>'Input figuren'!M115</t>
  </si>
  <si>
    <t xml:space="preserve">Psychische klachten </t>
  </si>
  <si>
    <t xml:space="preserve">Angst en depressie </t>
  </si>
  <si>
    <t xml:space="preserve">Suïcidegedachten </t>
  </si>
  <si>
    <t>'Input figuren'!B429</t>
  </si>
  <si>
    <t>'Input figuren'!I117</t>
  </si>
  <si>
    <t>'Input figuren'!B430</t>
  </si>
  <si>
    <t>'Input figuren'!K117</t>
  </si>
  <si>
    <t>'Input figuren'!B431</t>
  </si>
  <si>
    <t>'Input figuren'!B436</t>
  </si>
  <si>
    <t>'Input figuren'!I116</t>
  </si>
  <si>
    <t>'Input figuren'!B437</t>
  </si>
  <si>
    <t>'Input figuren'!K116</t>
  </si>
  <si>
    <t>'Input figuren'!B438</t>
  </si>
  <si>
    <t>'Input figuren'!M116</t>
  </si>
  <si>
    <t>'Input figuren'!B443</t>
  </si>
  <si>
    <t>Werk</t>
  </si>
  <si>
    <t>Studie</t>
  </si>
  <si>
    <t>Relatie</t>
  </si>
  <si>
    <t>Familie of vrienden</t>
  </si>
  <si>
    <t>Opvoeding</t>
  </si>
  <si>
    <t>Wonen</t>
  </si>
  <si>
    <t>Gezondheid</t>
  </si>
  <si>
    <t>Mantelzorg</t>
  </si>
  <si>
    <t>Geldzaken</t>
  </si>
  <si>
    <t>Sociale media</t>
  </si>
  <si>
    <t>Andere dingen</t>
  </si>
  <si>
    <t xml:space="preserve">Veerkracht </t>
  </si>
  <si>
    <t>'Input figuren'!B471</t>
  </si>
  <si>
    <t>'Input figuren'!B478</t>
  </si>
  <si>
    <t>'Input figuren'!I125</t>
  </si>
  <si>
    <t>'Input figuren'!B479</t>
  </si>
  <si>
    <t>'Input figuren'!K125</t>
  </si>
  <si>
    <t>'Input figuren'!B480</t>
  </si>
  <si>
    <t>'Input figuren'!B453</t>
  </si>
  <si>
    <t>'Input figuren'!C453</t>
  </si>
  <si>
    <t>'Input figuren'!D453</t>
  </si>
  <si>
    <t>'Input figuren'!E453</t>
  </si>
  <si>
    <t>'Input figuren'!F453</t>
  </si>
  <si>
    <t>'Input figuren'!B485</t>
  </si>
  <si>
    <t>'Input figuren'!I137</t>
  </si>
  <si>
    <t>'Input figuren'!B486</t>
  </si>
  <si>
    <t>'Input figuren'!K137</t>
  </si>
  <si>
    <t>'Input figuren'!B487</t>
  </si>
  <si>
    <t>'Input figuren'!B492</t>
  </si>
  <si>
    <t>'Input figuren'!I138</t>
  </si>
  <si>
    <t>'Input figuren'!B493</t>
  </si>
  <si>
    <t>'Input figuren'!K138</t>
  </si>
  <si>
    <t>'Input figuren'!B494</t>
  </si>
  <si>
    <t xml:space="preserve">Eenzaamheid </t>
  </si>
  <si>
    <t xml:space="preserve">Emotionele steun </t>
  </si>
  <si>
    <t>'Input figuren'!I119</t>
  </si>
  <si>
    <t>'Input figuren'!K119</t>
  </si>
  <si>
    <t>'Input figuren'!M120</t>
  </si>
  <si>
    <t>'Input figuren'!B528</t>
  </si>
  <si>
    <t>'Input figuren'!B521</t>
  </si>
  <si>
    <t>'Input figuren'!B535</t>
  </si>
  <si>
    <t>'Input figuren'!I123</t>
  </si>
  <si>
    <t>'Input figuren'!B536</t>
  </si>
  <si>
    <t>'Input figuren'!K123</t>
  </si>
  <si>
    <t>'Input figuren'!B537</t>
  </si>
  <si>
    <t>Zwaarbelaste mantelzorgers</t>
  </si>
  <si>
    <t>'Input figuren'!B543</t>
  </si>
  <si>
    <t>'Input figuren'!I139</t>
  </si>
  <si>
    <t>'Input figuren'!B544</t>
  </si>
  <si>
    <t>'Input figuren'!K139</t>
  </si>
  <si>
    <t>'Input figuren'!B545</t>
  </si>
  <si>
    <t>'Input figuren'!M139</t>
  </si>
  <si>
    <t>'Input figuren'!B550</t>
  </si>
  <si>
    <t>'Input figuren'!I140</t>
  </si>
  <si>
    <t>'Input figuren'!B551</t>
  </si>
  <si>
    <t>'Input figuren'!K140</t>
  </si>
  <si>
    <t>'Input figuren'!B552</t>
  </si>
  <si>
    <t>'Input figuren'!B557</t>
  </si>
  <si>
    <t>'Input figuren'!I141</t>
  </si>
  <si>
    <t>'Input figuren'!B558</t>
  </si>
  <si>
    <t>'Input figuren'!K141</t>
  </si>
  <si>
    <t>'Input figuren'!B559</t>
  </si>
  <si>
    <t>'Input figuren'!B565</t>
  </si>
  <si>
    <t>'Input figuren'!I143</t>
  </si>
  <si>
    <t>'Input figuren'!B566</t>
  </si>
  <si>
    <t>'Input figuren'!K143</t>
  </si>
  <si>
    <t>'Input figuren'!B567</t>
  </si>
  <si>
    <t>'Input figuren'!M143</t>
  </si>
  <si>
    <t>'Input figuren'!B572</t>
  </si>
  <si>
    <t>'Input figuren'!I142</t>
  </si>
  <si>
    <t>'Input figuren'!B573</t>
  </si>
  <si>
    <t>'Input figuren'!K142</t>
  </si>
  <si>
    <t>'Input figuren'!B574</t>
  </si>
  <si>
    <t>Deelnemers</t>
  </si>
  <si>
    <t>Opleidingsniveau</t>
  </si>
  <si>
    <t>'Input figuren'!C602</t>
  </si>
  <si>
    <t>'Input figuren'!B602</t>
  </si>
  <si>
    <t>'Input figuren'!B592</t>
  </si>
  <si>
    <t>'Input figuren'!C592</t>
  </si>
  <si>
    <t>'Input figuren'!D592</t>
  </si>
  <si>
    <t>In het werk veel mensen gezien die ernstig ziek waren of zijn overleden aan corona</t>
  </si>
  <si>
    <t>Door de coronamaatregelen geen afscheid kunnen nemen van iemand die is overleden</t>
  </si>
  <si>
    <t>Angst voor zichzelf of naaste om corona te krijgen</t>
  </si>
  <si>
    <t>Het overlijden van een naaste aan corona</t>
  </si>
  <si>
    <t>Het in het ziekenhuis hebben gelegen van een naaste door corona</t>
  </si>
  <si>
    <t>Het zelf in het ziekenhuis hebben gelegen door corona</t>
  </si>
  <si>
    <t>&lt;en een minimum van x respondenten een specifiek antwoord.&gt;</t>
  </si>
  <si>
    <t>&lt;tekst&gt;</t>
  </si>
  <si>
    <t>&lt;Let wel, in het eerste coronajaar werd de gezondheid juist vaker als (zeer) goed ervaren dan in de jaren ervoor. Mannen, 18-34-jarigen en hoogopgeleiden ervaren hun gezondheid het vaakst als (zeer) goed.&gt;</t>
  </si>
  <si>
    <t>Handmatig aanpassen vanuit input figuren!$B$20</t>
  </si>
  <si>
    <t>'Input figuren'!$B$2</t>
  </si>
  <si>
    <t>Input figuren'!M24</t>
  </si>
  <si>
    <t>75+ jaar</t>
  </si>
  <si>
    <t>&lt;Inwoners die langer dan drie maanden geleden besmet zijn geweest en nu nog last hebben van klachten zijn vaker vrouw. Daarnaast rapporteren de leeftijdsgroepen 18-34 jaar en 50-64 jaar vaker langdurige klachten.&gt;</t>
  </si>
  <si>
    <t>&lt;Overgewicht komt vaker voor bij mannen, 50-plussers, laag- en midden opgeleiden&gt;</t>
  </si>
  <si>
    <t>Input figuren'!M106</t>
  </si>
  <si>
    <t>&lt;18- t/m 64-jarigen en hoogopgeleiden voldoen vaker aan de beweegrichtlijn&gt;</t>
  </si>
  <si>
    <t>&lt;Over het algemeen roken er meer mannen. Ook roken er meer mensen met een lage opleiding&gt;</t>
  </si>
  <si>
    <t>&lt;Vooral volwassenen tot 35 jaar hebben psychische klachten. Vrouwen hebben vaker psychische klachten dan mannen&gt;</t>
  </si>
  <si>
    <t>&lt;Vrouwen hebben vaker suïcidegedachten dan mannen. Bij 18-34-jarigen komen deze gedachten vaker voor dan bij 65-plussers&gt;</t>
  </si>
  <si>
    <t>&lt;Er is een duidelijk verband met leeftijd: volwassenen in de leeftijd 18-34 jaar ervaren het meest stress&gt;</t>
  </si>
  <si>
    <t>&lt;Een lage veerkracht komt vaker voor bij 18-34-jarigen en 75-plussers&gt;</t>
  </si>
  <si>
    <t>&lt;Eenzaamheid verschilt niet veel naar leeftijd maar komt bij 18-34-jarigen en bij 75-plussers het vaakst voor&gt;</t>
  </si>
  <si>
    <t>&lt;Het valt op dat dit percentage bij 18-34-jarigen hoger ligt dan bij 65-plussers. Mannen missen vaker emotionele steun dan vrouwen&gt;</t>
  </si>
  <si>
    <t>&lt;Mantelzorgers zijn vaker vrouwen en 65-plussers&gt;</t>
  </si>
  <si>
    <t>&lt;Meer vrouwen voelen zich zwaar belast tot overbelast&gt;</t>
  </si>
  <si>
    <t>&lt;Meer mannen en 65-plussers doen vrijwilligerswerk&gt;</t>
  </si>
  <si>
    <t>&lt;Na een dip in het percentage vrijwilligers in 2020 vanwege de coronalockdown is het percentage weer terug op het niveau van 2016&gt;</t>
  </si>
  <si>
    <t>&lt;18-64-jarigen en vrouwen hebben vaker moeite met rondkomen&gt;</t>
  </si>
  <si>
    <t>&lt;bijna de helft van de deelnemers uit man en de helft uit vrouw&gt;</t>
  </si>
  <si>
    <t>&lt;De groep 65-74-jarigen is na weging het grootst&gt;</t>
  </si>
  <si>
    <t>'Input figuren'!B196</t>
  </si>
  <si>
    <t>'Input figuren'!C196</t>
  </si>
  <si>
    <t>'Input figuren'!D196</t>
  </si>
  <si>
    <t>'Input figuren'!B246</t>
  </si>
  <si>
    <t>'Input figuren'!C246</t>
  </si>
  <si>
    <t>'Input figuren'!D246</t>
  </si>
  <si>
    <t>'Input figuren'!B253</t>
  </si>
  <si>
    <t>Input figuren'!C253</t>
  </si>
  <si>
    <t>'Input figuren'!D253</t>
  </si>
  <si>
    <t>'Input figuren'!B260</t>
  </si>
  <si>
    <t>'Input figuren'!C260</t>
  </si>
  <si>
    <t>'Input figuren'!D260</t>
  </si>
  <si>
    <t>'Input figuren'!B452</t>
  </si>
  <si>
    <t>'Input figuren'!C452</t>
  </si>
  <si>
    <t>'Input figuren'!D452</t>
  </si>
  <si>
    <t>'Input figuren'!E452</t>
  </si>
  <si>
    <t>'Input figuren'!F452</t>
  </si>
  <si>
    <t>_Hoog</t>
  </si>
  <si>
    <t xml:space="preserve">_Midden </t>
  </si>
  <si>
    <t>_Laag</t>
  </si>
  <si>
    <t>KLGGA208_Hoog</t>
  </si>
  <si>
    <t>KLGGA208_Midden</t>
  </si>
  <si>
    <t>KLGGA208_Laag</t>
  </si>
  <si>
    <t>AGGWS204_Hoog</t>
  </si>
  <si>
    <t>AGGWS204_Midden</t>
  </si>
  <si>
    <t>AGGWS204_Laag</t>
  </si>
  <si>
    <t>LFALS232_Hoog</t>
  </si>
  <si>
    <t>LFALS232_Midden</t>
  </si>
  <si>
    <t>LFALS232_Laag</t>
  </si>
  <si>
    <t>LFRKA205_Laag</t>
  </si>
  <si>
    <t>LFRKA205_Midden</t>
  </si>
  <si>
    <t>LFRKA205_Hoog</t>
  </si>
  <si>
    <t>KLGGA208_2012</t>
  </si>
  <si>
    <t>KLGGA208_2016</t>
  </si>
  <si>
    <t>KLGGA208_2020</t>
  </si>
  <si>
    <t>KLGGA208_2022</t>
  </si>
  <si>
    <t>CALGA260_2012</t>
  </si>
  <si>
    <t>CALGA260_2016</t>
  </si>
  <si>
    <t>CALGA260_2020</t>
  </si>
  <si>
    <t>CALGA260_2022</t>
  </si>
  <si>
    <t>AGGWS204_2012</t>
  </si>
  <si>
    <t>AGGWS204_2016</t>
  </si>
  <si>
    <t>AGGWS204_2020</t>
  </si>
  <si>
    <t>AGGWS204_2022</t>
  </si>
  <si>
    <t>LFALS230_2012</t>
  </si>
  <si>
    <t>LFALS230_2016</t>
  </si>
  <si>
    <t>LFALS230_2020</t>
  </si>
  <si>
    <t>LFALS230_2022</t>
  </si>
  <si>
    <t>GGADA203_2012</t>
  </si>
  <si>
    <t>GGADA203_2016</t>
  </si>
  <si>
    <t>GGADA203_2020</t>
  </si>
  <si>
    <t>GGADA203_2022</t>
  </si>
  <si>
    <t>GGEES219_2012</t>
  </si>
  <si>
    <t>GGEES219_2016</t>
  </si>
  <si>
    <t>GGEES219_2020</t>
  </si>
  <si>
    <t>GGEES219_2022</t>
  </si>
  <si>
    <t>GGEES218_2012</t>
  </si>
  <si>
    <t>GGEES218_2016</t>
  </si>
  <si>
    <t>GGEES218_2020</t>
  </si>
  <si>
    <t>GGEES218_2022</t>
  </si>
  <si>
    <t>MCMZGS203_2012</t>
  </si>
  <si>
    <t>MCMZGS203_2016</t>
  </si>
  <si>
    <t>MCMZGS203_2020</t>
  </si>
  <si>
    <t>MCMZGS203_2022</t>
  </si>
  <si>
    <t>MCMZGS204_2012</t>
  </si>
  <si>
    <t>MCMZGS204_2016</t>
  </si>
  <si>
    <t>MCMZGS204_2020</t>
  </si>
  <si>
    <t>MCMZGS204_2022</t>
  </si>
  <si>
    <t>MMVWA201_2016</t>
  </si>
  <si>
    <t>MMVWA201_2020</t>
  </si>
  <si>
    <t>MMVWA201_2022</t>
  </si>
  <si>
    <t>MMIKA201_2012</t>
  </si>
  <si>
    <t>MMIKA201_2016</t>
  </si>
  <si>
    <t>MMIKA201_2020</t>
  </si>
  <si>
    <t>MMIKA201_2022</t>
  </si>
  <si>
    <t>_2020</t>
  </si>
  <si>
    <t>_2022</t>
  </si>
  <si>
    <t>Kisporter_100</t>
  </si>
  <si>
    <t>KI_RLBEW2017_100</t>
  </si>
  <si>
    <t>KI_RLBEW2017_100_2012</t>
  </si>
  <si>
    <t>KI_RLBEW2017_100_2016</t>
  </si>
  <si>
    <t>KI_RLBEW2017_100_2020</t>
  </si>
  <si>
    <t>KI_RLBEW2017_100_2022</t>
  </si>
  <si>
    <t>LFRKA205_2012</t>
  </si>
  <si>
    <t>LFRKA205_2016</t>
  </si>
  <si>
    <t>LFRKA205_2020</t>
  </si>
  <si>
    <t>LFRKA205_2022</t>
  </si>
  <si>
    <t>Opleiding_samind_3cat_1</t>
  </si>
  <si>
    <t>Opleiding_samind_3cat_2</t>
  </si>
  <si>
    <t>Opleiding_samind_3cat_3</t>
  </si>
  <si>
    <t>respons_aantal</t>
  </si>
  <si>
    <t>Input figuren'!M142</t>
  </si>
  <si>
    <t>Input figuren'!B514</t>
  </si>
  <si>
    <t>Input figuren'!B515</t>
  </si>
  <si>
    <t>Input figuren'!B516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</si>
</sst>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i/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9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7" fillId="3" borderId="0" xfId="0" applyFont="1" applyFill="1"/>
    <xf numFmtId="9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/>
    <xf numFmtId="9" fontId="8" fillId="3" borderId="0" xfId="0" applyNumberFormat="1" applyFont="1" applyFill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3" borderId="0" xfId="0" applyFont="1" applyFill="1" applyAlignment="1">
      <alignment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0" borderId="0" xfId="0" applyFont="1"/>
    <xf numFmtId="0" fontId="8" fillId="2" borderId="0" xfId="0" applyFont="1" applyFill="1" applyAlignment="1">
      <alignment vertical="center"/>
    </xf>
    <xf numFmtId="9" fontId="8" fillId="2" borderId="0" xfId="0" applyNumberFormat="1" applyFont="1" applyFill="1" applyAlignment="1">
      <alignment vertical="center"/>
    </xf>
    <xf numFmtId="9" fontId="9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top"/>
    </xf>
    <xf numFmtId="0" fontId="11" fillId="0" borderId="0" xfId="0" applyFont="1" applyAlignment="1">
      <alignment wrapText="1"/>
    </xf>
    <xf numFmtId="0" fontId="0" fillId="3" borderId="0" xfId="0" applyFill="1"/>
    <xf numFmtId="0" fontId="6" fillId="0" borderId="0" xfId="0" applyFont="1" applyAlignment="1">
      <alignment horizontal="left" vertical="top"/>
    </xf>
    <xf numFmtId="2" fontId="8" fillId="0" borderId="0" xfId="0" applyNumberFormat="1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left" vertical="center"/>
    </xf>
    <xf numFmtId="9" fontId="8" fillId="4" borderId="0" xfId="0" applyNumberFormat="1" applyFont="1" applyFill="1" applyAlignment="1">
      <alignment vertical="center"/>
    </xf>
    <xf numFmtId="0" fontId="0" fillId="4" borderId="0" xfId="0" applyFill="1"/>
    <xf numFmtId="0" fontId="9" fillId="5" borderId="0" xfId="0" applyFont="1" applyFill="1"/>
    <xf numFmtId="9" fontId="7" fillId="5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5" borderId="0" xfId="0" applyFill="1"/>
    <xf numFmtId="0" fontId="9" fillId="5" borderId="0" xfId="0" applyFont="1" applyFill="1" applyAlignment="1">
      <alignment horizontal="left" vertical="center"/>
    </xf>
    <xf numFmtId="9" fontId="9" fillId="5" borderId="0" xfId="0" applyNumberFormat="1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top"/>
    </xf>
    <xf numFmtId="0" fontId="9" fillId="6" borderId="0" xfId="0" applyFont="1" applyFill="1"/>
    <xf numFmtId="1" fontId="7" fillId="0" borderId="0" xfId="0" applyNumberFormat="1" applyFont="1" applyAlignment="1">
      <alignment vertical="center"/>
    </xf>
    <xf numFmtId="9" fontId="0" fillId="0" borderId="0" xfId="0" applyNumberFormat="1"/>
    <xf numFmtId="0" fontId="0" fillId="0" borderId="0" xfId="0" quotePrefix="1"/>
    <xf numFmtId="0" fontId="5" fillId="0" borderId="0" xfId="0" applyFont="1" applyAlignment="1">
      <alignment horizontal="left" vertical="top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5" fillId="7" borderId="0" xfId="0" applyFont="1" applyFill="1" applyAlignment="1">
      <alignment wrapText="1"/>
    </xf>
    <xf numFmtId="1" fontId="15" fillId="7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9" fontId="0" fillId="0" borderId="0" xfId="0" applyNumberFormat="1" applyAlignment="1">
      <alignment vertical="center"/>
    </xf>
    <xf numFmtId="9" fontId="0" fillId="7" borderId="0" xfId="0" applyNumberFormat="1" applyFill="1" applyAlignment="1">
      <alignment wrapText="1"/>
    </xf>
    <xf numFmtId="9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8" borderId="0" xfId="0" applyFont="1" applyFill="1" applyAlignment="1">
      <alignment horizontal="left" vertical="top"/>
    </xf>
    <xf numFmtId="0" fontId="7" fillId="8" borderId="0" xfId="0" applyFont="1" applyFill="1"/>
    <xf numFmtId="0" fontId="0" fillId="8" borderId="0" xfId="0" quotePrefix="1" applyFill="1"/>
    <xf numFmtId="9" fontId="0" fillId="8" borderId="0" xfId="0" applyNumberFormat="1" applyFill="1" applyAlignment="1">
      <alignment wrapText="1"/>
    </xf>
    <xf numFmtId="0" fontId="0" fillId="8" borderId="0" xfId="0" applyFill="1"/>
    <xf numFmtId="9" fontId="7" fillId="8" borderId="0" xfId="0" applyNumberFormat="1" applyFont="1" applyFill="1" applyAlignment="1">
      <alignment vertical="center"/>
    </xf>
    <xf numFmtId="0" fontId="8" fillId="8" borderId="0" xfId="0" applyFont="1" applyFill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4536167064033518"/>
          <c:y val="0.19009263547938859"/>
          <c:w val="0.72963828927558438"/>
          <c:h val="0.75898139570788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'Input figuren'!$A$161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figuren'!$B$160:$K$160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figuren'!$B$161:$K$161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D-4BA4-ADFA-957929413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57152575"/>
        <c:axId val="1557154495"/>
      </c:barChart>
      <c:catAx>
        <c:axId val="1557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54495"/>
        <c:crosses val="autoZero"/>
        <c:auto val="1"/>
        <c:lblAlgn val="ctr"/>
        <c:lblOffset val="100"/>
        <c:noMultiLvlLbl val="0"/>
      </c:catAx>
      <c:valAx>
        <c:axId val="15571544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571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de afgelopen 4 weken (heel) veel stress ervaren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figuren'!$A$458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figuren'!$B$458:$F$458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1A7-9AF8-31D36064622B}"/>
            </c:ext>
          </c:extLst>
        </c:ser>
        <c:ser>
          <c:idx val="1"/>
          <c:order val="1"/>
          <c:tx>
            <c:strRef>
              <c:f>'Input figuren'!$A$459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figuren'!$B$457:$F$457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figuren'!$B$459:$F$459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1A7-9AF8-31D36064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96959"/>
        <c:axId val="327697439"/>
      </c:barChart>
      <c:catAx>
        <c:axId val="3276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7439"/>
        <c:crosses val="autoZero"/>
        <c:auto val="1"/>
        <c:lblAlgn val="ctr"/>
        <c:lblOffset val="100"/>
        <c:noMultiLvlLbl val="0"/>
      </c:catAx>
      <c:valAx>
        <c:axId val="327697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696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(Zeer) hoge veerkracht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figuren'!$A$464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figuren'!$B$464:$F$464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481-BC1F-AB532A68B39B}"/>
            </c:ext>
          </c:extLst>
        </c:ser>
        <c:ser>
          <c:idx val="1"/>
          <c:order val="1"/>
          <c:tx>
            <c:strRef>
              <c:f>'Input figuren'!$A$465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figuren'!$B$463:$F$463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figuren'!$B$465:$F$465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481-BC1F-AB532A68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01791"/>
        <c:axId val="868209951"/>
      </c:barChart>
      <c:catAx>
        <c:axId val="868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9951"/>
        <c:crosses val="autoZero"/>
        <c:auto val="1"/>
        <c:lblAlgn val="ctr"/>
        <c:lblOffset val="100"/>
        <c:noMultiLvlLbl val="0"/>
      </c:catAx>
      <c:valAx>
        <c:axId val="86820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8201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baseline="0"/>
              <a:t>Ervaart gezondheid als (zeer) goed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figuren'!$A$614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figuren'!$B$614:$E$614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5-4185-BAF6-A4727CDAE0A8}"/>
            </c:ext>
          </c:extLst>
        </c:ser>
        <c:ser>
          <c:idx val="1"/>
          <c:order val="1"/>
          <c:tx>
            <c:strRef>
              <c:f>'Input figuren'!$A$615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figuren'!$B$613:$E$613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figuren'!$B$615:$E$615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5-4185-BAF6-A4727CD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56960"/>
        <c:axId val="1552656480"/>
      </c:lineChart>
      <c:dateAx>
        <c:axId val="1552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480"/>
        <c:crosses val="autoZero"/>
        <c:auto val="0"/>
        <c:lblOffset val="100"/>
        <c:baseTimeUnit val="days"/>
        <c:majorUnit val="2"/>
        <c:majorTimeUnit val="days"/>
      </c:dateAx>
      <c:valAx>
        <c:axId val="1552656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2656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Langdurige</a:t>
            </a:r>
            <a:r>
              <a:rPr lang="nl-NL" sz="1000" b="1" baseline="0"/>
              <a:t> ziekte(n) of aandoeninge(n)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figuren'!$B$620:$E$620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6-4A16-9E31-17A0C2858604}"/>
            </c:ext>
          </c:extLst>
        </c:ser>
        <c:ser>
          <c:idx val="1"/>
          <c:order val="1"/>
          <c:tx>
            <c:strRef>
              <c:f>'Input figuren'!$A$621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figuren'!$B$619:$E$619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figuren'!$B$621:$E$621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6-4A16-9E31-17A0C285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75776"/>
        <c:axId val="1962180096"/>
      </c:lineChart>
      <c:dateAx>
        <c:axId val="1962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80096"/>
        <c:crosses val="autoZero"/>
        <c:auto val="0"/>
        <c:lblOffset val="100"/>
        <c:baseTimeUnit val="days"/>
        <c:majorUnit val="2"/>
        <c:majorTimeUnit val="days"/>
      </c:dateAx>
      <c:valAx>
        <c:axId val="196218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175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overgewicht (BMI</a:t>
            </a:r>
            <a:r>
              <a:rPr lang="nl-NL" sz="1000" b="1" baseline="0"/>
              <a:t> ≥ 25)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figuren'!$A$627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figuren'!$B$627:$E$627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4E04-A9ED-567E6CD0EF13}"/>
            </c:ext>
          </c:extLst>
        </c:ser>
        <c:ser>
          <c:idx val="1"/>
          <c:order val="1"/>
          <c:tx>
            <c:strRef>
              <c:f>'Input figuren'!$A$628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figuren'!$B$626:$E$626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figuren'!$B$628:$E$628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E-4E04-A9ED-567E6CD0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9136"/>
        <c:axId val="1921915776"/>
      </c:lineChart>
      <c:dateAx>
        <c:axId val="1921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5776"/>
        <c:crosses val="autoZero"/>
        <c:auto val="0"/>
        <c:lblOffset val="100"/>
        <c:baseTimeUnit val="days"/>
        <c:majorUnit val="2"/>
        <c:majorTimeUnit val="days"/>
      </c:dateAx>
      <c:valAx>
        <c:axId val="192191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9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Voldoet</a:t>
            </a:r>
            <a:r>
              <a:rPr lang="nl-NL" sz="1000" b="1" baseline="0"/>
              <a:t> aan beweegrichtlijn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figuren'!$A$633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figuren'!$B$633:$E$633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AB2-83D2-B8B17788ACE9}"/>
            </c:ext>
          </c:extLst>
        </c:ser>
        <c:ser>
          <c:idx val="1"/>
          <c:order val="1"/>
          <c:tx>
            <c:strRef>
              <c:f>'Input figuren'!$A$634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figuren'!$B$632:$E$632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figuren'!$B$634:$E$634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AB2-83D2-B8B17788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09040"/>
        <c:axId val="1988676800"/>
      </c:lineChart>
      <c:dateAx>
        <c:axId val="19867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8676800"/>
        <c:crosses val="autoZero"/>
        <c:auto val="0"/>
        <c:lblOffset val="100"/>
        <c:baseTimeUnit val="days"/>
        <c:majorUnit val="2"/>
        <c:majorTimeUnit val="days"/>
      </c:dateAx>
      <c:valAx>
        <c:axId val="1988676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6709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Overmatige drinker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figuren'!$B$640:$E$640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4C4-8BC1-82181FC88ADF}"/>
            </c:ext>
          </c:extLst>
        </c:ser>
        <c:ser>
          <c:idx val="1"/>
          <c:order val="1"/>
          <c:tx>
            <c:strRef>
              <c:f>'Input figuren'!$A$641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figuren'!$B$639:$E$639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figuren'!$B$641:$E$641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4C4-8BC1-82181FC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18176"/>
        <c:axId val="1921916736"/>
      </c:lineChart>
      <c:dateAx>
        <c:axId val="1921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6736"/>
        <c:crosses val="autoZero"/>
        <c:auto val="0"/>
        <c:lblOffset val="100"/>
        <c:baseTimeUnit val="days"/>
        <c:majorUnit val="2"/>
        <c:majorTimeUnit val="days"/>
      </c:dateAx>
      <c:valAx>
        <c:axId val="192191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1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figuren'!$A$646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figuren'!$B$646:$E$646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6-4E49-9DF0-6F66631F15E9}"/>
            </c:ext>
          </c:extLst>
        </c:ser>
        <c:ser>
          <c:idx val="1"/>
          <c:order val="1"/>
          <c:tx>
            <c:strRef>
              <c:f>'Input figuren'!$A$647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figuren'!$B$645:$E$645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figuren'!$B$647:$E$647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6-4E49-9DF0-6F66631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8128"/>
        <c:axId val="1962647168"/>
      </c:lineChart>
      <c:dateAx>
        <c:axId val="1962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7168"/>
        <c:crosses val="autoZero"/>
        <c:auto val="0"/>
        <c:lblOffset val="100"/>
        <c:baseTimeUnit val="days"/>
        <c:majorUnit val="2"/>
        <c:majorTimeUnit val="days"/>
      </c:dateAx>
      <c:valAx>
        <c:axId val="19626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648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een hoog risico op een angststoornis of depressie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figuren'!$A$653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figuren'!$B$653:$E$653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E1-93F6-8B584EE72F1B}"/>
            </c:ext>
          </c:extLst>
        </c:ser>
        <c:ser>
          <c:idx val="1"/>
          <c:order val="1"/>
          <c:tx>
            <c:strRef>
              <c:f>'Input figuren'!$A$654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figuren'!$B$652:$E$652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figuren'!$B$654:$E$654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E1-93F6-8B584EE7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947120"/>
        <c:axId val="1981948080"/>
      </c:lineChart>
      <c:dateAx>
        <c:axId val="19819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8080"/>
        <c:crosses val="autoZero"/>
        <c:auto val="0"/>
        <c:lblOffset val="100"/>
        <c:baseTimeUnit val="days"/>
        <c:majorUnit val="2"/>
        <c:majorTimeUnit val="days"/>
      </c:dateAx>
      <c:valAx>
        <c:axId val="198194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Mist emotionele steun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figuren'!$A$500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figuren'!$B$500:$F$500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7CF-BDED-5C68DD93BD0F}"/>
            </c:ext>
          </c:extLst>
        </c:ser>
        <c:ser>
          <c:idx val="1"/>
          <c:order val="1"/>
          <c:tx>
            <c:strRef>
              <c:f>'Input figuren'!$A$501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figuren'!$B$499:$F$499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figuren'!$B$501:$F$501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7CF-BDED-5C68DD93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945680"/>
        <c:axId val="1981946640"/>
      </c:barChart>
      <c:catAx>
        <c:axId val="19819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6640"/>
        <c:crosses val="autoZero"/>
        <c:auto val="1"/>
        <c:lblAlgn val="ctr"/>
        <c:lblOffset val="100"/>
        <c:noMultiLvlLbl val="0"/>
      </c:catAx>
      <c:valAx>
        <c:axId val="1981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945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(Ernstig)</a:t>
            </a:r>
            <a:r>
              <a:rPr lang="nl-NL" sz="1000" b="1" baseline="0"/>
              <a:t> beperkt in dagelijks leven door gezondheid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figuren'!$A$167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figuren'!$B$167:$F$167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8AE-820C-393832D3E4A4}"/>
            </c:ext>
          </c:extLst>
        </c:ser>
        <c:ser>
          <c:idx val="1"/>
          <c:order val="1"/>
          <c:tx>
            <c:strRef>
              <c:f>'Input figuren'!$A$168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figuren'!$B$166:$F$166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figuren'!$B$168:$F$168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94F-AB86-6D47FB80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61087"/>
        <c:axId val="1389161567"/>
      </c:barChart>
      <c:catAx>
        <c:axId val="13891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567"/>
        <c:crosses val="autoZero"/>
        <c:auto val="1"/>
        <c:lblAlgn val="ctr"/>
        <c:lblOffset val="100"/>
        <c:noMultiLvlLbl val="0"/>
      </c:catAx>
      <c:valAx>
        <c:axId val="13891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Sociaal</a:t>
            </a:r>
            <a:r>
              <a:rPr lang="nl-NL" sz="1000" b="1" baseline="0"/>
              <a:t> eenzaam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figuren'!$A$660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figuren'!$B$660:$E$660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6-4779-8784-D42EAD5E0D72}"/>
            </c:ext>
          </c:extLst>
        </c:ser>
        <c:ser>
          <c:idx val="1"/>
          <c:order val="1"/>
          <c:tx>
            <c:strRef>
              <c:f>'Input figuren'!$A$661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figuren'!$B$659:$E$659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figuren'!$B$661:$E$661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6-4779-8784-D42EAD5E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60000"/>
        <c:axId val="1963460480"/>
      </c:lineChart>
      <c:dateAx>
        <c:axId val="19634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480"/>
        <c:crosses val="autoZero"/>
        <c:auto val="0"/>
        <c:lblOffset val="100"/>
        <c:baseTimeUnit val="days"/>
        <c:majorUnit val="2"/>
        <c:majorTimeUnit val="days"/>
      </c:dateAx>
      <c:valAx>
        <c:axId val="19634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34600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Emotioneel eenzaam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figuren'!$A$666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figuren'!$B$666:$E$666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7-4B3C-879B-7ACDF6307B4B}"/>
            </c:ext>
          </c:extLst>
        </c:ser>
        <c:ser>
          <c:idx val="1"/>
          <c:order val="1"/>
          <c:tx>
            <c:strRef>
              <c:f>'Input figuren'!$A$667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figuren'!$B$665:$E$665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figuren'!$B$667:$E$667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7-4B3C-879B-7ACDF630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01216"/>
        <c:axId val="1962218976"/>
      </c:lineChart>
      <c:dateAx>
        <c:axId val="196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18976"/>
        <c:crosses val="autoZero"/>
        <c:auto val="0"/>
        <c:lblOffset val="100"/>
        <c:baseTimeUnit val="days"/>
        <c:majorUnit val="2"/>
        <c:majorTimeUnit val="days"/>
      </c:dateAx>
      <c:valAx>
        <c:axId val="196221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2201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Mantelzorger (minimaal 3 maanden en/of minimaal 8 uur per</a:t>
            </a:r>
            <a:r>
              <a:rPr lang="nl-NL" sz="1000" b="1" baseline="0"/>
              <a:t> week</a:t>
            </a:r>
            <a:r>
              <a:rPr lang="nl-NL" sz="1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figuren'!$A$673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figuren'!$B$673:$E$673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AF3-88E2-F05F211E6CE6}"/>
            </c:ext>
          </c:extLst>
        </c:ser>
        <c:ser>
          <c:idx val="1"/>
          <c:order val="1"/>
          <c:tx>
            <c:strRef>
              <c:f>'Input figuren'!$A$674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figuren'!$B$672:$E$672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figuren'!$B$674:$E$674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AF3-88E2-F05F211E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93392"/>
        <c:axId val="1960495792"/>
      </c:lineChart>
      <c:dateAx>
        <c:axId val="1960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5792"/>
        <c:crosses val="autoZero"/>
        <c:auto val="0"/>
        <c:lblOffset val="100"/>
        <c:baseTimeUnit val="days"/>
        <c:majorUnit val="2"/>
        <c:majorTimeUnit val="days"/>
      </c:dateAx>
      <c:valAx>
        <c:axId val="19604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493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Tamelijk zwaar, zeer zwaar tot overbelast als mantelzorger (% van</a:t>
            </a:r>
            <a:r>
              <a:rPr lang="nl-NL" sz="1000" b="1" baseline="0"/>
              <a:t> de mantelzorgers)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figuren'!$A$679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figuren'!$B$679:$E$679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866-A1B6-E76CC2C3460A}"/>
            </c:ext>
          </c:extLst>
        </c:ser>
        <c:ser>
          <c:idx val="1"/>
          <c:order val="1"/>
          <c:tx>
            <c:strRef>
              <c:f>'Input figuren'!$A$680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figuren'!$B$678:$E$678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figuren'!$B$680:$E$680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866-A1B6-E76CC2C3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5232"/>
        <c:axId val="488292352"/>
      </c:lineChart>
      <c:dateAx>
        <c:axId val="4882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2352"/>
        <c:crosses val="autoZero"/>
        <c:auto val="0"/>
        <c:lblOffset val="100"/>
        <c:baseTimeUnit val="days"/>
        <c:majorUnit val="2"/>
        <c:majorTimeUnit val="days"/>
      </c:dateAx>
      <c:valAx>
        <c:axId val="4882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829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Doet vrijwilligerswerk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figuren'!$A$685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figuren'!$B$685:$D$685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77E-96E6-79571359C568}"/>
            </c:ext>
          </c:extLst>
        </c:ser>
        <c:ser>
          <c:idx val="1"/>
          <c:order val="1"/>
          <c:tx>
            <c:strRef>
              <c:f>'Input figuren'!$A$686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figuren'!$B$684:$D$684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2022</c:v>
                </c:pt>
              </c:numCache>
            </c:numRef>
          </c:cat>
          <c:val>
            <c:numRef>
              <c:f>'Input figuren'!$B$686:$D$686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7-477E-96E6-7957135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99664"/>
        <c:axId val="1970298224"/>
      </c:lineChart>
      <c:dateAx>
        <c:axId val="19702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8224"/>
        <c:crosses val="autoZero"/>
        <c:auto val="0"/>
        <c:lblOffset val="100"/>
        <c:baseTimeUnit val="days"/>
        <c:majorUnit val="2"/>
        <c:majorTimeUnit val="days"/>
      </c:dateAx>
      <c:valAx>
        <c:axId val="19702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029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Moeite met rondkomen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 figuren'!$A$692</c:f>
              <c:strCache>
                <c:ptCount val="1"/>
                <c:pt idx="0">
                  <c:v>'s-Gravenhage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figuren'!$B$692:$E$692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085-A45A-946C08E05E42}"/>
            </c:ext>
          </c:extLst>
        </c:ser>
        <c:ser>
          <c:idx val="1"/>
          <c:order val="1"/>
          <c:tx>
            <c:strRef>
              <c:f>'Input figuren'!$A$693</c:f>
              <c:strCache>
                <c:ptCount val="1"/>
                <c:pt idx="0">
                  <c:v>GGD Limburg-Noord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 figuren'!$B$691:$E$691</c:f>
              <c:numCache>
                <c:formatCode>General</c:formatCode>
                <c:ptCount val="4"/>
                <c:pt idx="0">
                  <c:v>2012</c:v>
                </c:pt>
                <c:pt idx="1">
                  <c:v>2016</c:v>
                </c:pt>
                <c:pt idx="2">
                  <c:v>2020</c:v>
                </c:pt>
                <c:pt idx="3">
                  <c:v>2022</c:v>
                </c:pt>
              </c:numCache>
            </c:numRef>
          </c:cat>
          <c:val>
            <c:numRef>
              <c:f>'Input figuren'!$B$693:$E$693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085-A45A-946C08E0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23744"/>
        <c:axId val="1979324704"/>
      </c:lineChart>
      <c:dateAx>
        <c:axId val="1979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4704"/>
        <c:crosses val="autoZero"/>
        <c:auto val="0"/>
        <c:lblOffset val="100"/>
        <c:baseTimeUnit val="days"/>
        <c:majorUnit val="2"/>
        <c:majorTimeUnit val="days"/>
      </c:dateAx>
      <c:valAx>
        <c:axId val="197932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'Input figuren'!$A$580</c:f>
              <c:strCache>
                <c:ptCount val="1"/>
                <c:pt idx="0">
                  <c:v>'s-Gravenhage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8-4B52-9861-6CC9191305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02CF320-FC7A-411A-9575-DD7BCD80140C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08-4B52-9861-6CC91913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figuren'!$B$580:$D$580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F-44C3-A6DC-33F553EFB5C2}"/>
            </c:ext>
          </c:extLst>
        </c:ser>
        <c:ser>
          <c:idx val="1"/>
          <c:order val="1"/>
          <c:tx>
            <c:strRef>
              <c:f>'Input figuren'!$A$581</c:f>
              <c:strCache>
                <c:ptCount val="1"/>
                <c:pt idx="0">
                  <c:v>GGD Limburg-Noord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8-4B52-9861-6CC91913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08-4B52-9861-6CC919130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08-4B52-9861-6CC91913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figuren'!$B$579:$D$579</c:f>
              <c:strCache>
                <c:ptCount val="3"/>
                <c:pt idx="0">
                  <c:v>Man</c:v>
                </c:pt>
                <c:pt idx="1">
                  <c:v>Vrouw</c:v>
                </c:pt>
                <c:pt idx="2">
                  <c:v>Anders</c:v>
                </c:pt>
              </c:strCache>
            </c:strRef>
          </c:cat>
          <c:val>
            <c:numRef>
              <c:f>'Input figuren'!$B$581:$D$581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F-44C3-A6DC-33F553EFB5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Leeftijdsverdeling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'Input figuren'!$B$585</c:f>
              <c:strCache>
                <c:ptCount val="1"/>
                <c:pt idx="0">
                  <c:v>18-34 jaar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figuren'!$B$586:$B$587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EF8-9A0F-93CA8E2A2CDF}"/>
            </c:ext>
          </c:extLst>
        </c:ser>
        <c:ser>
          <c:idx val="1"/>
          <c:order val="1"/>
          <c:tx>
            <c:strRef>
              <c:f>'Input figuren'!$C$585</c:f>
              <c:strCache>
                <c:ptCount val="1"/>
                <c:pt idx="0">
                  <c:v>35-49 jaar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figuren'!$C$586:$C$587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4EF8-9A0F-93CA8E2A2CDF}"/>
            </c:ext>
          </c:extLst>
        </c:ser>
        <c:ser>
          <c:idx val="2"/>
          <c:order val="2"/>
          <c:tx>
            <c:strRef>
              <c:f>'Input figuren'!$D$585</c:f>
              <c:strCache>
                <c:ptCount val="1"/>
                <c:pt idx="0">
                  <c:v>50-64 jaar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figuren'!$D$586:$D$587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5-4EF8-9A0F-93CA8E2A2CDF}"/>
            </c:ext>
          </c:extLst>
        </c:ser>
        <c:ser>
          <c:idx val="3"/>
          <c:order val="3"/>
          <c:tx>
            <c:strRef>
              <c:f>'Input figuren'!$E$585</c:f>
              <c:strCache>
                <c:ptCount val="1"/>
                <c:pt idx="0">
                  <c:v>65-74 jaar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figuren'!$E$586:$E$587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5-4EF8-9A0F-93CA8E2A2CDF}"/>
            </c:ext>
          </c:extLst>
        </c:ser>
        <c:ser>
          <c:idx val="4"/>
          <c:order val="4"/>
          <c:tx>
            <c:strRef>
              <c:f>'Input figuren'!$F$585</c:f>
              <c:strCache>
                <c:ptCount val="1"/>
                <c:pt idx="0">
                  <c:v>75 jaar en ouder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'Input figuren'!$A$586:$A$587</c:f>
              <c:strCache>
                <c:ptCount val="2"/>
                <c:pt idx="0">
                  <c:v>'s-Gravenhage</c:v>
                </c:pt>
                <c:pt idx="1">
                  <c:v>GGD Limburg-Noord</c:v>
                </c:pt>
              </c:strCache>
            </c:strRef>
          </c:cat>
          <c:val>
            <c:numRef>
              <c:f>'Input figuren'!$F$586:$F$587</c:f>
              <c:numCache>
                <c:formatCode>0%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5-4EF8-9A0F-93CA8E2A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323264"/>
        <c:axId val="1546922560"/>
      </c:barChart>
      <c:catAx>
        <c:axId val="1979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6922560"/>
        <c:crosses val="autoZero"/>
        <c:auto val="1"/>
        <c:lblAlgn val="ctr"/>
        <c:lblOffset val="100"/>
        <c:noMultiLvlLbl val="0"/>
      </c:catAx>
      <c:valAx>
        <c:axId val="154692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323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100" b="1"/>
              <a:t>Opleidingsniveau deelnemers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figuren'!$A$592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figuren'!$B$592:$D$592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291-8CEB-5CBE3F45681E}"/>
            </c:ext>
          </c:extLst>
        </c:ser>
        <c:ser>
          <c:idx val="1"/>
          <c:order val="1"/>
          <c:tx>
            <c:strRef>
              <c:f>'Input figuren'!$A$593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figuren'!$B$591:$D$591</c:f>
              <c:strCache>
                <c:ptCount val="3"/>
                <c:pt idx="0">
                  <c:v>Laag</c:v>
                </c:pt>
                <c:pt idx="1">
                  <c:v>Midden </c:v>
                </c:pt>
                <c:pt idx="2">
                  <c:v>Hoog</c:v>
                </c:pt>
              </c:strCache>
            </c:strRef>
          </c:cat>
          <c:val>
            <c:numRef>
              <c:f>'Input figuren'!$B$593:$D$593</c:f>
              <c:numCache>
                <c:formatCode>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291-8CEB-5CBE3F45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9504"/>
        <c:axId val="1985609984"/>
      </c:barChart>
      <c:catAx>
        <c:axId val="19856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984"/>
        <c:crosses val="autoZero"/>
        <c:auto val="1"/>
        <c:lblAlgn val="ctr"/>
        <c:lblOffset val="100"/>
        <c:noMultiLvlLbl val="0"/>
      </c:catAx>
      <c:valAx>
        <c:axId val="1985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5609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Meer dan 3 maanden geleden besmet met het coronavirus en nu nog last van klachten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figuren'!$A$189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figuren'!$B$188:$H$188</c:f>
              <c:strCache>
                <c:ptCount val="7"/>
                <c:pt idx="0">
                  <c:v>75+ jaar</c:v>
                </c:pt>
                <c:pt idx="1">
                  <c:v>65-74 jaar</c:v>
                </c:pt>
                <c:pt idx="2">
                  <c:v>50-64 jaar </c:v>
                </c:pt>
                <c:pt idx="3">
                  <c:v>35-49 jaar</c:v>
                </c:pt>
                <c:pt idx="4">
                  <c:v>18-34 jaar</c:v>
                </c:pt>
                <c:pt idx="5">
                  <c:v>Vrouw</c:v>
                </c:pt>
                <c:pt idx="6">
                  <c:v>Man </c:v>
                </c:pt>
              </c:strCache>
            </c:strRef>
          </c:cat>
          <c:val>
            <c:numRef>
              <c:f>'Input figuren'!$B$189:$H$189</c:f>
              <c:numCache>
                <c:formatCode>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5BC-B942-188430B64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9163007"/>
        <c:axId val="1389160607"/>
      </c:barChart>
      <c:catAx>
        <c:axId val="13891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160607"/>
        <c:crosses val="autoZero"/>
        <c:auto val="1"/>
        <c:lblAlgn val="ctr"/>
        <c:lblOffset val="100"/>
        <c:noMultiLvlLbl val="0"/>
      </c:catAx>
      <c:valAx>
        <c:axId val="138916060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1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Ervaren gevolgen van coronaperiode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3-473A-8F33-2D12F5BAF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1C-42B1-91EE-D1B6ACED4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1C-42B1-91EE-D1B6ACED4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1C-42B1-91EE-D1B6ACED42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CE7B31-66DA-4A4C-9384-CC46841C67C8}" type="VALUE">
                      <a:rPr lang="en-US">
                        <a:solidFill>
                          <a:schemeClr val="bg1"/>
                        </a:solidFill>
                      </a:rPr>
                      <a:pPr/>
                      <a:t>[WAARDE]</a:t>
                    </a:fld>
                    <a:endParaRPr lang="nl-NL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83-473A-8F33-2D12F5BAF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 figuren'!$B$238:$E$238</c:f>
              <c:strCache>
                <c:ptCount val="4"/>
                <c:pt idx="0">
                  <c:v>Alleen positief</c:v>
                </c:pt>
                <c:pt idx="1">
                  <c:v>Alleen negatief</c:v>
                </c:pt>
                <c:pt idx="2">
                  <c:v>Zowel positief als negatief</c:v>
                </c:pt>
                <c:pt idx="3">
                  <c:v>Noch positief, noch negatief</c:v>
                </c:pt>
              </c:strCache>
            </c:strRef>
          </c:cat>
          <c:val>
            <c:numRef>
              <c:f>'Input figuren'!$B$239:$E$239</c:f>
              <c:numCache>
                <c:formatCode>0%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83-473A-8F33-2D12F5BAFD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Heeft Overgewicht (BMI ≥ 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figuren'!$B$330:$K$330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figuren'!$B$331:$K$331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C-4710-B111-D5BE4DDFEE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04654719"/>
        <c:axId val="1604655199"/>
      </c:barChart>
      <c:catAx>
        <c:axId val="160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4655199"/>
        <c:crosses val="autoZero"/>
        <c:auto val="1"/>
        <c:lblAlgn val="ctr"/>
        <c:lblOffset val="100"/>
        <c:noMultiLvlLbl val="0"/>
      </c:catAx>
      <c:valAx>
        <c:axId val="16046551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046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 cap="none" spc="0" baseline="0"/>
              <a:t>Drinkt niet of max 1 glas per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'Input figuren'!$A$374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figuren'!$B$373:$K$373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figuren'!$B$374:$K$374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34C-A710-0D33803AE9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5087423"/>
        <c:axId val="1377517119"/>
      </c:barChart>
      <c:catAx>
        <c:axId val="1055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119"/>
        <c:crosses val="autoZero"/>
        <c:auto val="1"/>
        <c:lblAlgn val="ctr"/>
        <c:lblOffset val="100"/>
        <c:noMultiLvlLbl val="0"/>
      </c:catAx>
      <c:valAx>
        <c:axId val="137751711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550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cap="none" spc="0" baseline="0"/>
              <a:t>Rookt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'Input figuren'!$B$379:$K$379</c:f>
              <c:strCache>
                <c:ptCount val="10"/>
                <c:pt idx="0">
                  <c:v>Hoogopgeleid</c:v>
                </c:pt>
                <c:pt idx="1">
                  <c:v>Middenopgeleid</c:v>
                </c:pt>
                <c:pt idx="2">
                  <c:v>Laagopgeleid</c:v>
                </c:pt>
                <c:pt idx="3">
                  <c:v>75+ jaar</c:v>
                </c:pt>
                <c:pt idx="4">
                  <c:v>65-74 jaar</c:v>
                </c:pt>
                <c:pt idx="5">
                  <c:v>50-64 jaar </c:v>
                </c:pt>
                <c:pt idx="6">
                  <c:v>35-49 jaar</c:v>
                </c:pt>
                <c:pt idx="7">
                  <c:v>18-34 jaar</c:v>
                </c:pt>
                <c:pt idx="8">
                  <c:v>Vrouw</c:v>
                </c:pt>
                <c:pt idx="9">
                  <c:v>Man </c:v>
                </c:pt>
              </c:strCache>
            </c:strRef>
          </c:cat>
          <c:val>
            <c:numRef>
              <c:f>'Input figuren'!$B$380:$K$380</c:f>
              <c:numCache>
                <c:formatCode>0%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7-4966-8413-2E856786C7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893663"/>
        <c:axId val="138896543"/>
      </c:barChart>
      <c:catAx>
        <c:axId val="138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96543"/>
        <c:crosses val="autoZero"/>
        <c:auto val="1"/>
        <c:lblAlgn val="ctr"/>
        <c:lblOffset val="100"/>
        <c:noMultiLvlLbl val="0"/>
      </c:catAx>
      <c:valAx>
        <c:axId val="1388965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89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psychische</a:t>
            </a:r>
            <a:r>
              <a:rPr lang="nl-NL" sz="1000" b="1" baseline="0"/>
              <a:t> klachten</a:t>
            </a:r>
            <a:endParaRPr lang="nl-NL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figuren'!$A$416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figuren'!$B$416:$F$416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FE0-BC6F-EE26A7DA13D1}"/>
            </c:ext>
          </c:extLst>
        </c:ser>
        <c:ser>
          <c:idx val="1"/>
          <c:order val="1"/>
          <c:tx>
            <c:strRef>
              <c:f>'Input figuren'!$A$417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figuren'!$B$415:$F$415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figuren'!$B$417:$F$417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FE0-BC6F-EE26A7D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9119"/>
        <c:axId val="278579679"/>
      </c:barChart>
      <c:catAx>
        <c:axId val="2785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79679"/>
        <c:crosses val="autoZero"/>
        <c:auto val="1"/>
        <c:lblAlgn val="ctr"/>
        <c:lblOffset val="100"/>
        <c:noMultiLvlLbl val="0"/>
      </c:catAx>
      <c:valAx>
        <c:axId val="278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569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00" b="1"/>
              <a:t>Heeft het laatste jaar er serieus over gedacht een eind te maken aan eigen leven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figuren'!$A$422</c:f>
              <c:strCache>
                <c:ptCount val="1"/>
                <c:pt idx="0">
                  <c:v>'s-Gravenhage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figuren'!$B$422:$F$422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55A-BE3C-D3C7EBAC8FA9}"/>
            </c:ext>
          </c:extLst>
        </c:ser>
        <c:ser>
          <c:idx val="1"/>
          <c:order val="1"/>
          <c:tx>
            <c:strRef>
              <c:f>'Input figuren'!$A$423</c:f>
              <c:strCache>
                <c:ptCount val="1"/>
                <c:pt idx="0">
                  <c:v>GGD Limburg-Noord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'Input figuren'!$B$421:$F$421</c:f>
              <c:strCache>
                <c:ptCount val="5"/>
                <c:pt idx="0">
                  <c:v>18-34 jaar</c:v>
                </c:pt>
                <c:pt idx="1">
                  <c:v>35-49 jaar</c:v>
                </c:pt>
                <c:pt idx="2">
                  <c:v>50-64 jaar </c:v>
                </c:pt>
                <c:pt idx="3">
                  <c:v>65-74 jaar</c:v>
                </c:pt>
                <c:pt idx="4">
                  <c:v>75 jaar en ouder</c:v>
                </c:pt>
              </c:strCache>
            </c:strRef>
          </c:cat>
          <c:val>
            <c:numRef>
              <c:f>'Input figuren'!$B$423:$F$423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F-455A-BE3C-D3C7EBAC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517599"/>
        <c:axId val="1377518079"/>
      </c:barChart>
      <c:catAx>
        <c:axId val="13775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8079"/>
        <c:crosses val="autoZero"/>
        <c:auto val="1"/>
        <c:lblAlgn val="ctr"/>
        <c:lblOffset val="100"/>
        <c:noMultiLvlLbl val="0"/>
      </c:catAx>
      <c:valAx>
        <c:axId val="1377518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5175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111125</xdr:rowOff>
    </xdr:from>
    <xdr:to>
      <xdr:col>5</xdr:col>
      <xdr:colOff>893762</xdr:colOff>
      <xdr:row>17</xdr:row>
      <xdr:rowOff>111125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7360B352-F381-4A4F-AE44-DDDA4F6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</xdr:row>
      <xdr:rowOff>120650</xdr:rowOff>
    </xdr:from>
    <xdr:to>
      <xdr:col>11</xdr:col>
      <xdr:colOff>333375</xdr:colOff>
      <xdr:row>17</xdr:row>
      <xdr:rowOff>120650</xdr:rowOff>
    </xdr:to>
    <xdr:graphicFrame macro="">
      <xdr:nvGraphicFramePr>
        <xdr:cNvPr id="5" name="Grafiek 2">
          <a:extLst>
            <a:ext uri="{FF2B5EF4-FFF2-40B4-BE49-F238E27FC236}">
              <a16:creationId xmlns:a16="http://schemas.microsoft.com/office/drawing/2014/main" id="{46D8F268-9C4C-4867-A01A-D77A72F8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23</xdr:row>
      <xdr:rowOff>158750</xdr:rowOff>
    </xdr:from>
    <xdr:to>
      <xdr:col>6</xdr:col>
      <xdr:colOff>9525</xdr:colOff>
      <xdr:row>39</xdr:row>
      <xdr:rowOff>158750</xdr:rowOff>
    </xdr:to>
    <xdr:graphicFrame macro="">
      <xdr:nvGraphicFramePr>
        <xdr:cNvPr id="11" name="Grafiek 3">
          <a:extLst>
            <a:ext uri="{FF2B5EF4-FFF2-40B4-BE49-F238E27FC236}">
              <a16:creationId xmlns:a16="http://schemas.microsoft.com/office/drawing/2014/main" id="{A59B0DDF-1F88-459A-8441-2B22974A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904875</xdr:colOff>
      <xdr:row>43</xdr:row>
      <xdr:rowOff>111125</xdr:rowOff>
    </xdr:from>
    <xdr:to>
      <xdr:col>5</xdr:col>
      <xdr:colOff>904875</xdr:colOff>
      <xdr:row>59</xdr:row>
      <xdr:rowOff>111125</xdr:rowOff>
    </xdr:to>
    <xdr:graphicFrame macro="">
      <xdr:nvGraphicFramePr>
        <xdr:cNvPr id="13" name="Grafiek 4">
          <a:extLst>
            <a:ext uri="{FF2B5EF4-FFF2-40B4-BE49-F238E27FC236}">
              <a16:creationId xmlns:a16="http://schemas.microsoft.com/office/drawing/2014/main" id="{588BB2BA-5DE7-46BD-81AB-49751353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158750</xdr:rowOff>
    </xdr:from>
    <xdr:to>
      <xdr:col>6</xdr:col>
      <xdr:colOff>38100</xdr:colOff>
      <xdr:row>78</xdr:row>
      <xdr:rowOff>158750</xdr:rowOff>
    </xdr:to>
    <xdr:graphicFrame macro="">
      <xdr:nvGraphicFramePr>
        <xdr:cNvPr id="15" name="Grafiek 5">
          <a:extLst>
            <a:ext uri="{FF2B5EF4-FFF2-40B4-BE49-F238E27FC236}">
              <a16:creationId xmlns:a16="http://schemas.microsoft.com/office/drawing/2014/main" id="{76C377D9-826E-4CF0-8EBD-B34C8456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83</xdr:row>
      <xdr:rowOff>25400</xdr:rowOff>
    </xdr:from>
    <xdr:to>
      <xdr:col>6</xdr:col>
      <xdr:colOff>9525</xdr:colOff>
      <xdr:row>99</xdr:row>
      <xdr:rowOff>25400</xdr:rowOff>
    </xdr:to>
    <xdr:graphicFrame macro="">
      <xdr:nvGraphicFramePr>
        <xdr:cNvPr id="21" name="Grafiek 6">
          <a:extLst>
            <a:ext uri="{FF2B5EF4-FFF2-40B4-BE49-F238E27FC236}">
              <a16:creationId xmlns:a16="http://schemas.microsoft.com/office/drawing/2014/main" id="{4DD77A7C-B49B-492C-8A92-919872A4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742950</xdr:colOff>
      <xdr:row>82</xdr:row>
      <xdr:rowOff>139700</xdr:rowOff>
    </xdr:from>
    <xdr:to>
      <xdr:col>11</xdr:col>
      <xdr:colOff>742950</xdr:colOff>
      <xdr:row>98</xdr:row>
      <xdr:rowOff>139700</xdr:rowOff>
    </xdr:to>
    <xdr:graphicFrame macro="">
      <xdr:nvGraphicFramePr>
        <xdr:cNvPr id="23" name="Grafiek 7">
          <a:extLst>
            <a:ext uri="{FF2B5EF4-FFF2-40B4-BE49-F238E27FC236}">
              <a16:creationId xmlns:a16="http://schemas.microsoft.com/office/drawing/2014/main" id="{FEC63D87-9F22-405C-A018-E1E09E2F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103</xdr:row>
      <xdr:rowOff>44450</xdr:rowOff>
    </xdr:from>
    <xdr:to>
      <xdr:col>6</xdr:col>
      <xdr:colOff>9525</xdr:colOff>
      <xdr:row>119</xdr:row>
      <xdr:rowOff>44450</xdr:rowOff>
    </xdr:to>
    <xdr:graphicFrame macro="">
      <xdr:nvGraphicFramePr>
        <xdr:cNvPr id="29" name="Grafiek 8">
          <a:extLst>
            <a:ext uri="{FF2B5EF4-FFF2-40B4-BE49-F238E27FC236}">
              <a16:creationId xmlns:a16="http://schemas.microsoft.com/office/drawing/2014/main" id="{AE2EF822-9A19-4923-AB4C-04FFB412A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330200</xdr:colOff>
      <xdr:row>103</xdr:row>
      <xdr:rowOff>101600</xdr:rowOff>
    </xdr:from>
    <xdr:to>
      <xdr:col>11</xdr:col>
      <xdr:colOff>330200</xdr:colOff>
      <xdr:row>119</xdr:row>
      <xdr:rowOff>101600</xdr:rowOff>
    </xdr:to>
    <xdr:graphicFrame macro="">
      <xdr:nvGraphicFramePr>
        <xdr:cNvPr id="31" name="Grafiek 9">
          <a:extLst>
            <a:ext uri="{FF2B5EF4-FFF2-40B4-BE49-F238E27FC236}">
              <a16:creationId xmlns:a16="http://schemas.microsoft.com/office/drawing/2014/main" id="{C2836BA2-F4B9-4EEB-860A-662B6942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122</xdr:row>
      <xdr:rowOff>6350</xdr:rowOff>
    </xdr:from>
    <xdr:to>
      <xdr:col>6</xdr:col>
      <xdr:colOff>19050</xdr:colOff>
      <xdr:row>138</xdr:row>
      <xdr:rowOff>6350</xdr:rowOff>
    </xdr:to>
    <xdr:graphicFrame macro="">
      <xdr:nvGraphicFramePr>
        <xdr:cNvPr id="35" name="Grafiek 10">
          <a:extLst>
            <a:ext uri="{FF2B5EF4-FFF2-40B4-BE49-F238E27FC236}">
              <a16:creationId xmlns:a16="http://schemas.microsoft.com/office/drawing/2014/main" id="{18AC102A-BA44-4D39-BE80-F29329A9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381000</xdr:colOff>
      <xdr:row>122</xdr:row>
      <xdr:rowOff>15875</xdr:rowOff>
    </xdr:from>
    <xdr:to>
      <xdr:col>11</xdr:col>
      <xdr:colOff>381000</xdr:colOff>
      <xdr:row>138</xdr:row>
      <xdr:rowOff>15875</xdr:rowOff>
    </xdr:to>
    <xdr:graphicFrame macro="">
      <xdr:nvGraphicFramePr>
        <xdr:cNvPr id="37" name="Grafiek 11">
          <a:extLst>
            <a:ext uri="{FF2B5EF4-FFF2-40B4-BE49-F238E27FC236}">
              <a16:creationId xmlns:a16="http://schemas.microsoft.com/office/drawing/2014/main" id="{5DF4C3EC-AF89-491A-BFFE-6768B5D03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487362</xdr:colOff>
      <xdr:row>1</xdr:row>
      <xdr:rowOff>101600</xdr:rowOff>
    </xdr:from>
    <xdr:to>
      <xdr:col>16</xdr:col>
      <xdr:colOff>487362</xdr:colOff>
      <xdr:row>17</xdr:row>
      <xdr:rowOff>101600</xdr:rowOff>
    </xdr:to>
    <xdr:graphicFrame macro="">
      <xdr:nvGraphicFramePr>
        <xdr:cNvPr id="7" name="Grafiek 13">
          <a:extLst>
            <a:ext uri="{FF2B5EF4-FFF2-40B4-BE49-F238E27FC236}">
              <a16:creationId xmlns:a16="http://schemas.microsoft.com/office/drawing/2014/main" id="{1F3D16CA-367C-95F6-1096-3ED620C0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809625</xdr:colOff>
      <xdr:row>1</xdr:row>
      <xdr:rowOff>92075</xdr:rowOff>
    </xdr:from>
    <xdr:to>
      <xdr:col>21</xdr:col>
      <xdr:colOff>809625</xdr:colOff>
      <xdr:row>17</xdr:row>
      <xdr:rowOff>92075</xdr:rowOff>
    </xdr:to>
    <xdr:graphicFrame macro="">
      <xdr:nvGraphicFramePr>
        <xdr:cNvPr id="9" name="Grafiek 14">
          <a:extLst>
            <a:ext uri="{FF2B5EF4-FFF2-40B4-BE49-F238E27FC236}">
              <a16:creationId xmlns:a16="http://schemas.microsoft.com/office/drawing/2014/main" id="{8AE2F0B0-4E25-180F-821E-0B49B6443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619125</xdr:colOff>
      <xdr:row>62</xdr:row>
      <xdr:rowOff>139700</xdr:rowOff>
    </xdr:from>
    <xdr:to>
      <xdr:col>11</xdr:col>
      <xdr:colOff>619125</xdr:colOff>
      <xdr:row>78</xdr:row>
      <xdr:rowOff>139700</xdr:rowOff>
    </xdr:to>
    <xdr:graphicFrame macro="">
      <xdr:nvGraphicFramePr>
        <xdr:cNvPr id="17" name="Grafiek 15">
          <a:extLst>
            <a:ext uri="{FF2B5EF4-FFF2-40B4-BE49-F238E27FC236}">
              <a16:creationId xmlns:a16="http://schemas.microsoft.com/office/drawing/2014/main" id="{6802878D-BA46-6891-8B62-D49C0D12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800100</xdr:colOff>
      <xdr:row>62</xdr:row>
      <xdr:rowOff>139700</xdr:rowOff>
    </xdr:from>
    <xdr:to>
      <xdr:col>16</xdr:col>
      <xdr:colOff>800100</xdr:colOff>
      <xdr:row>78</xdr:row>
      <xdr:rowOff>139700</xdr:rowOff>
    </xdr:to>
    <xdr:graphicFrame macro="">
      <xdr:nvGraphicFramePr>
        <xdr:cNvPr id="19" name="Grafiek 16">
          <a:extLst>
            <a:ext uri="{FF2B5EF4-FFF2-40B4-BE49-F238E27FC236}">
              <a16:creationId xmlns:a16="http://schemas.microsoft.com/office/drawing/2014/main" id="{C48F0D6A-ACAA-11B7-F3C2-8754ED0E6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82</xdr:row>
      <xdr:rowOff>139700</xdr:rowOff>
    </xdr:from>
    <xdr:to>
      <xdr:col>17</xdr:col>
      <xdr:colOff>57150</xdr:colOff>
      <xdr:row>98</xdr:row>
      <xdr:rowOff>139700</xdr:rowOff>
    </xdr:to>
    <xdr:graphicFrame macro="">
      <xdr:nvGraphicFramePr>
        <xdr:cNvPr id="25" name="Grafiek 17">
          <a:extLst>
            <a:ext uri="{FF2B5EF4-FFF2-40B4-BE49-F238E27FC236}">
              <a16:creationId xmlns:a16="http://schemas.microsoft.com/office/drawing/2014/main" id="{5FD42D7A-720E-E129-CDB7-48119CEF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333375</xdr:colOff>
      <xdr:row>83</xdr:row>
      <xdr:rowOff>25400</xdr:rowOff>
    </xdr:from>
    <xdr:to>
      <xdr:col>22</xdr:col>
      <xdr:colOff>333375</xdr:colOff>
      <xdr:row>99</xdr:row>
      <xdr:rowOff>25400</xdr:rowOff>
    </xdr:to>
    <xdr:graphicFrame macro="">
      <xdr:nvGraphicFramePr>
        <xdr:cNvPr id="27" name="Grafiek 18">
          <a:extLst>
            <a:ext uri="{FF2B5EF4-FFF2-40B4-BE49-F238E27FC236}">
              <a16:creationId xmlns:a16="http://schemas.microsoft.com/office/drawing/2014/main" id="{735D4F64-3D8D-A34B-9024-F0A12CA9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609600</xdr:colOff>
      <xdr:row>103</xdr:row>
      <xdr:rowOff>63500</xdr:rowOff>
    </xdr:from>
    <xdr:to>
      <xdr:col>16</xdr:col>
      <xdr:colOff>609600</xdr:colOff>
      <xdr:row>119</xdr:row>
      <xdr:rowOff>63500</xdr:rowOff>
    </xdr:to>
    <xdr:graphicFrame macro="">
      <xdr:nvGraphicFramePr>
        <xdr:cNvPr id="33" name="Grafiek 19">
          <a:extLst>
            <a:ext uri="{FF2B5EF4-FFF2-40B4-BE49-F238E27FC236}">
              <a16:creationId xmlns:a16="http://schemas.microsoft.com/office/drawing/2014/main" id="{DABFEEE4-C0B7-C3D7-4EFD-EC35656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28575</xdr:colOff>
      <xdr:row>140</xdr:row>
      <xdr:rowOff>139700</xdr:rowOff>
    </xdr:from>
    <xdr:to>
      <xdr:col>6</xdr:col>
      <xdr:colOff>28575</xdr:colOff>
      <xdr:row>156</xdr:row>
      <xdr:rowOff>139700</xdr:rowOff>
    </xdr:to>
    <xdr:graphicFrame macro="">
      <xdr:nvGraphicFramePr>
        <xdr:cNvPr id="39" name="Grafiek 20">
          <a:extLst>
            <a:ext uri="{FF2B5EF4-FFF2-40B4-BE49-F238E27FC236}">
              <a16:creationId xmlns:a16="http://schemas.microsoft.com/office/drawing/2014/main" id="{7342AF2E-2B48-6BFC-9A48-ADC3BD4F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400050</xdr:colOff>
      <xdr:row>140</xdr:row>
      <xdr:rowOff>130175</xdr:rowOff>
    </xdr:from>
    <xdr:to>
      <xdr:col>11</xdr:col>
      <xdr:colOff>400050</xdr:colOff>
      <xdr:row>156</xdr:row>
      <xdr:rowOff>130175</xdr:rowOff>
    </xdr:to>
    <xdr:graphicFrame macro="">
      <xdr:nvGraphicFramePr>
        <xdr:cNvPr id="41" name="Grafiek 21">
          <a:extLst>
            <a:ext uri="{FF2B5EF4-FFF2-40B4-BE49-F238E27FC236}">
              <a16:creationId xmlns:a16="http://schemas.microsoft.com/office/drawing/2014/main" id="{1F6E711F-FBCE-3272-7157-60895348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714375</xdr:colOff>
      <xdr:row>140</xdr:row>
      <xdr:rowOff>101600</xdr:rowOff>
    </xdr:from>
    <xdr:to>
      <xdr:col>16</xdr:col>
      <xdr:colOff>714375</xdr:colOff>
      <xdr:row>156</xdr:row>
      <xdr:rowOff>101600</xdr:rowOff>
    </xdr:to>
    <xdr:graphicFrame macro="">
      <xdr:nvGraphicFramePr>
        <xdr:cNvPr id="43" name="Grafiek 22">
          <a:extLst>
            <a:ext uri="{FF2B5EF4-FFF2-40B4-BE49-F238E27FC236}">
              <a16:creationId xmlns:a16="http://schemas.microsoft.com/office/drawing/2014/main" id="{9B9AF30C-6071-9736-2C71-90A92AEF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159</xdr:row>
      <xdr:rowOff>158750</xdr:rowOff>
    </xdr:from>
    <xdr:to>
      <xdr:col>6</xdr:col>
      <xdr:colOff>0</xdr:colOff>
      <xdr:row>175</xdr:row>
      <xdr:rowOff>158750</xdr:rowOff>
    </xdr:to>
    <xdr:graphicFrame macro="">
      <xdr:nvGraphicFramePr>
        <xdr:cNvPr id="51" name="Grafiek 23">
          <a:extLst>
            <a:ext uri="{FF2B5EF4-FFF2-40B4-BE49-F238E27FC236}">
              <a16:creationId xmlns:a16="http://schemas.microsoft.com/office/drawing/2014/main" id="{C22A4938-012C-6DF4-AB6D-B2E997F3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409575</xdr:colOff>
      <xdr:row>160</xdr:row>
      <xdr:rowOff>25400</xdr:rowOff>
    </xdr:from>
    <xdr:to>
      <xdr:col>11</xdr:col>
      <xdr:colOff>409575</xdr:colOff>
      <xdr:row>176</xdr:row>
      <xdr:rowOff>25400</xdr:rowOff>
    </xdr:to>
    <xdr:graphicFrame macro="">
      <xdr:nvGraphicFramePr>
        <xdr:cNvPr id="53" name="Grafiek 24">
          <a:extLst>
            <a:ext uri="{FF2B5EF4-FFF2-40B4-BE49-F238E27FC236}">
              <a16:creationId xmlns:a16="http://schemas.microsoft.com/office/drawing/2014/main" id="{9504FAE1-3CE9-4D7F-4A43-2D6C3E2F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657225</xdr:colOff>
      <xdr:row>160</xdr:row>
      <xdr:rowOff>34925</xdr:rowOff>
    </xdr:from>
    <xdr:to>
      <xdr:col>16</xdr:col>
      <xdr:colOff>657225</xdr:colOff>
      <xdr:row>176</xdr:row>
      <xdr:rowOff>34925</xdr:rowOff>
    </xdr:to>
    <xdr:graphicFrame macro="">
      <xdr:nvGraphicFramePr>
        <xdr:cNvPr id="57" name="Grafiek 25">
          <a:extLst>
            <a:ext uri="{FF2B5EF4-FFF2-40B4-BE49-F238E27FC236}">
              <a16:creationId xmlns:a16="http://schemas.microsoft.com/office/drawing/2014/main" id="{65548181-2042-1A77-5FA0-E45BD5F98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895350</xdr:colOff>
      <xdr:row>178</xdr:row>
      <xdr:rowOff>152400</xdr:rowOff>
    </xdr:from>
    <xdr:to>
      <xdr:col>5</xdr:col>
      <xdr:colOff>895350</xdr:colOff>
      <xdr:row>194</xdr:row>
      <xdr:rowOff>152400</xdr:rowOff>
    </xdr:to>
    <xdr:graphicFrame macro="">
      <xdr:nvGraphicFramePr>
        <xdr:cNvPr id="60" name="Grafiek 28">
          <a:extLst>
            <a:ext uri="{FF2B5EF4-FFF2-40B4-BE49-F238E27FC236}">
              <a16:creationId xmlns:a16="http://schemas.microsoft.com/office/drawing/2014/main" id="{4FE18575-A995-7045-EFF9-DAD6AEA8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38100</xdr:colOff>
      <xdr:row>197</xdr:row>
      <xdr:rowOff>82550</xdr:rowOff>
    </xdr:from>
    <xdr:to>
      <xdr:col>6</xdr:col>
      <xdr:colOff>38100</xdr:colOff>
      <xdr:row>213</xdr:row>
      <xdr:rowOff>82550</xdr:rowOff>
    </xdr:to>
    <xdr:graphicFrame macro="">
      <xdr:nvGraphicFramePr>
        <xdr:cNvPr id="101" name="Grafiek 29">
          <a:extLst>
            <a:ext uri="{FF2B5EF4-FFF2-40B4-BE49-F238E27FC236}">
              <a16:creationId xmlns:a16="http://schemas.microsoft.com/office/drawing/2014/main" id="{0556D075-A3AC-6168-7ED4-831978C8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447675</xdr:colOff>
      <xdr:row>196</xdr:row>
      <xdr:rowOff>63500</xdr:rowOff>
    </xdr:from>
    <xdr:to>
      <xdr:col>11</xdr:col>
      <xdr:colOff>447675</xdr:colOff>
      <xdr:row>212</xdr:row>
      <xdr:rowOff>63500</xdr:rowOff>
    </xdr:to>
    <xdr:graphicFrame macro="">
      <xdr:nvGraphicFramePr>
        <xdr:cNvPr id="102" name="Grafiek 31">
          <a:extLst>
            <a:ext uri="{FF2B5EF4-FFF2-40B4-BE49-F238E27FC236}">
              <a16:creationId xmlns:a16="http://schemas.microsoft.com/office/drawing/2014/main" id="{DF8BF530-7EA0-F9F6-9BD1-208CDB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742950</xdr:colOff>
      <xdr:row>196</xdr:row>
      <xdr:rowOff>63500</xdr:rowOff>
    </xdr:from>
    <xdr:to>
      <xdr:col>16</xdr:col>
      <xdr:colOff>742950</xdr:colOff>
      <xdr:row>212</xdr:row>
      <xdr:rowOff>63500</xdr:rowOff>
    </xdr:to>
    <xdr:graphicFrame macro="">
      <xdr:nvGraphicFramePr>
        <xdr:cNvPr id="103" name="Grafiek 32">
          <a:extLst>
            <a:ext uri="{FF2B5EF4-FFF2-40B4-BE49-F238E27FC236}">
              <a16:creationId xmlns:a16="http://schemas.microsoft.com/office/drawing/2014/main" id="{6A7951BA-E402-6787-AE10-7C446952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Rapportage GMJV">
      <a:dk1>
        <a:sysClr val="windowText" lastClr="000000"/>
      </a:dk1>
      <a:lt1>
        <a:sysClr val="window" lastClr="FFFFFF"/>
      </a:lt1>
      <a:dk2>
        <a:srgbClr val="696964"/>
      </a:dk2>
      <a:lt2>
        <a:srgbClr val="E6E6E1"/>
      </a:lt2>
      <a:accent1>
        <a:srgbClr val="305835"/>
      </a:accent1>
      <a:accent2>
        <a:srgbClr val="53BEBE"/>
      </a:accent2>
      <a:accent3>
        <a:srgbClr val="A3FFA3"/>
      </a:accent3>
      <a:accent4>
        <a:srgbClr val="FF7AAB"/>
      </a:accent4>
      <a:accent5>
        <a:srgbClr val="DB2B8D"/>
      </a:accent5>
      <a:accent6>
        <a:srgbClr val="FF1C26"/>
      </a:accent6>
      <a:hlink>
        <a:srgbClr val="FF7AAB"/>
      </a:hlink>
      <a:folHlink>
        <a:srgbClr val="DB2B8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P5"/>
  <sheetViews>
    <sheetView zoomScaleNormal="100" workbookViewId="0">
      <selection sqref="A1:XFD1048576"/>
    </sheetView>
  </sheetViews>
  <sheetFormatPr defaultColWidth="11.125" defaultRowHeight="12.75" x14ac:dyDescent="0.2"/>
  <cols>
    <col min="1" max="1" width="37.875" customWidth="1"/>
    <col min="2" max="2" width="11.875" customWidth="1"/>
    <col min="3" max="3" width="17.375" customWidth="1"/>
    <col min="4" max="4" width="19.875" customWidth="1"/>
    <col min="5" max="5" width="17.25" customWidth="1"/>
    <col min="6" max="6" width="26.625" customWidth="1"/>
    <col min="7" max="7" width="18.375" customWidth="1"/>
    <col min="8" max="8" width="18.125" customWidth="1"/>
    <col min="9" max="9" width="16.5" customWidth="1"/>
    <col min="10" max="10" width="17.375" customWidth="1"/>
    <col min="11" max="11" width="19.875" customWidth="1"/>
    <col min="12" max="13" width="17.25" customWidth="1"/>
    <col min="14" max="14" width="18.375" customWidth="1"/>
    <col min="15" max="15" width="18.125" customWidth="1"/>
    <col min="16" max="16" width="11.875" customWidth="1"/>
    <col min="17" max="17" width="17.375" customWidth="1"/>
    <col min="18" max="18" width="19.875" customWidth="1"/>
    <col min="19" max="20" width="17.25" customWidth="1"/>
    <col min="21" max="21" width="18.375" customWidth="1"/>
    <col min="22" max="22" width="18.125" customWidth="1"/>
    <col min="23" max="23" width="11.875" customWidth="1"/>
    <col min="24" max="24" width="17.375" customWidth="1"/>
    <col min="25" max="25" width="19.875" customWidth="1"/>
    <col min="26" max="27" width="17.25" customWidth="1"/>
    <col min="28" max="28" width="18.375" customWidth="1"/>
    <col min="29" max="29" width="18.125" customWidth="1"/>
    <col min="30" max="30" width="11.875" customWidth="1"/>
    <col min="31" max="31" width="17.375" customWidth="1"/>
    <col min="32" max="32" width="19.875" customWidth="1"/>
    <col min="33" max="34" width="17.25" customWidth="1"/>
    <col min="35" max="35" width="18.375" customWidth="1"/>
    <col min="36" max="36" width="18.125" customWidth="1"/>
    <col min="37" max="37" width="11.875" customWidth="1"/>
    <col min="38" max="38" width="17.5" customWidth="1"/>
    <col min="39" max="39" width="19.875" customWidth="1"/>
    <col min="40" max="41" width="17.375" customWidth="1"/>
    <col min="42" max="42" width="18.5" customWidth="1"/>
    <col min="43" max="43" width="18.25" customWidth="1"/>
    <col min="44" max="44" width="11.875" customWidth="1"/>
    <col min="45" max="45" width="17.5" customWidth="1"/>
    <col min="46" max="46" width="19.875" customWidth="1"/>
    <col min="47" max="48" width="17.375" customWidth="1"/>
    <col min="49" max="49" width="18.5" customWidth="1"/>
    <col min="50" max="50" width="18.25" customWidth="1"/>
    <col min="51" max="51" width="12.75" customWidth="1"/>
    <col min="52" max="52" width="14.75" customWidth="1"/>
    <col min="53" max="53" width="17.25" customWidth="1"/>
    <col min="54" max="55" width="14.625" customWidth="1"/>
    <col min="56" max="56" width="15.75" customWidth="1"/>
    <col min="57" max="57" width="15.5" customWidth="1"/>
    <col min="58" max="58" width="9.25" customWidth="1"/>
    <col min="59" max="59" width="14.75" customWidth="1"/>
    <col min="60" max="60" width="17.25" customWidth="1"/>
    <col min="61" max="62" width="14.625" customWidth="1"/>
    <col min="63" max="63" width="15.75" customWidth="1"/>
    <col min="64" max="64" width="15.5" customWidth="1"/>
    <col min="65" max="65" width="13.875" customWidth="1"/>
    <col min="66" max="66" width="14.75" customWidth="1"/>
    <col min="67" max="67" width="17.25" customWidth="1"/>
    <col min="68" max="69" width="14.625" customWidth="1"/>
    <col min="70" max="70" width="15.75" customWidth="1"/>
    <col min="71" max="71" width="15.5" customWidth="1"/>
    <col min="72" max="72" width="9.25" customWidth="1"/>
    <col min="73" max="73" width="14.75" customWidth="1"/>
    <col min="74" max="74" width="17.25" customWidth="1"/>
    <col min="75" max="76" width="14.625" customWidth="1"/>
    <col min="77" max="77" width="15.75" customWidth="1"/>
    <col min="78" max="78" width="15.5" customWidth="1"/>
    <col min="79" max="79" width="9.25" customWidth="1"/>
    <col min="80" max="80" width="14.75" customWidth="1"/>
    <col min="81" max="81" width="17.25" customWidth="1"/>
    <col min="82" max="83" width="14.625" customWidth="1"/>
    <col min="84" max="84" width="15.75" customWidth="1"/>
    <col min="85" max="85" width="15.5" customWidth="1"/>
    <col min="87" max="87" width="14.875" customWidth="1"/>
    <col min="88" max="88" width="17.5" customWidth="1"/>
    <col min="89" max="90" width="14.875" customWidth="1"/>
    <col min="91" max="91" width="15.875" customWidth="1"/>
    <col min="92" max="92" width="15.75" customWidth="1"/>
    <col min="93" max="93" width="12.375" customWidth="1"/>
    <col min="94" max="94" width="17.875" customWidth="1"/>
    <col min="95" max="95" width="20.375" customWidth="1"/>
    <col min="96" max="97" width="17.875" customWidth="1"/>
    <col min="98" max="98" width="18.875" customWidth="1"/>
    <col min="99" max="99" width="18.75" customWidth="1"/>
    <col min="100" max="100" width="8.875" customWidth="1"/>
    <col min="101" max="101" width="14.375" customWidth="1"/>
    <col min="102" max="102" width="16.875" customWidth="1"/>
    <col min="103" max="104" width="14.25" customWidth="1"/>
    <col min="105" max="105" width="15.375" customWidth="1"/>
    <col min="106" max="106" width="15.125" customWidth="1"/>
    <col min="107" max="107" width="8.875" customWidth="1"/>
    <col min="108" max="108" width="14.375" customWidth="1"/>
    <col min="109" max="109" width="16.875" customWidth="1"/>
    <col min="110" max="111" width="14.25" customWidth="1"/>
    <col min="112" max="112" width="15.375" customWidth="1"/>
    <col min="113" max="113" width="15.125" customWidth="1"/>
    <col min="114" max="114" width="8.875" customWidth="1"/>
    <col min="115" max="115" width="14.375" customWidth="1"/>
    <col min="116" max="116" width="16.875" customWidth="1"/>
    <col min="117" max="118" width="14.25" customWidth="1"/>
    <col min="119" max="119" width="15.375" customWidth="1"/>
    <col min="120" max="120" width="15.125" customWidth="1"/>
    <col min="121" max="121" width="8.875" customWidth="1"/>
    <col min="122" max="122" width="14.375" customWidth="1"/>
    <col min="123" max="123" width="16.875" customWidth="1"/>
    <col min="124" max="125" width="14.25" customWidth="1"/>
    <col min="126" max="126" width="15.375" customWidth="1"/>
    <col min="127" max="127" width="15.125" customWidth="1"/>
    <col min="128" max="128" width="8.875" customWidth="1"/>
    <col min="129" max="129" width="14.375" customWidth="1"/>
    <col min="130" max="130" width="16.875" customWidth="1"/>
    <col min="131" max="132" width="14.25" customWidth="1"/>
    <col min="133" max="133" width="15.375" customWidth="1"/>
    <col min="134" max="134" width="15.125" customWidth="1"/>
    <col min="135" max="135" width="8.875" customWidth="1"/>
    <col min="136" max="136" width="14.375" customWidth="1"/>
    <col min="137" max="137" width="16.875" customWidth="1"/>
    <col min="138" max="139" width="14.25" customWidth="1"/>
    <col min="140" max="140" width="15.375" customWidth="1"/>
    <col min="141" max="141" width="15.125" customWidth="1"/>
    <col min="142" max="142" width="11.25" customWidth="1"/>
    <col min="143" max="143" width="16.75" customWidth="1"/>
    <col min="144" max="144" width="19.25" customWidth="1"/>
    <col min="145" max="146" width="16.625" customWidth="1"/>
    <col min="147" max="147" width="17.875" customWidth="1"/>
    <col min="148" max="148" width="17.625" customWidth="1"/>
    <col min="149" max="149" width="11.25" customWidth="1"/>
    <col min="150" max="150" width="16.75" customWidth="1"/>
    <col min="151" max="151" width="19.25" customWidth="1"/>
    <col min="152" max="153" width="16.625" customWidth="1"/>
    <col min="154" max="154" width="17.875" customWidth="1"/>
    <col min="155" max="155" width="17.625" customWidth="1"/>
    <col min="156" max="156" width="11.25" customWidth="1"/>
    <col min="157" max="157" width="16.75" customWidth="1"/>
    <col min="158" max="158" width="19.25" customWidth="1"/>
    <col min="159" max="160" width="16.625" customWidth="1"/>
    <col min="161" max="161" width="17.875" customWidth="1"/>
    <col min="162" max="162" width="17.625" customWidth="1"/>
    <col min="163" max="163" width="12.25" customWidth="1"/>
    <col min="164" max="164" width="17.875" customWidth="1"/>
    <col min="165" max="165" width="20.25" customWidth="1"/>
    <col min="166" max="167" width="17.75" customWidth="1"/>
    <col min="168" max="168" width="18.875" customWidth="1"/>
    <col min="169" max="169" width="18.625" customWidth="1"/>
    <col min="170" max="170" width="12.25" customWidth="1"/>
    <col min="171" max="171" width="17.875" customWidth="1"/>
    <col min="172" max="172" width="20.25" customWidth="1"/>
    <col min="173" max="174" width="17.75" customWidth="1"/>
    <col min="175" max="175" width="18.875" customWidth="1"/>
    <col min="176" max="176" width="18.625" customWidth="1"/>
    <col min="177" max="177" width="12.25" customWidth="1"/>
    <col min="178" max="178" width="17.875" customWidth="1"/>
    <col min="179" max="179" width="20.25" customWidth="1"/>
    <col min="180" max="181" width="17.75" customWidth="1"/>
    <col min="182" max="182" width="18.875" customWidth="1"/>
    <col min="183" max="183" width="18.625" customWidth="1"/>
    <col min="184" max="184" width="11.25" customWidth="1"/>
    <col min="185" max="185" width="16.75" customWidth="1"/>
    <col min="186" max="186" width="19.25" customWidth="1"/>
    <col min="187" max="188" width="16.625" customWidth="1"/>
    <col min="189" max="189" width="17.875" customWidth="1"/>
    <col min="190" max="190" width="17.625" customWidth="1"/>
    <col min="191" max="191" width="11.25" customWidth="1"/>
    <col min="192" max="192" width="16.75" customWidth="1"/>
    <col min="193" max="193" width="19.25" customWidth="1"/>
    <col min="194" max="195" width="16.625" customWidth="1"/>
    <col min="196" max="196" width="17.875" customWidth="1"/>
    <col min="197" max="197" width="17.625" customWidth="1"/>
    <col min="198" max="198" width="11.25" customWidth="1"/>
    <col min="199" max="199" width="16.75" customWidth="1"/>
    <col min="200" max="200" width="19.25" customWidth="1"/>
    <col min="201" max="202" width="16.625" customWidth="1"/>
    <col min="203" max="203" width="17.875" customWidth="1"/>
    <col min="204" max="204" width="17.625" customWidth="1"/>
    <col min="205" max="205" width="11.25" customWidth="1"/>
    <col min="206" max="206" width="16.75" customWidth="1"/>
    <col min="207" max="207" width="19.25" customWidth="1"/>
    <col min="208" max="209" width="16.625" customWidth="1"/>
    <col min="210" max="210" width="17.875" customWidth="1"/>
    <col min="211" max="211" width="17.625" customWidth="1"/>
    <col min="212" max="212" width="11.25" customWidth="1"/>
    <col min="213" max="213" width="16.75" customWidth="1"/>
    <col min="214" max="214" width="19.25" customWidth="1"/>
    <col min="215" max="216" width="16.625" customWidth="1"/>
    <col min="217" max="217" width="17.875" customWidth="1"/>
    <col min="218" max="218" width="17.625" customWidth="1"/>
    <col min="219" max="219" width="11.25" customWidth="1"/>
    <col min="220" max="220" width="16.75" customWidth="1"/>
    <col min="221" max="221" width="19.25" customWidth="1"/>
    <col min="222" max="223" width="16.625" customWidth="1"/>
    <col min="224" max="224" width="17.875" customWidth="1"/>
    <col min="225" max="225" width="17.625" customWidth="1"/>
    <col min="226" max="226" width="9.375" customWidth="1"/>
    <col min="227" max="227" width="14.875" customWidth="1"/>
    <col min="228" max="228" width="17.375" customWidth="1"/>
    <col min="229" max="230" width="14.75" customWidth="1"/>
    <col min="231" max="231" width="15.875" customWidth="1"/>
    <col min="232" max="232" width="15.625" customWidth="1"/>
    <col min="233" max="233" width="9.375" customWidth="1"/>
    <col min="234" max="234" width="14.875" customWidth="1"/>
    <col min="235" max="235" width="17.375" customWidth="1"/>
    <col min="236" max="237" width="14.75" customWidth="1"/>
    <col min="238" max="238" width="15.875" customWidth="1"/>
    <col min="239" max="239" width="15.625" customWidth="1"/>
    <col min="240" max="240" width="9.5" customWidth="1"/>
    <col min="241" max="241" width="15" customWidth="1"/>
    <col min="242" max="242" width="17.5" customWidth="1"/>
    <col min="243" max="244" width="14.875" customWidth="1"/>
    <col min="245" max="245" width="16" customWidth="1"/>
    <col min="246" max="246" width="15.875" customWidth="1"/>
    <col min="247" max="247" width="9.5" customWidth="1"/>
    <col min="248" max="248" width="15" customWidth="1"/>
    <col min="249" max="249" width="17.5" customWidth="1"/>
    <col min="250" max="251" width="14.875" customWidth="1"/>
    <col min="252" max="252" width="16" customWidth="1"/>
    <col min="253" max="253" width="15.875" customWidth="1"/>
    <col min="254" max="254" width="9.5" customWidth="1"/>
    <col min="255" max="255" width="15" customWidth="1"/>
    <col min="256" max="256" width="17.5" customWidth="1"/>
    <col min="257" max="258" width="14.875" customWidth="1"/>
    <col min="259" max="259" width="16" customWidth="1"/>
    <col min="260" max="260" width="15.875" customWidth="1"/>
    <col min="261" max="261" width="9.5" customWidth="1"/>
    <col min="262" max="262" width="15" customWidth="1"/>
    <col min="263" max="263" width="17.5" customWidth="1"/>
    <col min="264" max="265" width="14.875" customWidth="1"/>
    <col min="266" max="266" width="16" customWidth="1"/>
    <col min="267" max="267" width="15.875" customWidth="1"/>
    <col min="268" max="268" width="9.5" customWidth="1"/>
    <col min="269" max="269" width="15" customWidth="1"/>
    <col min="270" max="270" width="17.5" customWidth="1"/>
    <col min="271" max="272" width="14.875" customWidth="1"/>
    <col min="273" max="273" width="16" customWidth="1"/>
    <col min="274" max="274" width="15.875" customWidth="1"/>
    <col min="275" max="275" width="9.375" customWidth="1"/>
    <col min="276" max="276" width="14.875" customWidth="1"/>
    <col min="277" max="277" width="17.375" customWidth="1"/>
    <col min="278" max="279" width="14.75" customWidth="1"/>
    <col min="280" max="280" width="15.875" customWidth="1"/>
    <col min="281" max="281" width="15.625" customWidth="1"/>
    <col min="282" max="282" width="9.375" customWidth="1"/>
    <col min="283" max="283" width="14.875" customWidth="1"/>
    <col min="284" max="284" width="17.375" customWidth="1"/>
    <col min="285" max="286" width="14.75" customWidth="1"/>
    <col min="287" max="287" width="15.875" customWidth="1"/>
    <col min="288" max="288" width="15.625" customWidth="1"/>
    <col min="289" max="289" width="9.375" customWidth="1"/>
    <col min="290" max="290" width="14.875" customWidth="1"/>
    <col min="291" max="291" width="17.375" customWidth="1"/>
    <col min="292" max="293" width="14.75" customWidth="1"/>
    <col min="294" max="294" width="15.875" customWidth="1"/>
    <col min="295" max="295" width="15.625" customWidth="1"/>
    <col min="296" max="296" width="9.375" customWidth="1"/>
    <col min="297" max="297" width="14.875" customWidth="1"/>
    <col min="298" max="298" width="17.375" customWidth="1"/>
    <col min="299" max="300" width="14.75" customWidth="1"/>
    <col min="301" max="301" width="15.875" customWidth="1"/>
    <col min="302" max="302" width="15.625" customWidth="1"/>
    <col min="303" max="303" width="9.375" customWidth="1"/>
    <col min="304" max="304" width="14.875" customWidth="1"/>
    <col min="305" max="305" width="17.375" customWidth="1"/>
    <col min="306" max="307" width="14.75" customWidth="1"/>
    <col min="308" max="308" width="15.875" customWidth="1"/>
    <col min="309" max="309" width="15.625" customWidth="1"/>
    <col min="310" max="310" width="9.375" customWidth="1"/>
    <col min="311" max="311" width="14.875" customWidth="1"/>
    <col min="312" max="312" width="17.375" customWidth="1"/>
    <col min="313" max="314" width="14.75" customWidth="1"/>
    <col min="315" max="315" width="15.875" customWidth="1"/>
    <col min="316" max="316" width="15.625" customWidth="1"/>
    <col min="317" max="317" width="10.125" customWidth="1"/>
    <col min="318" max="318" width="15.5" customWidth="1"/>
    <col min="319" max="319" width="18.125" customWidth="1"/>
    <col min="320" max="321" width="15.5" customWidth="1"/>
    <col min="322" max="322" width="16.5" customWidth="1"/>
    <col min="323" max="323" width="16.375" customWidth="1"/>
    <col min="324" max="324" width="10.125" customWidth="1"/>
    <col min="325" max="325" width="15.5" customWidth="1"/>
    <col min="326" max="326" width="18.125" customWidth="1"/>
    <col min="327" max="328" width="15.5" customWidth="1"/>
    <col min="329" max="329" width="16.5" customWidth="1"/>
    <col min="330" max="330" width="16.375" customWidth="1"/>
    <col min="331" max="331" width="10.125" customWidth="1"/>
    <col min="332" max="332" width="15.5" customWidth="1"/>
    <col min="333" max="333" width="18.125" customWidth="1"/>
    <col min="334" max="335" width="15.5" customWidth="1"/>
    <col min="336" max="336" width="16.5" customWidth="1"/>
    <col min="337" max="337" width="16.375" customWidth="1"/>
    <col min="338" max="338" width="10.125" customWidth="1"/>
    <col min="339" max="339" width="15.5" customWidth="1"/>
    <col min="340" max="340" width="18.125" customWidth="1"/>
    <col min="341" max="342" width="15.5" customWidth="1"/>
    <col min="343" max="343" width="16.5" customWidth="1"/>
    <col min="344" max="344" width="16.375" customWidth="1"/>
    <col min="345" max="345" width="11.375" customWidth="1"/>
    <col min="346" max="346" width="16.875" customWidth="1"/>
    <col min="347" max="347" width="19.375" customWidth="1"/>
    <col min="348" max="349" width="16.75" customWidth="1"/>
    <col min="350" max="350" width="17.875" customWidth="1"/>
    <col min="351" max="351" width="17.75" customWidth="1"/>
    <col min="352" max="352" width="9.25" customWidth="1"/>
    <col min="353" max="353" width="14.75" customWidth="1"/>
    <col min="354" max="354" width="17.25" customWidth="1"/>
    <col min="355" max="356" width="14.625" customWidth="1"/>
    <col min="357" max="357" width="15.75" customWidth="1"/>
    <col min="358" max="358" width="15.5" customWidth="1"/>
    <col min="359" max="359" width="11.375" customWidth="1"/>
    <col min="360" max="360" width="16.875" customWidth="1"/>
    <col min="361" max="361" width="19.375" customWidth="1"/>
    <col min="362" max="363" width="16.75" customWidth="1"/>
    <col min="364" max="364" width="17.875" customWidth="1"/>
    <col min="365" max="365" width="17.75" customWidth="1"/>
    <col min="366" max="366" width="9.25" customWidth="1"/>
    <col min="367" max="367" width="14.75" customWidth="1"/>
    <col min="368" max="368" width="17.25" customWidth="1"/>
    <col min="369" max="370" width="14.625" customWidth="1"/>
    <col min="371" max="371" width="15.75" customWidth="1"/>
    <col min="372" max="372" width="15.5" customWidth="1"/>
    <col min="373" max="373" width="9.25" customWidth="1"/>
    <col min="374" max="374" width="14.75" customWidth="1"/>
    <col min="375" max="375" width="17.25" customWidth="1"/>
    <col min="376" max="377" width="14.625" customWidth="1"/>
    <col min="378" max="378" width="15.75" customWidth="1"/>
    <col min="379" max="379" width="15.5" customWidth="1"/>
    <col min="380" max="380" width="11.75" customWidth="1"/>
    <col min="381" max="381" width="17.25" customWidth="1"/>
    <col min="382" max="382" width="19.75" customWidth="1"/>
    <col min="383" max="384" width="17.125" customWidth="1"/>
    <col min="385" max="385" width="18.25" customWidth="1"/>
    <col min="386" max="386" width="18.125" customWidth="1"/>
    <col min="387" max="387" width="9.375" customWidth="1"/>
    <col min="388" max="388" width="14.875" customWidth="1"/>
    <col min="389" max="389" width="17.375" customWidth="1"/>
    <col min="390" max="391" width="14.75" customWidth="1"/>
    <col min="392" max="392" width="15.875" customWidth="1"/>
    <col min="393" max="393" width="15.625" customWidth="1"/>
    <col min="394" max="394" width="9.375" customWidth="1"/>
    <col min="395" max="395" width="14.875" customWidth="1"/>
    <col min="396" max="396" width="17.375" customWidth="1"/>
    <col min="397" max="398" width="14.75" customWidth="1"/>
    <col min="399" max="399" width="15.875" customWidth="1"/>
    <col min="400" max="400" width="15.625" customWidth="1"/>
    <col min="401" max="401" width="9.875" customWidth="1"/>
    <col min="402" max="402" width="15.25" customWidth="1"/>
    <col min="403" max="403" width="17.875" customWidth="1"/>
    <col min="404" max="405" width="15.125" customWidth="1"/>
    <col min="406" max="406" width="16.25" customWidth="1"/>
    <col min="407" max="407" width="16.125" customWidth="1"/>
    <col min="408" max="408" width="9.875" customWidth="1"/>
    <col min="409" max="409" width="15.25" customWidth="1"/>
    <col min="410" max="410" width="17.875" customWidth="1"/>
    <col min="411" max="412" width="15.125" customWidth="1"/>
    <col min="413" max="413" width="16.25" customWidth="1"/>
    <col min="414" max="414" width="16.125" customWidth="1"/>
    <col min="415" max="415" width="9.875" customWidth="1"/>
    <col min="416" max="416" width="15.25" customWidth="1"/>
    <col min="417" max="417" width="17.875" customWidth="1"/>
    <col min="418" max="419" width="15.125" customWidth="1"/>
    <col min="420" max="420" width="16.25" customWidth="1"/>
    <col min="421" max="421" width="16.125" customWidth="1"/>
    <col min="422" max="422" width="10.125" customWidth="1"/>
    <col min="423" max="423" width="15.625" customWidth="1"/>
    <col min="424" max="424" width="18.125" customWidth="1"/>
    <col min="425" max="426" width="15.5" customWidth="1"/>
    <col min="427" max="427" width="16.625" customWidth="1"/>
    <col min="428" max="428" width="16.5" customWidth="1"/>
    <col min="429" max="429" width="10.125" customWidth="1"/>
    <col min="430" max="430" width="15.625" customWidth="1"/>
    <col min="431" max="431" width="18.125" customWidth="1"/>
    <col min="432" max="433" width="15.5" customWidth="1"/>
    <col min="434" max="434" width="16.625" customWidth="1"/>
    <col min="435" max="435" width="16.5" customWidth="1"/>
    <col min="436" max="436" width="9.125" customWidth="1"/>
    <col min="437" max="437" width="14.625" customWidth="1"/>
    <col min="438" max="438" width="17.125" customWidth="1"/>
    <col min="439" max="440" width="14.5" customWidth="1"/>
    <col min="441" max="441" width="15.625" customWidth="1"/>
    <col min="442" max="442" width="15.5" customWidth="1"/>
    <col min="443" max="443" width="9.625" customWidth="1"/>
    <col min="444" max="444" width="15.125" customWidth="1"/>
    <col min="445" max="445" width="17.625" customWidth="1"/>
    <col min="446" max="447" width="15" customWidth="1"/>
    <col min="448" max="448" width="16.125" customWidth="1"/>
    <col min="449" max="449" width="15.875" customWidth="1"/>
    <col min="450" max="450" width="9.125" customWidth="1"/>
    <col min="451" max="451" width="14.625" customWidth="1"/>
    <col min="452" max="452" width="17.125" customWidth="1"/>
    <col min="453" max="454" width="14.5" customWidth="1"/>
    <col min="455" max="455" width="15.625" customWidth="1"/>
    <col min="456" max="456" width="15.5" customWidth="1"/>
    <col min="457" max="457" width="9.125" customWidth="1"/>
    <col min="458" max="458" width="14.625" customWidth="1"/>
    <col min="459" max="459" width="17.125" customWidth="1"/>
    <col min="460" max="461" width="14.5" customWidth="1"/>
    <col min="462" max="462" width="15.625" customWidth="1"/>
    <col min="463" max="463" width="15.5" customWidth="1"/>
    <col min="464" max="464" width="11.125" customWidth="1"/>
    <col min="465" max="465" width="16.625" customWidth="1"/>
    <col min="466" max="466" width="19.125" customWidth="1"/>
    <col min="467" max="468" width="16.5" customWidth="1"/>
    <col min="469" max="469" width="17.75" customWidth="1"/>
    <col min="470" max="470" width="17.5" customWidth="1"/>
    <col min="471" max="471" width="11.125" customWidth="1"/>
    <col min="472" max="472" width="16.625" customWidth="1"/>
    <col min="473" max="473" width="19.125" customWidth="1"/>
    <col min="474" max="475" width="16.5" customWidth="1"/>
    <col min="476" max="476" width="17.75" customWidth="1"/>
    <col min="477" max="477" width="17.5" customWidth="1"/>
    <col min="478" max="478" width="11.125" customWidth="1"/>
    <col min="479" max="479" width="16.625" customWidth="1"/>
    <col min="480" max="480" width="19.125" customWidth="1"/>
    <col min="481" max="482" width="16.5" customWidth="1"/>
    <col min="483" max="483" width="17.75" customWidth="1"/>
    <col min="484" max="484" width="17.5" customWidth="1"/>
    <col min="485" max="485" width="14.375" customWidth="1"/>
  </cols>
  <sheetData>
    <row r="1" spans="1:822" x14ac:dyDescent="0.2"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R1" s="3"/>
      <c r="ADS1" s="3"/>
      <c r="ADT1" s="3"/>
      <c r="AEP1" s="2"/>
    </row>
    <row r="3" spans="1:822" x14ac:dyDescent="0.2">
      <c r="A3" s="4"/>
    </row>
    <row r="5" spans="1:822" x14ac:dyDescent="0.2">
      <c r="A5" s="4"/>
    </row>
  </sheetData>
  <pageMargins left="0.7" right="0.7" top="0.75" bottom="0.75" header="0.3" footer="0.3"/>
  <pageSetup paperSize="9" orientation="portrait" verticalDpi="0"/>
  <headerFooter scaleWithDoc="0" alignWithMargins="0">
    <oddFooter>&amp;C_x000D_&amp;1#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368"/>
  <sheetViews>
    <sheetView workbookViewId="0">
      <selection activeCell="E19" sqref="E19"/>
    </sheetView>
  </sheetViews>
  <sheetFormatPr defaultColWidth="11.125" defaultRowHeight="12.75" x14ac:dyDescent="0.2"/>
  <cols>
    <col min="1" max="1" width="20.25" customWidth="1"/>
  </cols>
  <sheetData>
    <row r="1" spans="1:105" x14ac:dyDescent="0.2">
      <c r="AJ1" s="2"/>
      <c r="AK1" s="2"/>
      <c r="BR1" s="2"/>
      <c r="BS1" s="2"/>
      <c r="CZ1" s="2"/>
      <c r="DA1" s="2"/>
    </row>
    <row r="3" spans="1:105" x14ac:dyDescent="0.2">
      <c r="A3" s="4"/>
    </row>
    <row r="4" spans="1:105" x14ac:dyDescent="0.2">
      <c r="A4" s="3"/>
    </row>
    <row r="368" spans="1:1" x14ac:dyDescent="0.2">
      <c r="A368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8" sqref="D18"/>
    </sheetView>
  </sheetViews>
  <sheetFormatPr defaultColWidth="11.125" defaultRowHeight="12.75" x14ac:dyDescent="0.2"/>
  <sheetData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93"/>
  <sheetViews>
    <sheetView tabSelected="1" topLeftCell="A533" zoomScale="80" zoomScaleNormal="80" workbookViewId="0">
      <selection activeCell="A571" sqref="A571"/>
    </sheetView>
  </sheetViews>
  <sheetFormatPr defaultColWidth="11.125" defaultRowHeight="12.75" x14ac:dyDescent="0.2"/>
  <cols>
    <col min="1" max="1" width="32.5" customWidth="1"/>
    <col min="2" max="2" width="121.25" customWidth="1"/>
    <col min="3" max="3" width="42" customWidth="1"/>
    <col min="4" max="4" width="37.75" customWidth="1"/>
    <col min="5" max="5" width="18.375" customWidth="1"/>
    <col min="6" max="6" width="25.625" customWidth="1"/>
    <col min="7" max="7" width="17.25" customWidth="1"/>
    <col min="8" max="8" width="12.625" customWidth="1"/>
    <col min="9" max="9" width="20.125" customWidth="1"/>
    <col min="11" max="11" width="23.875" customWidth="1"/>
    <col min="13" max="13" width="18.5" customWidth="1"/>
  </cols>
  <sheetData>
    <row r="1" spans="1:5" x14ac:dyDescent="0.2">
      <c r="A1" s="7" t="s">
        <v>13</v>
      </c>
      <c r="B1" s="26"/>
    </row>
    <row r="2" spans="1:5" x14ac:dyDescent="0.2">
      <c r="A2" s="27" t="s">
        <v>0</v>
      </c>
      <c r="B2" s="3" t="s">
        <v>394</v>
      </c>
      <c r="C2" t="s">
        <v>504</v>
      </c>
    </row>
    <row r="3" spans="1:5" x14ac:dyDescent="0.2">
      <c r="A3" s="27" t="s">
        <v>396</v>
      </c>
      <c r="B3" s="3" t="s">
        <v>474</v>
      </c>
      <c r="C3" t="s">
        <v>505</v>
      </c>
    </row>
    <row r="4" spans="1:5" x14ac:dyDescent="0.2">
      <c r="A4" s="27" t="s">
        <v>397</v>
      </c>
      <c r="B4" s="3" t="s">
        <v>26</v>
      </c>
      <c r="C4" t="s">
        <v>26</v>
      </c>
    </row>
    <row r="5" spans="1:5" x14ac:dyDescent="0.2">
      <c r="A5" s="27"/>
      <c r="B5" s="3"/>
    </row>
    <row r="6" spans="1:5" x14ac:dyDescent="0.2">
      <c r="A6" s="27" t="s">
        <v>524</v>
      </c>
      <c r="B6" s="3"/>
    </row>
    <row r="7" spans="1:5" x14ac:dyDescent="0.2">
      <c r="A7" s="27" t="s">
        <v>393</v>
      </c>
      <c r="B7" s="3" t="s">
        <v>394</v>
      </c>
      <c r="C7" s="22"/>
      <c r="D7" s="22"/>
      <c r="E7" s="22"/>
    </row>
    <row r="8" spans="1:5" x14ac:dyDescent="0.2">
      <c r="A8" s="27"/>
      <c r="B8" s="3"/>
    </row>
    <row r="9" spans="1:5" x14ac:dyDescent="0.2">
      <c r="A9" s="27" t="s">
        <v>525</v>
      </c>
      <c r="B9" s="3"/>
    </row>
    <row r="10" spans="1:5" x14ac:dyDescent="0.2">
      <c r="A10" s="27" t="s">
        <v>476</v>
      </c>
      <c r="B10" s="3" t="s">
        <v>394</v>
      </c>
      <c r="C10" s="22"/>
      <c r="D10" s="22"/>
      <c r="E10" s="22"/>
    </row>
    <row r="11" spans="1:5" x14ac:dyDescent="0.2">
      <c r="A11" s="27" t="s">
        <v>477</v>
      </c>
      <c r="B11" s="3" t="s">
        <v>474</v>
      </c>
      <c r="C11" s="22"/>
      <c r="D11" s="22"/>
      <c r="E11" s="22"/>
    </row>
    <row r="12" spans="1:5" x14ac:dyDescent="0.2">
      <c r="A12" s="27"/>
      <c r="B12" s="3"/>
    </row>
    <row r="13" spans="1:5" x14ac:dyDescent="0.2">
      <c r="A13" s="27" t="s">
        <v>12</v>
      </c>
      <c r="B13" s="4">
        <v>0</v>
      </c>
      <c r="D13" s="22"/>
    </row>
    <row r="14" spans="1:5" ht="14.45" customHeight="1" x14ac:dyDescent="0.25">
      <c r="A14" s="27" t="s">
        <v>7</v>
      </c>
      <c r="B14" s="10" t="s">
        <v>3</v>
      </c>
      <c r="C14" s="10" t="s">
        <v>4</v>
      </c>
      <c r="D14" s="28" t="s">
        <v>398</v>
      </c>
      <c r="E14" t="s">
        <v>399</v>
      </c>
    </row>
    <row r="15" spans="1:5" x14ac:dyDescent="0.2">
      <c r="A15" s="27"/>
      <c r="B15" s="4" t="s">
        <v>8</v>
      </c>
      <c r="C15" s="4" t="s">
        <v>395</v>
      </c>
      <c r="D15" t="s">
        <v>810</v>
      </c>
      <c r="E15" t="s">
        <v>866</v>
      </c>
    </row>
    <row r="16" spans="1:5" x14ac:dyDescent="0.2">
      <c r="A16" s="27"/>
      <c r="B16" s="4" t="s">
        <v>9</v>
      </c>
      <c r="C16" s="4" t="s">
        <v>400</v>
      </c>
      <c r="D16" t="s">
        <v>809</v>
      </c>
      <c r="E16" t="s">
        <v>867</v>
      </c>
    </row>
    <row r="17" spans="1:13" x14ac:dyDescent="0.2">
      <c r="A17" s="27"/>
      <c r="B17" s="4"/>
      <c r="C17" s="4" t="s">
        <v>401</v>
      </c>
      <c r="D17" t="s">
        <v>808</v>
      </c>
    </row>
    <row r="18" spans="1:13" x14ac:dyDescent="0.2">
      <c r="A18" s="27"/>
      <c r="B18" s="4"/>
      <c r="C18" s="4" t="s">
        <v>402</v>
      </c>
      <c r="D18" t="s">
        <v>403</v>
      </c>
      <c r="K18" s="8"/>
    </row>
    <row r="19" spans="1:13" x14ac:dyDescent="0.2">
      <c r="A19" s="27"/>
      <c r="C19" s="4" t="s">
        <v>404</v>
      </c>
      <c r="K19" s="11"/>
    </row>
    <row r="20" spans="1:13" x14ac:dyDescent="0.2">
      <c r="A20" s="27" t="s">
        <v>10</v>
      </c>
      <c r="B20" s="22">
        <v>0.03</v>
      </c>
    </row>
    <row r="21" spans="1:13" x14ac:dyDescent="0.2">
      <c r="A21" s="27"/>
      <c r="B21" s="22"/>
    </row>
    <row r="22" spans="1:13" ht="15" customHeight="1" x14ac:dyDescent="0.2">
      <c r="A22" s="9" t="s">
        <v>14</v>
      </c>
      <c r="B22" s="29"/>
      <c r="C22" s="29"/>
      <c r="D22" s="29"/>
      <c r="E22" s="29"/>
      <c r="F22" s="30"/>
      <c r="G22" s="30"/>
      <c r="H22" s="30"/>
      <c r="I22" s="30"/>
      <c r="J22" s="30"/>
      <c r="K22" s="30"/>
    </row>
    <row r="23" spans="1:13" ht="15" customHeight="1" x14ac:dyDescent="0.2">
      <c r="B23" s="11" t="s">
        <v>17</v>
      </c>
      <c r="C23" s="11" t="s">
        <v>11</v>
      </c>
      <c r="D23" s="11" t="s">
        <v>405</v>
      </c>
      <c r="E23" s="11" t="s">
        <v>15</v>
      </c>
      <c r="F23" s="11" t="s">
        <v>19</v>
      </c>
      <c r="G23" s="11" t="s">
        <v>406</v>
      </c>
      <c r="H23" s="11" t="s">
        <v>407</v>
      </c>
      <c r="I23" s="31"/>
      <c r="J23" s="11" t="s">
        <v>506</v>
      </c>
      <c r="K23" s="31"/>
      <c r="L23" s="11" t="s">
        <v>408</v>
      </c>
    </row>
    <row r="24" spans="1:13" ht="15" customHeight="1" x14ac:dyDescent="0.25">
      <c r="A24" s="2" t="s">
        <v>30</v>
      </c>
      <c r="B24" s="20" t="s">
        <v>23</v>
      </c>
      <c r="C24" s="4">
        <v>3</v>
      </c>
      <c r="D24" s="1" t="s">
        <v>409</v>
      </c>
      <c r="E24" s="4" t="str">
        <f>IFERROR(IF(ABS(VLOOKUP($B$2,'Data R'!$1:$9999,MATCH($A24 &amp; $B$15,'Data R'!$1:$1,),FALSE) - VLOOKUP($B$2,'Data R'!$1:$9999,MATCH($A24 &amp; $B$16,'Data R'!$1:$1,),FALSE)) &gt; $B$20, "JA", ""), "Geen waarde bekend")</f>
        <v>Geen waarde bekend</v>
      </c>
      <c r="F24" s="4" t="str">
        <f>IFERROR(IF(OR(ABS(VLOOKUP($B$2,'Data R'!$1:$9999,MATCH($A24 &amp; $C$15,'Data R'!$1:$1,),FALSE) - VLOOKUP($B$2,'Data R'!$1:$9999,MATCH($A24 &amp; $C$19,'Data R'!$1:$1,),FALSE)) &gt; $B$20), "JA", ""), "Geen waarde bekend")</f>
        <v>Geen waarde bekend</v>
      </c>
      <c r="G24" s="4" t="str">
        <f>IFERROR(IF(OR(ABS(VLOOKUP($B$2,'Data R'!$1:$9999,MATCH($A24 &amp; $D$15,'Data R'!$1:$1,),FALSE) - VLOOKUP($B$2,'Data R'!$1:$9999,MATCH($A24 &amp; $D$17,'Data R'!$1:$1,),FALSE)) &gt; $B$20), "JA", ""), "Geen waarde bekend")</f>
        <v>Geen waarde bekend</v>
      </c>
      <c r="H24" s="4" t="str">
        <f>IFERROR(IF(OR(ABS(VLOOKUP($B$3,'Data R'!$1:$9999,MATCH($A24,'Data R'!$1:$1,),FALSE) - VLOOKUP($B$2,'Data R'!$1:$9999,MATCH($A24,'Data R'!$1:$1,),FALSE)) &gt; $B$20), "JA", ""), "Geen waarde bekend")</f>
        <v>Geen waarde bekend</v>
      </c>
      <c r="I24" s="4" t="str">
        <f>IF($H24="","gelijk aan",IFERROR(IF(OR(ABS(VLOOKUP($B$3,'Data R'!$1:$9999,MATCH($A24,'Data R'!$1:$1,),FALSE)&lt;VLOOKUP($B$2,'Data R'!$1:$9999,MATCH($A24,'Data R'!$1:$1,),FALSE))&gt;$B$20),"meer dan in","minder dan in"),"Geen waarde bekend"))</f>
        <v>Geen waarde bekend</v>
      </c>
      <c r="J24" s="4" t="str">
        <f>IFERROR(IF(OR(ABS(VLOOKUP($B$4,'Data R'!$1:$9999,MATCH($A24,'Data R'!$1:$1,),FALSE) - VLOOKUP($B$2,'Data R'!$1:$9999,MATCH($A24,'Data R'!$1:$1,),FALSE)) &gt; $B$20), "JA", ""), "Geen waarde bekend")</f>
        <v>Geen waarde bekend</v>
      </c>
      <c r="K24" s="4" t="str">
        <f>IF($J24="","gelijk aan",IFERROR(IF(OR(ABS(VLOOKUP($B$4,'Data R'!$1:$9999,MATCH($A24,'Data R'!$1:$1,),FALSE)&lt;VLOOKUP($B$2,'Data R'!$1:$9999,MATCH($A24,'Data R'!$1:$1,),FALSE))&gt;$B$20),"meer dan in","minder dan in"),"Geen waarde bekend"))</f>
        <v>Geen waarde bekend</v>
      </c>
      <c r="L24" s="4" t="str">
        <f>IFERROR(IF(ABS(VLOOKUP($B$2,'Data R trends'!$1:$10001,MATCH($A24 &amp; $E$15,'Data R trends'!$1:$1,),FALSE) - VLOOKUP($B$2,'Data R trends'!$1:$10001,MATCH($A24 &amp; $E$16,'Data R trends'!$1:$1,),FALSE)) &gt; $B$20, "JA", ""), "Geen waarde bekend")</f>
        <v>Geen waarde bekend</v>
      </c>
      <c r="M24" s="4" t="str">
        <f>IF($L24="","gelijk gebleven",IFERROR(IF(ABS(VLOOKUP($B$2,'Data R trends'!$1:$10001,MATCH($A24&amp;$E$15,'Data R trends'!$1:$1,),FALSE)&lt;VLOOKUP($B$2,'Data R trends'!$1:$10001,MATCH($A24&amp;$E$16,'Data R trends'!$1:$1,),FALSE))&gt;$B$20,"gestegen","gedaald"),"Geen waarde bekend"))</f>
        <v>Geen waarde bekend</v>
      </c>
    </row>
    <row r="25" spans="1:13" ht="15" customHeight="1" x14ac:dyDescent="0.2">
      <c r="A25" s="2" t="s">
        <v>31</v>
      </c>
      <c r="B25" s="13" t="s">
        <v>153</v>
      </c>
      <c r="C25" s="4">
        <v>3</v>
      </c>
      <c r="D25" s="1" t="s">
        <v>410</v>
      </c>
      <c r="E25" s="4" t="str">
        <f>IFERROR(IF(ABS(VLOOKUP($B$2,'Data R'!$1:$9999,MATCH($A25 &amp; $B$15,'Data R'!$1:$1,),FALSE) - VLOOKUP($B$2,'Data R'!$1:$9999,MATCH($A25 &amp; $B$16,'Data R'!$1:$1,),FALSE)) &gt; $B$20, "JA", ""), "Geen waarde bekend")</f>
        <v>Geen waarde bekend</v>
      </c>
      <c r="F25" s="4" t="str">
        <f>IFERROR(IF(OR(ABS(VLOOKUP($B$2,'Data R'!$1:$9999,MATCH($A25 &amp; $C$15,'Data R'!$1:$1,),FALSE) - VLOOKUP($B$2,'Data R'!$1:$9999,MATCH($A25 &amp; $C$19,'Data R'!$1:$1,),FALSE)) &gt; $B$20), "JA", ""), "Geen waarde bekend")</f>
        <v>Geen waarde bekend</v>
      </c>
      <c r="G25" s="4" t="str">
        <f>IFERROR(IF(OR(ABS(VLOOKUP($B$2,'Data R'!$1:$9999,MATCH($A25 &amp; $D$15,'Data R'!$1:$1,),FALSE) - VLOOKUP($B$2,'Data R'!$1:$9999,MATCH($A25 &amp; $D$17,'Data R'!$1:$1,),FALSE)) &gt; $B$20), "JA", ""), "Geen waarde bekend")</f>
        <v>Geen waarde bekend</v>
      </c>
      <c r="H25" s="4" t="str">
        <f>IFERROR(IF(OR(ABS(VLOOKUP($B$3,'Data R'!$1:$9999,MATCH($A25,'Data R'!$1:$1,),FALSE) - VLOOKUP($B$2,'Data R'!$1:$9999,MATCH($A25,'Data R'!$1:$1,),FALSE)) &gt; $B$20), "JA", ""), "Geen waarde bekend")</f>
        <v>Geen waarde bekend</v>
      </c>
      <c r="I25" s="4" t="str">
        <f>IF($H25="","gelijk aan",IFERROR(IF(OR(ABS(VLOOKUP($B$3,'Data R'!$1:$9999,MATCH($A25,'Data R'!$1:$1,),FALSE)&lt;VLOOKUP($B$2,'Data R'!$1:$9999,MATCH($A25,'Data R'!$1:$1,),FALSE))&gt;$B$20),"meer dan in","minder dan in"),"Geen waarde bekend"))</f>
        <v>Geen waarde bekend</v>
      </c>
      <c r="J25" s="4" t="str">
        <f>IFERROR(IF(OR(ABS(VLOOKUP($B$4,'Data R'!$1:$9999,MATCH($A25,'Data R'!$1:$1,),FALSE) - VLOOKUP($B$2,'Data R'!$1:$9999,MATCH($A25,'Data R'!$1:$1,),FALSE)) &gt; $B$20), "JA", ""), "Geen waarde bekend")</f>
        <v>Geen waarde bekend</v>
      </c>
      <c r="K25" s="4" t="str">
        <f>IF($J25="","gelijk aan",IFERROR(IF(OR(ABS(VLOOKUP($B$4,'Data R'!$1:$9999,MATCH($A25,'Data R'!$1:$1,),FALSE)&lt;VLOOKUP($B$2,'Data R'!$1:$9999,MATCH($A25,'Data R'!$1:$1,),FALSE))&gt;$B$20),"meer dan in","minder dan in"),"Geen waarde bekend"))</f>
        <v>Geen waarde bekend</v>
      </c>
      <c r="L25" s="4" t="str">
        <f>IFERROR(IF(ABS(VLOOKUP($B$2,'Data R trends'!$1:$10001,MATCH($A25 &amp; $E$15,'Data R trends'!$1:$1,),FALSE) - VLOOKUP($B$2,'Data R trends'!$1:$10001,MATCH($A25 &amp; $E$16,'Data R trends'!$1:$1,),FALSE)) &gt; $B$20, "JA", ""), "Geen waarde bekend")</f>
        <v>Geen waarde bekend</v>
      </c>
      <c r="M25" s="4" t="str">
        <f>IF($L25="","gelijk gebleven",IFERROR(IF(ABS(VLOOKUP($B$2,'Data R trends'!$1:$10001,MATCH($A25&amp;$E$15,'Data R trends'!$1:$1,),FALSE)&lt;VLOOKUP($B$2,'Data R trends'!$1:$10001,MATCH($A25&amp;$E$16,'Data R trends'!$1:$1,),FALSE))&gt;$B$20,"gestegen","gedaald"),"Geen waarde bekend"))</f>
        <v>Geen waarde bekend</v>
      </c>
    </row>
    <row r="26" spans="1:13" ht="15" customHeight="1" x14ac:dyDescent="0.2">
      <c r="A26" s="2" t="s">
        <v>32</v>
      </c>
      <c r="B26" s="13" t="s">
        <v>154</v>
      </c>
      <c r="C26" s="4">
        <v>3</v>
      </c>
      <c r="D26" s="1" t="s">
        <v>411</v>
      </c>
      <c r="E26" s="4" t="str">
        <f>IFERROR(IF(ABS(VLOOKUP($B$2,'Data R'!$1:$9999,MATCH($A26 &amp; $B$15,'Data R'!$1:$1,),FALSE) - VLOOKUP($B$2,'Data R'!$1:$9999,MATCH($A26 &amp; $B$16,'Data R'!$1:$1,),FALSE)) &gt; $B$20, "JA", ""), "Geen waarde bekend")</f>
        <v>Geen waarde bekend</v>
      </c>
      <c r="F26" s="4" t="str">
        <f>IFERROR(IF(OR(ABS(VLOOKUP($B$2,'Data R'!$1:$9999,MATCH($A26 &amp; $C$15,'Data R'!$1:$1,),FALSE) - VLOOKUP($B$2,'Data R'!$1:$9999,MATCH($A26 &amp; $C$19,'Data R'!$1:$1,),FALSE)) &gt; $B$20), "JA", ""), "Geen waarde bekend")</f>
        <v>Geen waarde bekend</v>
      </c>
      <c r="G26" s="4" t="str">
        <f>IFERROR(IF(OR(ABS(VLOOKUP($B$2,'Data R'!$1:$9999,MATCH($A26 &amp; $D$15,'Data R'!$1:$1,),FALSE) - VLOOKUP($B$2,'Data R'!$1:$9999,MATCH($A26 &amp; $D$17,'Data R'!$1:$1,),FALSE)) &gt; $B$20), "JA", ""), "Geen waarde bekend")</f>
        <v>Geen waarde bekend</v>
      </c>
      <c r="H26" s="4" t="str">
        <f>IFERROR(IF(OR(ABS(VLOOKUP($B$3,'Data R'!$1:$9999,MATCH($A26,'Data R'!$1:$1,),FALSE) - VLOOKUP($B$2,'Data R'!$1:$9999,MATCH($A26,'Data R'!$1:$1,),FALSE)) &gt; $B$20), "JA", ""), "Geen waarde bekend")</f>
        <v>Geen waarde bekend</v>
      </c>
      <c r="I26" s="4" t="str">
        <f>IF($H26="","gelijk aan",IFERROR(IF(OR(ABS(VLOOKUP($B$3,'Data R'!$1:$9999,MATCH($A26,'Data R'!$1:$1,),FALSE)&lt;VLOOKUP($B$2,'Data R'!$1:$9999,MATCH($A26,'Data R'!$1:$1,),FALSE))&gt;$B$20),"meer dan in","minder dan in"),"Geen waarde bekend"))</f>
        <v>Geen waarde bekend</v>
      </c>
      <c r="J26" s="4" t="str">
        <f>IFERROR(IF(OR(ABS(VLOOKUP($B$4,'Data R'!$1:$9999,MATCH($A26,'Data R'!$1:$1,),FALSE) - VLOOKUP($B$2,'Data R'!$1:$9999,MATCH($A26,'Data R'!$1:$1,),FALSE)) &gt; $B$20), "JA", ""), "Geen waarde bekend")</f>
        <v>Geen waarde bekend</v>
      </c>
      <c r="K26" s="4" t="str">
        <f>IF($J26="","gelijk aan",IFERROR(IF(OR(ABS(VLOOKUP($B$4,'Data R'!$1:$9999,MATCH($A26,'Data R'!$1:$1,),FALSE)&lt;VLOOKUP($B$2,'Data R'!$1:$9999,MATCH($A26,'Data R'!$1:$1,),FALSE))&gt;$B$20),"meer dan in","minder dan in"),"Geen waarde bekend"))</f>
        <v>Geen waarde bekend</v>
      </c>
      <c r="L26" s="4" t="str">
        <f>IFERROR(IF(ABS(VLOOKUP($B$2,'Data R trends'!$1:$10001,MATCH($A26 &amp; $E$15,'Data R trends'!$1:$1,),FALSE) - VLOOKUP($B$2,'Data R trends'!$1:$10001,MATCH($A26 &amp; $E$16,'Data R trends'!$1:$1,),FALSE)) &gt; $B$20, "JA", ""), "Geen waarde bekend")</f>
        <v>Geen waarde bekend</v>
      </c>
      <c r="M26" s="4" t="str">
        <f>IF($L26="","gelijk gebleven",IFERROR(IF(ABS(VLOOKUP($B$2,'Data R trends'!$1:$10001,MATCH($A26&amp;$E$15,'Data R trends'!$1:$1,),FALSE)&lt;VLOOKUP($B$2,'Data R trends'!$1:$10001,MATCH($A26&amp;$E$16,'Data R trends'!$1:$1,),FALSE))&gt;$B$20,"gestegen","gedaald"),"Geen waarde bekend"))</f>
        <v>Geen waarde bekend</v>
      </c>
    </row>
    <row r="27" spans="1:13" ht="15" customHeight="1" x14ac:dyDescent="0.2">
      <c r="A27" t="s">
        <v>33</v>
      </c>
      <c r="B27" s="14" t="s">
        <v>155</v>
      </c>
      <c r="C27" s="4">
        <v>4</v>
      </c>
      <c r="D27" s="4" t="s">
        <v>16</v>
      </c>
      <c r="E27" s="4" t="str">
        <f>IFERROR(IF(ABS(VLOOKUP($B$2,'Data R'!$1:$9999,MATCH($A27 &amp; $B$15,'Data R'!$1:$1,),FALSE) - VLOOKUP($B$2,'Data R'!$1:$9999,MATCH($A27 &amp; $B$16,'Data R'!$1:$1,),FALSE)) &gt; $B$20, "JA", ""), "Geen waarde bekend")</f>
        <v>Geen waarde bekend</v>
      </c>
      <c r="F27" s="4" t="str">
        <f>IFERROR(IF(OR(ABS(VLOOKUP($B$2,'Data R'!$1:$9999,MATCH($A27 &amp; $C$15,'Data R'!$1:$1,),FALSE) - VLOOKUP($B$2,'Data R'!$1:$9999,MATCH($A27 &amp; $C$19,'Data R'!$1:$1,),FALSE)) &gt; $B$20), "JA", ""), "Geen waarde bekend")</f>
        <v>Geen waarde bekend</v>
      </c>
      <c r="G27" s="4" t="str">
        <f>IFERROR(IF(OR(ABS(VLOOKUP($B$2,'Data R'!$1:$9999,MATCH($A27 &amp; $D$15,'Data R'!$1:$1,),FALSE) - VLOOKUP($B$2,'Data R'!$1:$9999,MATCH($A27 &amp; $D$17,'Data R'!$1:$1,),FALSE)) &gt; $B$20), "JA", ""), "Geen waarde bekend")</f>
        <v>Geen waarde bekend</v>
      </c>
      <c r="H27" s="4" t="str">
        <f>IFERROR(IF(OR(ABS(VLOOKUP($B$3,'Data R'!$1:$9999,MATCH($A27,'Data R'!$1:$1,),FALSE) - VLOOKUP($B$2,'Data R'!$1:$9999,MATCH($A27,'Data R'!$1:$1,),FALSE)) &gt; $B$20), "JA", ""), "Geen waarde bekend")</f>
        <v>Geen waarde bekend</v>
      </c>
      <c r="I27" s="4" t="str">
        <f>IF($H27="","gelijk aan",IFERROR(IF(OR(ABS(VLOOKUP($B$3,'Data R'!$1:$9999,MATCH($A27,'Data R'!$1:$1,),FALSE)&lt;VLOOKUP($B$2,'Data R'!$1:$9999,MATCH($A27,'Data R'!$1:$1,),FALSE))&gt;$B$20),"meer dan in","minder dan in"),"Geen waarde bekend"))</f>
        <v>Geen waarde bekend</v>
      </c>
      <c r="J27" s="4" t="str">
        <f>IFERROR(IF(OR(ABS(VLOOKUP($B$4,'Data R'!$1:$9999,MATCH($A27,'Data R'!$1:$1,),FALSE) - VLOOKUP($B$2,'Data R'!$1:$9999,MATCH($A27,'Data R'!$1:$1,),FALSE)) &gt; $B$20), "JA", ""), "Geen waarde bekend")</f>
        <v>Geen waarde bekend</v>
      </c>
      <c r="K27" s="4" t="str">
        <f>IF($J27="","gelijk aan",IFERROR(IF(OR(ABS(VLOOKUP($B$4,'Data R'!$1:$9999,MATCH($A27,'Data R'!$1:$1,),FALSE)&lt;VLOOKUP($B$2,'Data R'!$1:$9999,MATCH($A27,'Data R'!$1:$1,),FALSE))&gt;$B$20),"meer dan in","minder dan in"),"Geen waarde bekend"))</f>
        <v>Geen waarde bekend</v>
      </c>
      <c r="L27" s="4" t="str">
        <f>IFERROR(IF(ABS(VLOOKUP($B$2,'Data R trends'!$1:$10001,MATCH($A27 &amp; $E$15,'Data R trends'!$1:$1,),FALSE) - VLOOKUP($B$2,'Data R trends'!$1:$10001,MATCH($A27 &amp; $E$16,'Data R trends'!$1:$1,),FALSE)) &gt; $B$20, "JA", ""), "Geen waarde bekend")</f>
        <v>Geen waarde bekend</v>
      </c>
      <c r="M27" s="4" t="str">
        <f>IF($L27="","gelijk gebleven",IFERROR(IF(ABS(VLOOKUP($B$2,'Data R trends'!$1:$10001,MATCH($A27&amp;$E$15,'Data R trends'!$1:$1,),FALSE)&lt;VLOOKUP($B$2,'Data R trends'!$1:$10001,MATCH($A27&amp;$E$16,'Data R trends'!$1:$1,),FALSE))&gt;$B$20,"gestegen","gedaald"),"Geen waarde bekend"))</f>
        <v>Geen waarde bekend</v>
      </c>
    </row>
    <row r="28" spans="1:13" ht="15" customHeight="1" x14ac:dyDescent="0.2">
      <c r="A28" s="13" t="s">
        <v>34</v>
      </c>
      <c r="B28" s="15" t="s">
        <v>156</v>
      </c>
      <c r="C28" s="4">
        <v>4</v>
      </c>
      <c r="D28" s="4" t="s">
        <v>16</v>
      </c>
      <c r="E28" s="4" t="str">
        <f>IFERROR(IF(ABS(VLOOKUP($B$2,'Data R'!$1:$9999,MATCH($A28 &amp; $B$15,'Data R'!$1:$1,),FALSE) - VLOOKUP($B$2,'Data R'!$1:$9999,MATCH($A28 &amp; $B$16,'Data R'!$1:$1,),FALSE)) &gt; $B$20, "JA", ""), "Geen waarde bekend")</f>
        <v>Geen waarde bekend</v>
      </c>
      <c r="F28" s="4" t="str">
        <f>IFERROR(IF(OR(ABS(VLOOKUP($B$2,'Data R'!$1:$9999,MATCH($A28 &amp; $C$15,'Data R'!$1:$1,),FALSE) - VLOOKUP($B$2,'Data R'!$1:$9999,MATCH($A28 &amp; $C$19,'Data R'!$1:$1,),FALSE)) &gt; $B$20), "JA", ""), "Geen waarde bekend")</f>
        <v>Geen waarde bekend</v>
      </c>
      <c r="G28" s="4" t="str">
        <f>IFERROR(IF(OR(ABS(VLOOKUP($B$2,'Data R'!$1:$9999,MATCH($A28 &amp; $D$15,'Data R'!$1:$1,),FALSE) - VLOOKUP($B$2,'Data R'!$1:$9999,MATCH($A28 &amp; $D$17,'Data R'!$1:$1,),FALSE)) &gt; $B$20), "JA", ""), "Geen waarde bekend")</f>
        <v>Geen waarde bekend</v>
      </c>
      <c r="H28" s="4" t="str">
        <f>IFERROR(IF(OR(ABS(VLOOKUP($B$3,'Data R'!$1:$9999,MATCH($A28,'Data R'!$1:$1,),FALSE) - VLOOKUP($B$2,'Data R'!$1:$9999,MATCH($A28,'Data R'!$1:$1,),FALSE)) &gt; $B$20), "JA", ""), "Geen waarde bekend")</f>
        <v>Geen waarde bekend</v>
      </c>
      <c r="I28" s="4" t="str">
        <f>IF($H28="","gelijk aan",IFERROR(IF(OR(ABS(VLOOKUP($B$3,'Data R'!$1:$9999,MATCH($A28,'Data R'!$1:$1,),FALSE)&lt;VLOOKUP($B$2,'Data R'!$1:$9999,MATCH($A28,'Data R'!$1:$1,),FALSE))&gt;$B$20),"meer dan in","minder dan in"),"Geen waarde bekend"))</f>
        <v>Geen waarde bekend</v>
      </c>
      <c r="J28" s="4" t="str">
        <f>IFERROR(IF(OR(ABS(VLOOKUP($B$4,'Data R'!$1:$9999,MATCH($A28,'Data R'!$1:$1,),FALSE) - VLOOKUP($B$2,'Data R'!$1:$9999,MATCH($A28,'Data R'!$1:$1,),FALSE)) &gt; $B$20), "JA", ""), "Geen waarde bekend")</f>
        <v>Geen waarde bekend</v>
      </c>
      <c r="K28" s="4" t="str">
        <f>IF($J28="","gelijk aan",IFERROR(IF(OR(ABS(VLOOKUP($B$4,'Data R'!$1:$9999,MATCH($A28,'Data R'!$1:$1,),FALSE)&lt;VLOOKUP($B$2,'Data R'!$1:$9999,MATCH($A28,'Data R'!$1:$1,),FALSE))&gt;$B$20),"meer dan in","minder dan in"),"Geen waarde bekend"))</f>
        <v>Geen waarde bekend</v>
      </c>
      <c r="L28" s="4" t="str">
        <f>IFERROR(IF(ABS(VLOOKUP($B$2,'Data R trends'!$1:$10001,MATCH($A28 &amp; $E$15,'Data R trends'!$1:$1,),FALSE) - VLOOKUP($B$2,'Data R trends'!$1:$10001,MATCH($A28 &amp; $E$16,'Data R trends'!$1:$1,),FALSE)) &gt; $B$20, "JA", ""), "Geen waarde bekend")</f>
        <v>Geen waarde bekend</v>
      </c>
      <c r="M28" s="4" t="str">
        <f>IF($L28="","gelijk gebleven",IFERROR(IF(ABS(VLOOKUP($B$2,'Data R trends'!$1:$10001,MATCH($A28&amp;$E$15,'Data R trends'!$1:$1,),FALSE)&lt;VLOOKUP($B$2,'Data R trends'!$1:$10001,MATCH($A28&amp;$E$16,'Data R trends'!$1:$1,),FALSE))&gt;$B$20,"gestegen","gedaald"),"Geen waarde bekend"))</f>
        <v>Geen waarde bekend</v>
      </c>
    </row>
    <row r="29" spans="1:13" ht="15" customHeight="1" x14ac:dyDescent="0.2">
      <c r="A29" s="13" t="s">
        <v>35</v>
      </c>
      <c r="B29" s="13" t="s">
        <v>157</v>
      </c>
      <c r="C29" s="4">
        <v>4</v>
      </c>
      <c r="D29" s="4" t="s">
        <v>16</v>
      </c>
      <c r="E29" s="4" t="str">
        <f>IFERROR(IF(ABS(VLOOKUP($B$2,'Data R'!$1:$9999,MATCH($A29 &amp; $B$15,'Data R'!$1:$1,),FALSE) - VLOOKUP($B$2,'Data R'!$1:$9999,MATCH($A29 &amp; $B$16,'Data R'!$1:$1,),FALSE)) &gt; $B$20, "JA", ""), "Geen waarde bekend")</f>
        <v>Geen waarde bekend</v>
      </c>
      <c r="F29" s="4" t="str">
        <f>IFERROR(IF(OR(ABS(VLOOKUP($B$2,'Data R'!$1:$9999,MATCH($A29 &amp; $C$15,'Data R'!$1:$1,),FALSE) - VLOOKUP($B$2,'Data R'!$1:$9999,MATCH($A29 &amp; $C$19,'Data R'!$1:$1,),FALSE)) &gt; $B$20), "JA", ""), "Geen waarde bekend")</f>
        <v>Geen waarde bekend</v>
      </c>
      <c r="G29" s="4" t="str">
        <f>IFERROR(IF(OR(ABS(VLOOKUP($B$2,'Data R'!$1:$9999,MATCH($A29 &amp; $D$15,'Data R'!$1:$1,),FALSE) - VLOOKUP($B$2,'Data R'!$1:$9999,MATCH($A29 &amp; $D$17,'Data R'!$1:$1,),FALSE)) &gt; $B$20), "JA", ""), "Geen waarde bekend")</f>
        <v>Geen waarde bekend</v>
      </c>
      <c r="H29" s="4" t="str">
        <f>IFERROR(IF(OR(ABS(VLOOKUP($B$3,'Data R'!$1:$9999,MATCH($A29,'Data R'!$1:$1,),FALSE) - VLOOKUP($B$2,'Data R'!$1:$9999,MATCH($A29,'Data R'!$1:$1,),FALSE)) &gt; $B$20), "JA", ""), "Geen waarde bekend")</f>
        <v>Geen waarde bekend</v>
      </c>
      <c r="I29" s="4" t="str">
        <f>IF($H29="","gelijk aan",IFERROR(IF(OR(ABS(VLOOKUP($B$3,'Data R'!$1:$9999,MATCH($A29,'Data R'!$1:$1,),FALSE)&lt;VLOOKUP($B$2,'Data R'!$1:$9999,MATCH($A29,'Data R'!$1:$1,),FALSE))&gt;$B$20),"meer dan in","minder dan in"),"Geen waarde bekend"))</f>
        <v>Geen waarde bekend</v>
      </c>
      <c r="J29" s="4" t="str">
        <f>IFERROR(IF(OR(ABS(VLOOKUP($B$4,'Data R'!$1:$9999,MATCH($A29,'Data R'!$1:$1,),FALSE) - VLOOKUP($B$2,'Data R'!$1:$9999,MATCH($A29,'Data R'!$1:$1,),FALSE)) &gt; $B$20), "JA", ""), "Geen waarde bekend")</f>
        <v>Geen waarde bekend</v>
      </c>
      <c r="K29" s="4" t="str">
        <f>IF($J29="","gelijk aan",IFERROR(IF(OR(ABS(VLOOKUP($B$4,'Data R'!$1:$9999,MATCH($A29,'Data R'!$1:$1,),FALSE)&lt;VLOOKUP($B$2,'Data R'!$1:$9999,MATCH($A29,'Data R'!$1:$1,),FALSE))&gt;$B$20),"meer dan in","minder dan in"),"Geen waarde bekend"))</f>
        <v>Geen waarde bekend</v>
      </c>
      <c r="L29" s="4" t="str">
        <f>IFERROR(IF(ABS(VLOOKUP($B$2,'Data R trends'!$1:$10001,MATCH($A29 &amp; $E$15,'Data R trends'!$1:$1,),FALSE) - VLOOKUP($B$2,'Data R trends'!$1:$10001,MATCH($A29 &amp; $E$16,'Data R trends'!$1:$1,),FALSE)) &gt; $B$20, "JA", ""), "Geen waarde bekend")</f>
        <v>Geen waarde bekend</v>
      </c>
      <c r="M29" s="4" t="str">
        <f>IF($L29="","gelijk gebleven",IFERROR(IF(ABS(VLOOKUP($B$2,'Data R trends'!$1:$10001,MATCH($A29&amp;$E$15,'Data R trends'!$1:$1,),FALSE)&lt;VLOOKUP($B$2,'Data R trends'!$1:$10001,MATCH($A29&amp;$E$16,'Data R trends'!$1:$1,),FALSE))&gt;$B$20,"gestegen","gedaald"),"Geen waarde bekend"))</f>
        <v>Geen waarde bekend</v>
      </c>
    </row>
    <row r="30" spans="1:13" ht="15" customHeight="1" x14ac:dyDescent="0.2">
      <c r="A30" s="13" t="s">
        <v>36</v>
      </c>
      <c r="B30" s="13" t="s">
        <v>158</v>
      </c>
      <c r="C30" s="4">
        <v>4</v>
      </c>
      <c r="D30" s="4" t="s">
        <v>16</v>
      </c>
      <c r="E30" s="4" t="str">
        <f>IFERROR(IF(ABS(VLOOKUP($B$2,'Data R'!$1:$9999,MATCH($A30 &amp; $B$15,'Data R'!$1:$1,),FALSE) - VLOOKUP($B$2,'Data R'!$1:$9999,MATCH($A30 &amp; $B$16,'Data R'!$1:$1,),FALSE)) &gt; $B$20, "JA", ""), "Geen waarde bekend")</f>
        <v>Geen waarde bekend</v>
      </c>
      <c r="F30" s="4" t="str">
        <f>IFERROR(IF(OR(ABS(VLOOKUP($B$2,'Data R'!$1:$9999,MATCH($A30 &amp; $C$15,'Data R'!$1:$1,),FALSE) - VLOOKUP($B$2,'Data R'!$1:$9999,MATCH($A30 &amp; $C$19,'Data R'!$1:$1,),FALSE)) &gt; $B$20), "JA", ""), "Geen waarde bekend")</f>
        <v>Geen waarde bekend</v>
      </c>
      <c r="G30" s="4" t="str">
        <f>IFERROR(IF(OR(ABS(VLOOKUP($B$2,'Data R'!$1:$9999,MATCH($A30 &amp; $D$15,'Data R'!$1:$1,),FALSE) - VLOOKUP($B$2,'Data R'!$1:$9999,MATCH($A30 &amp; $D$17,'Data R'!$1:$1,),FALSE)) &gt; $B$20), "JA", ""), "Geen waarde bekend")</f>
        <v>Geen waarde bekend</v>
      </c>
      <c r="H30" s="4" t="str">
        <f>IFERROR(IF(OR(ABS(VLOOKUP($B$3,'Data R'!$1:$9999,MATCH($A30,'Data R'!$1:$1,),FALSE) - VLOOKUP($B$2,'Data R'!$1:$9999,MATCH($A30,'Data R'!$1:$1,),FALSE)) &gt; $B$20), "JA", ""), "Geen waarde bekend")</f>
        <v>Geen waarde bekend</v>
      </c>
      <c r="I30" s="4" t="str">
        <f>IF($H30="","gelijk aan",IFERROR(IF(OR(ABS(VLOOKUP($B$3,'Data R'!$1:$9999,MATCH($A30,'Data R'!$1:$1,),FALSE)&lt;VLOOKUP($B$2,'Data R'!$1:$9999,MATCH($A30,'Data R'!$1:$1,),FALSE))&gt;$B$20),"meer dan in","minder dan in"),"Geen waarde bekend"))</f>
        <v>Geen waarde bekend</v>
      </c>
      <c r="J30" s="4" t="str">
        <f>IFERROR(IF(OR(ABS(VLOOKUP($B$4,'Data R'!$1:$9999,MATCH($A30,'Data R'!$1:$1,),FALSE) - VLOOKUP($B$2,'Data R'!$1:$9999,MATCH($A30,'Data R'!$1:$1,),FALSE)) &gt; $B$20), "JA", ""), "Geen waarde bekend")</f>
        <v>Geen waarde bekend</v>
      </c>
      <c r="K30" s="4" t="str">
        <f>IF($J30="","gelijk aan",IFERROR(IF(OR(ABS(VLOOKUP($B$4,'Data R'!$1:$9999,MATCH($A30,'Data R'!$1:$1,),FALSE)&lt;VLOOKUP($B$2,'Data R'!$1:$9999,MATCH($A30,'Data R'!$1:$1,),FALSE))&gt;$B$20),"meer dan in","minder dan in"),"Geen waarde bekend"))</f>
        <v>Geen waarde bekend</v>
      </c>
      <c r="L30" s="4" t="str">
        <f>IFERROR(IF(ABS(VLOOKUP($B$2,'Data R trends'!$1:$10001,MATCH($A30 &amp; $E$15,'Data R trends'!$1:$1,),FALSE) - VLOOKUP($B$2,'Data R trends'!$1:$10001,MATCH($A30 &amp; $E$16,'Data R trends'!$1:$1,),FALSE)) &gt; $B$20, "JA", ""), "Geen waarde bekend")</f>
        <v>Geen waarde bekend</v>
      </c>
      <c r="M30" s="4" t="str">
        <f>IF($L30="","gelijk gebleven",IFERROR(IF(ABS(VLOOKUP($B$2,'Data R trends'!$1:$10001,MATCH($A30&amp;$E$15,'Data R trends'!$1:$1,),FALSE)&lt;VLOOKUP($B$2,'Data R trends'!$1:$10001,MATCH($A30&amp;$E$16,'Data R trends'!$1:$1,),FALSE))&gt;$B$20,"gestegen","gedaald"),"Geen waarde bekend"))</f>
        <v>Geen waarde bekend</v>
      </c>
    </row>
    <row r="31" spans="1:13" ht="15" customHeight="1" x14ac:dyDescent="0.2">
      <c r="A31" s="13" t="s">
        <v>37</v>
      </c>
      <c r="B31" s="13" t="s">
        <v>159</v>
      </c>
      <c r="C31" s="4">
        <v>4</v>
      </c>
      <c r="D31" s="4" t="s">
        <v>16</v>
      </c>
      <c r="E31" s="4" t="str">
        <f>IFERROR(IF(ABS(VLOOKUP($B$2,'Data R'!$1:$9999,MATCH($A31 &amp; $B$15,'Data R'!$1:$1,),FALSE) - VLOOKUP($B$2,'Data R'!$1:$9999,MATCH($A31 &amp; $B$16,'Data R'!$1:$1,),FALSE)) &gt; $B$20, "JA", ""), "Geen waarde bekend")</f>
        <v>Geen waarde bekend</v>
      </c>
      <c r="F31" s="4" t="str">
        <f>IFERROR(IF(OR(ABS(VLOOKUP($B$2,'Data R'!$1:$9999,MATCH($A31 &amp; $C$15,'Data R'!$1:$1,),FALSE) - VLOOKUP($B$2,'Data R'!$1:$9999,MATCH($A31 &amp; $C$19,'Data R'!$1:$1,),FALSE)) &gt; $B$20), "JA", ""), "Geen waarde bekend")</f>
        <v>Geen waarde bekend</v>
      </c>
      <c r="G31" s="4" t="str">
        <f>IFERROR(IF(OR(ABS(VLOOKUP($B$2,'Data R'!$1:$9999,MATCH($A31 &amp; $D$15,'Data R'!$1:$1,),FALSE) - VLOOKUP($B$2,'Data R'!$1:$9999,MATCH($A31 &amp; $D$17,'Data R'!$1:$1,),FALSE)) &gt; $B$20), "JA", ""), "Geen waarde bekend")</f>
        <v>Geen waarde bekend</v>
      </c>
      <c r="H31" s="4" t="str">
        <f>IFERROR(IF(OR(ABS(VLOOKUP($B$3,'Data R'!$1:$9999,MATCH($A31,'Data R'!$1:$1,),FALSE) - VLOOKUP($B$2,'Data R'!$1:$9999,MATCH($A31,'Data R'!$1:$1,),FALSE)) &gt; $B$20), "JA", ""), "Geen waarde bekend")</f>
        <v>Geen waarde bekend</v>
      </c>
      <c r="I31" s="4" t="str">
        <f>IF($H31="","gelijk aan",IFERROR(IF(OR(ABS(VLOOKUP($B$3,'Data R'!$1:$9999,MATCH($A31,'Data R'!$1:$1,),FALSE)&lt;VLOOKUP($B$2,'Data R'!$1:$9999,MATCH($A31,'Data R'!$1:$1,),FALSE))&gt;$B$20),"meer dan in","minder dan in"),"Geen waarde bekend"))</f>
        <v>Geen waarde bekend</v>
      </c>
      <c r="J31" s="4" t="str">
        <f>IFERROR(IF(OR(ABS(VLOOKUP($B$4,'Data R'!$1:$9999,MATCH($A31,'Data R'!$1:$1,),FALSE) - VLOOKUP($B$2,'Data R'!$1:$9999,MATCH($A31,'Data R'!$1:$1,),FALSE)) &gt; $B$20), "JA", ""), "Geen waarde bekend")</f>
        <v>Geen waarde bekend</v>
      </c>
      <c r="K31" s="4" t="str">
        <f>IF($J31="","gelijk aan",IFERROR(IF(OR(ABS(VLOOKUP($B$4,'Data R'!$1:$9999,MATCH($A31,'Data R'!$1:$1,),FALSE)&lt;VLOOKUP($B$2,'Data R'!$1:$9999,MATCH($A31,'Data R'!$1:$1,),FALSE))&gt;$B$20),"meer dan in","minder dan in"),"Geen waarde bekend"))</f>
        <v>Geen waarde bekend</v>
      </c>
      <c r="L31" s="4" t="str">
        <f>IFERROR(IF(ABS(VLOOKUP($B$2,'Data R trends'!$1:$10001,MATCH($A31 &amp; $E$15,'Data R trends'!$1:$1,),FALSE) - VLOOKUP($B$2,'Data R trends'!$1:$10001,MATCH($A31 &amp; $E$16,'Data R trends'!$1:$1,),FALSE)) &gt; $B$20, "JA", ""), "Geen waarde bekend")</f>
        <v>Geen waarde bekend</v>
      </c>
      <c r="M31" s="4" t="str">
        <f>IF($L31="","gelijk gebleven",IFERROR(IF(ABS(VLOOKUP($B$2,'Data R trends'!$1:$10001,MATCH($A31&amp;$E$15,'Data R trends'!$1:$1,),FALSE)&lt;VLOOKUP($B$2,'Data R trends'!$1:$10001,MATCH($A31&amp;$E$16,'Data R trends'!$1:$1,),FALSE))&gt;$B$20,"gestegen","gedaald"),"Geen waarde bekend"))</f>
        <v>Geen waarde bekend</v>
      </c>
    </row>
    <row r="32" spans="1:13" ht="15" customHeight="1" x14ac:dyDescent="0.2">
      <c r="A32" s="13" t="s">
        <v>38</v>
      </c>
      <c r="B32" s="13" t="s">
        <v>160</v>
      </c>
      <c r="C32" s="4">
        <v>4</v>
      </c>
      <c r="D32" s="4" t="s">
        <v>16</v>
      </c>
      <c r="E32" s="4" t="str">
        <f>IFERROR(IF(ABS(VLOOKUP($B$2,'Data R'!$1:$9999,MATCH($A32 &amp; $B$15,'Data R'!$1:$1,),FALSE) - VLOOKUP($B$2,'Data R'!$1:$9999,MATCH($A32 &amp; $B$16,'Data R'!$1:$1,),FALSE)) &gt; $B$20, "JA", ""), "Geen waarde bekend")</f>
        <v>Geen waarde bekend</v>
      </c>
      <c r="F32" s="4" t="str">
        <f>IFERROR(IF(OR(ABS(VLOOKUP($B$2,'Data R'!$1:$9999,MATCH($A32 &amp; $C$15,'Data R'!$1:$1,),FALSE) - VLOOKUP($B$2,'Data R'!$1:$9999,MATCH($A32 &amp; $C$19,'Data R'!$1:$1,),FALSE)) &gt; $B$20), "JA", ""), "Geen waarde bekend")</f>
        <v>Geen waarde bekend</v>
      </c>
      <c r="G32" s="4" t="str">
        <f>IFERROR(IF(OR(ABS(VLOOKUP($B$2,'Data R'!$1:$9999,MATCH($A32 &amp; $D$15,'Data R'!$1:$1,),FALSE) - VLOOKUP($B$2,'Data R'!$1:$9999,MATCH($A32 &amp; $D$17,'Data R'!$1:$1,),FALSE)) &gt; $B$20), "JA", ""), "Geen waarde bekend")</f>
        <v>Geen waarde bekend</v>
      </c>
      <c r="H32" s="4" t="str">
        <f>IFERROR(IF(OR(ABS(VLOOKUP($B$3,'Data R'!$1:$9999,MATCH($A32,'Data R'!$1:$1,),FALSE) - VLOOKUP($B$2,'Data R'!$1:$9999,MATCH($A32,'Data R'!$1:$1,),FALSE)) &gt; $B$20), "JA", ""), "Geen waarde bekend")</f>
        <v>Geen waarde bekend</v>
      </c>
      <c r="I32" s="4" t="str">
        <f>IF($H32="","gelijk aan",IFERROR(IF(OR(ABS(VLOOKUP($B$3,'Data R'!$1:$9999,MATCH($A32,'Data R'!$1:$1,),FALSE)&lt;VLOOKUP($B$2,'Data R'!$1:$9999,MATCH($A32,'Data R'!$1:$1,),FALSE))&gt;$B$20),"meer dan in","minder dan in"),"Geen waarde bekend"))</f>
        <v>Geen waarde bekend</v>
      </c>
      <c r="J32" s="4" t="str">
        <f>IFERROR(IF(OR(ABS(VLOOKUP($B$4,'Data R'!$1:$9999,MATCH($A32,'Data R'!$1:$1,),FALSE) - VLOOKUP($B$2,'Data R'!$1:$9999,MATCH($A32,'Data R'!$1:$1,),FALSE)) &gt; $B$20), "JA", ""), "Geen waarde bekend")</f>
        <v>Geen waarde bekend</v>
      </c>
      <c r="K32" s="4" t="str">
        <f>IF($J32="","gelijk aan",IFERROR(IF(OR(ABS(VLOOKUP($B$4,'Data R'!$1:$9999,MATCH($A32,'Data R'!$1:$1,),FALSE)&lt;VLOOKUP($B$2,'Data R'!$1:$9999,MATCH($A32,'Data R'!$1:$1,),FALSE))&gt;$B$20),"meer dan in","minder dan in"),"Geen waarde bekend"))</f>
        <v>Geen waarde bekend</v>
      </c>
      <c r="L32" s="4" t="str">
        <f>IFERROR(IF(ABS(VLOOKUP($B$2,'Data R trends'!$1:$10001,MATCH($A32 &amp; $E$15,'Data R trends'!$1:$1,),FALSE) - VLOOKUP($B$2,'Data R trends'!$1:$10001,MATCH($A32 &amp; $E$16,'Data R trends'!$1:$1,),FALSE)) &gt; $B$20, "JA", ""), "Geen waarde bekend")</f>
        <v>Geen waarde bekend</v>
      </c>
      <c r="M32" s="4" t="str">
        <f>IF($L32="","gelijk gebleven",IFERROR(IF(ABS(VLOOKUP($B$2,'Data R trends'!$1:$10001,MATCH($A32&amp;$E$15,'Data R trends'!$1:$1,),FALSE)&lt;VLOOKUP($B$2,'Data R trends'!$1:$10001,MATCH($A32&amp;$E$16,'Data R trends'!$1:$1,),FALSE))&gt;$B$20,"gestegen","gedaald"),"Geen waarde bekend"))</f>
        <v>Geen waarde bekend</v>
      </c>
    </row>
    <row r="33" spans="1:13" ht="15" customHeight="1" x14ac:dyDescent="0.2">
      <c r="A33" s="13" t="s">
        <v>39</v>
      </c>
      <c r="B33" s="13" t="s">
        <v>161</v>
      </c>
      <c r="C33" s="4">
        <v>4</v>
      </c>
      <c r="D33" s="1" t="s">
        <v>16</v>
      </c>
      <c r="E33" s="4" t="str">
        <f>IFERROR(IF(ABS(VLOOKUP($B$2,'Data R'!$1:$9999,MATCH($A33 &amp; $B$15,'Data R'!$1:$1,),FALSE) - VLOOKUP($B$2,'Data R'!$1:$9999,MATCH($A33 &amp; $B$16,'Data R'!$1:$1,),FALSE)) &gt; $B$20, "JA", ""), "Geen waarde bekend")</f>
        <v>Geen waarde bekend</v>
      </c>
      <c r="F33" s="4" t="str">
        <f>IFERROR(IF(OR(ABS(VLOOKUP($B$2,'Data R'!$1:$9999,MATCH($A33 &amp; $C$15,'Data R'!$1:$1,),FALSE) - VLOOKUP($B$2,'Data R'!$1:$9999,MATCH($A33 &amp; $C$19,'Data R'!$1:$1,),FALSE)) &gt; $B$20), "JA", ""), "Geen waarde bekend")</f>
        <v>Geen waarde bekend</v>
      </c>
      <c r="G33" s="4" t="str">
        <f>IFERROR(IF(OR(ABS(VLOOKUP($B$2,'Data R'!$1:$9999,MATCH($A33 &amp; $D$15,'Data R'!$1:$1,),FALSE) - VLOOKUP($B$2,'Data R'!$1:$9999,MATCH($A33 &amp; $D$17,'Data R'!$1:$1,),FALSE)) &gt; $B$20), "JA", ""), "Geen waarde bekend")</f>
        <v>Geen waarde bekend</v>
      </c>
      <c r="H33" s="4" t="str">
        <f>IFERROR(IF(OR(ABS(VLOOKUP($B$3,'Data R'!$1:$9999,MATCH($A33,'Data R'!$1:$1,),FALSE) - VLOOKUP($B$2,'Data R'!$1:$9999,MATCH($A33,'Data R'!$1:$1,),FALSE)) &gt; $B$20), "JA", ""), "Geen waarde bekend")</f>
        <v>Geen waarde bekend</v>
      </c>
      <c r="I33" s="4" t="str">
        <f>IF($H33="","gelijk aan",IFERROR(IF(OR(ABS(VLOOKUP($B$3,'Data R'!$1:$9999,MATCH($A33,'Data R'!$1:$1,),FALSE)&lt;VLOOKUP($B$2,'Data R'!$1:$9999,MATCH($A33,'Data R'!$1:$1,),FALSE))&gt;$B$20),"meer dan in","minder dan in"),"Geen waarde bekend"))</f>
        <v>Geen waarde bekend</v>
      </c>
      <c r="J33" s="4" t="str">
        <f>IFERROR(IF(OR(ABS(VLOOKUP($B$4,'Data R'!$1:$9999,MATCH($A33,'Data R'!$1:$1,),FALSE) - VLOOKUP($B$2,'Data R'!$1:$9999,MATCH($A33,'Data R'!$1:$1,),FALSE)) &gt; $B$20), "JA", ""), "Geen waarde bekend")</f>
        <v>Geen waarde bekend</v>
      </c>
      <c r="K33" s="4" t="str">
        <f>IF($J33="","gelijk aan",IFERROR(IF(OR(ABS(VLOOKUP($B$4,'Data R'!$1:$9999,MATCH($A33,'Data R'!$1:$1,),FALSE)&lt;VLOOKUP($B$2,'Data R'!$1:$9999,MATCH($A33,'Data R'!$1:$1,),FALSE))&gt;$B$20),"meer dan in","minder dan in"),"Geen waarde bekend"))</f>
        <v>Geen waarde bekend</v>
      </c>
      <c r="L33" s="4" t="str">
        <f>IFERROR(IF(ABS(VLOOKUP($B$2,'Data R trends'!$1:$10001,MATCH($A33 &amp; $E$15,'Data R trends'!$1:$1,),FALSE) - VLOOKUP($B$2,'Data R trends'!$1:$10001,MATCH($A33 &amp; $E$16,'Data R trends'!$1:$1,),FALSE)) &gt; $B$20, "JA", ""), "Geen waarde bekend")</f>
        <v>Geen waarde bekend</v>
      </c>
      <c r="M33" s="4" t="str">
        <f>IF($L33="","gelijk gebleven",IFERROR(IF(ABS(VLOOKUP($B$2,'Data R trends'!$1:$10001,MATCH($A33&amp;$E$15,'Data R trends'!$1:$1,),FALSE)&lt;VLOOKUP($B$2,'Data R trends'!$1:$10001,MATCH($A33&amp;$E$16,'Data R trends'!$1:$1,),FALSE))&gt;$B$20,"gestegen","gedaald"),"Geen waarde bekend"))</f>
        <v>Geen waarde bekend</v>
      </c>
    </row>
    <row r="34" spans="1:13" ht="15" customHeight="1" x14ac:dyDescent="0.2">
      <c r="A34" s="13" t="s">
        <v>40</v>
      </c>
      <c r="B34" s="13" t="s">
        <v>162</v>
      </c>
      <c r="C34" s="4">
        <v>4</v>
      </c>
      <c r="D34" s="4" t="s">
        <v>16</v>
      </c>
      <c r="E34" s="4" t="str">
        <f>IFERROR(IF(ABS(VLOOKUP($B$2,'Data R'!$1:$9999,MATCH($A34 &amp; $B$15,'Data R'!$1:$1,),FALSE) - VLOOKUP($B$2,'Data R'!$1:$9999,MATCH($A34 &amp; $B$16,'Data R'!$1:$1,),FALSE)) &gt; $B$20, "JA", ""), "Geen waarde bekend")</f>
        <v>Geen waarde bekend</v>
      </c>
      <c r="F34" s="4" t="str">
        <f>IFERROR(IF(OR(ABS(VLOOKUP($B$2,'Data R'!$1:$9999,MATCH($A34 &amp; $C$15,'Data R'!$1:$1,),FALSE) - VLOOKUP($B$2,'Data R'!$1:$9999,MATCH($A34 &amp; $C$19,'Data R'!$1:$1,),FALSE)) &gt; $B$20), "JA", ""), "Geen waarde bekend")</f>
        <v>Geen waarde bekend</v>
      </c>
      <c r="G34" s="4" t="str">
        <f>IFERROR(IF(OR(ABS(VLOOKUP($B$2,'Data R'!$1:$9999,MATCH($A34 &amp; $D$15,'Data R'!$1:$1,),FALSE) - VLOOKUP($B$2,'Data R'!$1:$9999,MATCH($A34 &amp; $D$17,'Data R'!$1:$1,),FALSE)) &gt; $B$20), "JA", ""), "Geen waarde bekend")</f>
        <v>Geen waarde bekend</v>
      </c>
      <c r="H34" s="4" t="str">
        <f>IFERROR(IF(OR(ABS(VLOOKUP($B$3,'Data R'!$1:$9999,MATCH($A34,'Data R'!$1:$1,),FALSE) - VLOOKUP($B$2,'Data R'!$1:$9999,MATCH($A34,'Data R'!$1:$1,),FALSE)) &gt; $B$20), "JA", ""), "Geen waarde bekend")</f>
        <v>Geen waarde bekend</v>
      </c>
      <c r="I34" s="4" t="str">
        <f>IF($H34="","gelijk aan",IFERROR(IF(OR(ABS(VLOOKUP($B$3,'Data R'!$1:$9999,MATCH($A34,'Data R'!$1:$1,),FALSE)&lt;VLOOKUP($B$2,'Data R'!$1:$9999,MATCH($A34,'Data R'!$1:$1,),FALSE))&gt;$B$20),"meer dan in","minder dan in"),"Geen waarde bekend"))</f>
        <v>Geen waarde bekend</v>
      </c>
      <c r="J34" s="4" t="str">
        <f>IFERROR(IF(OR(ABS(VLOOKUP($B$4,'Data R'!$1:$9999,MATCH($A34,'Data R'!$1:$1,),FALSE) - VLOOKUP($B$2,'Data R'!$1:$9999,MATCH($A34,'Data R'!$1:$1,),FALSE)) &gt; $B$20), "JA", ""), "Geen waarde bekend")</f>
        <v>Geen waarde bekend</v>
      </c>
      <c r="K34" s="4" t="str">
        <f>IF($J34="","gelijk aan",IFERROR(IF(OR(ABS(VLOOKUP($B$4,'Data R'!$1:$9999,MATCH($A34,'Data R'!$1:$1,),FALSE)&lt;VLOOKUP($B$2,'Data R'!$1:$9999,MATCH($A34,'Data R'!$1:$1,),FALSE))&gt;$B$20),"meer dan in","minder dan in"),"Geen waarde bekend"))</f>
        <v>Geen waarde bekend</v>
      </c>
      <c r="L34" s="4" t="str">
        <f>IFERROR(IF(ABS(VLOOKUP($B$2,'Data R trends'!$1:$10001,MATCH($A34 &amp; $E$15,'Data R trends'!$1:$1,),FALSE) - VLOOKUP($B$2,'Data R trends'!$1:$10001,MATCH($A34 &amp; $E$16,'Data R trends'!$1:$1,),FALSE)) &gt; $B$20, "JA", ""), "Geen waarde bekend")</f>
        <v>Geen waarde bekend</v>
      </c>
      <c r="M34" s="4" t="str">
        <f>IF($L34="","gelijk gebleven",IFERROR(IF(ABS(VLOOKUP($B$2,'Data R trends'!$1:$10001,MATCH($A34&amp;$E$15,'Data R trends'!$1:$1,),FALSE)&lt;VLOOKUP($B$2,'Data R trends'!$1:$10001,MATCH($A34&amp;$E$16,'Data R trends'!$1:$1,),FALSE))&gt;$B$20,"gestegen","gedaald"),"Geen waarde bekend"))</f>
        <v>Geen waarde bekend</v>
      </c>
    </row>
    <row r="35" spans="1:13" ht="15" customHeight="1" x14ac:dyDescent="0.2">
      <c r="A35" s="13" t="s">
        <v>41</v>
      </c>
      <c r="B35" s="13" t="s">
        <v>163</v>
      </c>
      <c r="C35" s="4">
        <v>4</v>
      </c>
      <c r="D35" s="4" t="s">
        <v>16</v>
      </c>
      <c r="E35" s="4" t="str">
        <f>IFERROR(IF(ABS(VLOOKUP($B$2,'Data R'!$1:$9999,MATCH($A35 &amp; $B$15,'Data R'!$1:$1,),FALSE) - VLOOKUP($B$2,'Data R'!$1:$9999,MATCH($A35 &amp; $B$16,'Data R'!$1:$1,),FALSE)) &gt; $B$20, "JA", ""), "Geen waarde bekend")</f>
        <v>Geen waarde bekend</v>
      </c>
      <c r="F35" s="4" t="str">
        <f>IFERROR(IF(OR(ABS(VLOOKUP($B$2,'Data R'!$1:$9999,MATCH($A35 &amp; $C$15,'Data R'!$1:$1,),FALSE) - VLOOKUP($B$2,'Data R'!$1:$9999,MATCH($A35 &amp; $C$19,'Data R'!$1:$1,),FALSE)) &gt; $B$20), "JA", ""), "Geen waarde bekend")</f>
        <v>Geen waarde bekend</v>
      </c>
      <c r="G35" s="4" t="str">
        <f>IFERROR(IF(OR(ABS(VLOOKUP($B$2,'Data R'!$1:$9999,MATCH($A35 &amp; $D$15,'Data R'!$1:$1,),FALSE) - VLOOKUP($B$2,'Data R'!$1:$9999,MATCH($A35 &amp; $D$17,'Data R'!$1:$1,),FALSE)) &gt; $B$20), "JA", ""), "Geen waarde bekend")</f>
        <v>Geen waarde bekend</v>
      </c>
      <c r="H35" s="4" t="str">
        <f>IFERROR(IF(OR(ABS(VLOOKUP($B$3,'Data R'!$1:$9999,MATCH($A35,'Data R'!$1:$1,),FALSE) - VLOOKUP($B$2,'Data R'!$1:$9999,MATCH($A35,'Data R'!$1:$1,),FALSE)) &gt; $B$20), "JA", ""), "Geen waarde bekend")</f>
        <v>Geen waarde bekend</v>
      </c>
      <c r="I35" s="4" t="str">
        <f>IF($H35="","gelijk aan",IFERROR(IF(OR(ABS(VLOOKUP($B$3,'Data R'!$1:$9999,MATCH($A35,'Data R'!$1:$1,),FALSE)&lt;VLOOKUP($B$2,'Data R'!$1:$9999,MATCH($A35,'Data R'!$1:$1,),FALSE))&gt;$B$20),"meer dan in","minder dan in"),"Geen waarde bekend"))</f>
        <v>Geen waarde bekend</v>
      </c>
      <c r="J35" s="4" t="str">
        <f>IFERROR(IF(OR(ABS(VLOOKUP($B$4,'Data R'!$1:$9999,MATCH($A35,'Data R'!$1:$1,),FALSE) - VLOOKUP($B$2,'Data R'!$1:$9999,MATCH($A35,'Data R'!$1:$1,),FALSE)) &gt; $B$20), "JA", ""), "Geen waarde bekend")</f>
        <v>Geen waarde bekend</v>
      </c>
      <c r="K35" s="4" t="str">
        <f>IF($J35="","gelijk aan",IFERROR(IF(OR(ABS(VLOOKUP($B$4,'Data R'!$1:$9999,MATCH($A35,'Data R'!$1:$1,),FALSE)&lt;VLOOKUP($B$2,'Data R'!$1:$9999,MATCH($A35,'Data R'!$1:$1,),FALSE))&gt;$B$20),"meer dan in","minder dan in"),"Geen waarde bekend"))</f>
        <v>Geen waarde bekend</v>
      </c>
      <c r="L35" s="4" t="str">
        <f>IFERROR(IF(ABS(VLOOKUP($B$2,'Data R trends'!$1:$10001,MATCH($A35 &amp; $E$15,'Data R trends'!$1:$1,),FALSE) - VLOOKUP($B$2,'Data R trends'!$1:$10001,MATCH($A35 &amp; $E$16,'Data R trends'!$1:$1,),FALSE)) &gt; $B$20, "JA", ""), "Geen waarde bekend")</f>
        <v>Geen waarde bekend</v>
      </c>
      <c r="M35" s="4" t="str">
        <f>IF($L35="","gelijk gebleven",IFERROR(IF(ABS(VLOOKUP($B$2,'Data R trends'!$1:$10001,MATCH($A35&amp;$E$15,'Data R trends'!$1:$1,),FALSE)&lt;VLOOKUP($B$2,'Data R trends'!$1:$10001,MATCH($A35&amp;$E$16,'Data R trends'!$1:$1,),FALSE))&gt;$B$20,"gestegen","gedaald"),"Geen waarde bekend"))</f>
        <v>Geen waarde bekend</v>
      </c>
    </row>
    <row r="36" spans="1:13" ht="15" customHeight="1" x14ac:dyDescent="0.2">
      <c r="A36" s="13" t="s">
        <v>42</v>
      </c>
      <c r="B36" s="13" t="s">
        <v>164</v>
      </c>
      <c r="C36" s="4">
        <v>4</v>
      </c>
      <c r="D36" s="4" t="s">
        <v>16</v>
      </c>
      <c r="E36" s="4" t="str">
        <f>IFERROR(IF(ABS(VLOOKUP($B$2,'Data R'!$1:$9999,MATCH($A36 &amp; $B$15,'Data R'!$1:$1,),FALSE) - VLOOKUP($B$2,'Data R'!$1:$9999,MATCH($A36 &amp; $B$16,'Data R'!$1:$1,),FALSE)) &gt; $B$20, "JA", ""), "Geen waarde bekend")</f>
        <v>Geen waarde bekend</v>
      </c>
      <c r="F36" s="4" t="str">
        <f>IFERROR(IF(OR(ABS(VLOOKUP($B$2,'Data R'!$1:$9999,MATCH($A36 &amp; $C$15,'Data R'!$1:$1,),FALSE) - VLOOKUP($B$2,'Data R'!$1:$9999,MATCH($A36 &amp; $C$19,'Data R'!$1:$1,),FALSE)) &gt; $B$20), "JA", ""), "Geen waarde bekend")</f>
        <v>Geen waarde bekend</v>
      </c>
      <c r="G36" s="4" t="str">
        <f>IFERROR(IF(OR(ABS(VLOOKUP($B$2,'Data R'!$1:$9999,MATCH($A36 &amp; $D$15,'Data R'!$1:$1,),FALSE) - VLOOKUP($B$2,'Data R'!$1:$9999,MATCH($A36 &amp; $D$17,'Data R'!$1:$1,),FALSE)) &gt; $B$20), "JA", ""), "Geen waarde bekend")</f>
        <v>Geen waarde bekend</v>
      </c>
      <c r="H36" s="4" t="str">
        <f>IFERROR(IF(OR(ABS(VLOOKUP($B$3,'Data R'!$1:$9999,MATCH($A36,'Data R'!$1:$1,),FALSE) - VLOOKUP($B$2,'Data R'!$1:$9999,MATCH($A36,'Data R'!$1:$1,),FALSE)) &gt; $B$20), "JA", ""), "Geen waarde bekend")</f>
        <v>Geen waarde bekend</v>
      </c>
      <c r="I36" s="4" t="str">
        <f>IF($H36="","gelijk aan",IFERROR(IF(OR(ABS(VLOOKUP($B$3,'Data R'!$1:$9999,MATCH($A36,'Data R'!$1:$1,),FALSE)&lt;VLOOKUP($B$2,'Data R'!$1:$9999,MATCH($A36,'Data R'!$1:$1,),FALSE))&gt;$B$20),"meer dan in","minder dan in"),"Geen waarde bekend"))</f>
        <v>Geen waarde bekend</v>
      </c>
      <c r="J36" s="4" t="str">
        <f>IFERROR(IF(OR(ABS(VLOOKUP($B$4,'Data R'!$1:$9999,MATCH($A36,'Data R'!$1:$1,),FALSE) - VLOOKUP($B$2,'Data R'!$1:$9999,MATCH($A36,'Data R'!$1:$1,),FALSE)) &gt; $B$20), "JA", ""), "Geen waarde bekend")</f>
        <v>Geen waarde bekend</v>
      </c>
      <c r="K36" s="4" t="str">
        <f>IF($J36="","gelijk aan",IFERROR(IF(OR(ABS(VLOOKUP($B$4,'Data R'!$1:$9999,MATCH($A36,'Data R'!$1:$1,),FALSE)&lt;VLOOKUP($B$2,'Data R'!$1:$9999,MATCH($A36,'Data R'!$1:$1,),FALSE))&gt;$B$20),"meer dan in","minder dan in"),"Geen waarde bekend"))</f>
        <v>Geen waarde bekend</v>
      </c>
      <c r="L36" s="4" t="str">
        <f>IFERROR(IF(ABS(VLOOKUP($B$2,'Data R trends'!$1:$10001,MATCH($A36 &amp; $E$15,'Data R trends'!$1:$1,),FALSE) - VLOOKUP($B$2,'Data R trends'!$1:$10001,MATCH($A36 &amp; $E$16,'Data R trends'!$1:$1,),FALSE)) &gt; $B$20, "JA", ""), "Geen waarde bekend")</f>
        <v>Geen waarde bekend</v>
      </c>
      <c r="M36" s="4" t="str">
        <f>IF($L36="","gelijk gebleven",IFERROR(IF(ABS(VLOOKUP($B$2,'Data R trends'!$1:$10001,MATCH($A36&amp;$E$15,'Data R trends'!$1:$1,),FALSE)&lt;VLOOKUP($B$2,'Data R trends'!$1:$10001,MATCH($A36&amp;$E$16,'Data R trends'!$1:$1,),FALSE))&gt;$B$20,"gestegen","gedaald"),"Geen waarde bekend"))</f>
        <v>Geen waarde bekend</v>
      </c>
    </row>
    <row r="37" spans="1:13" ht="15" customHeight="1" x14ac:dyDescent="0.2">
      <c r="A37" s="13" t="s">
        <v>43</v>
      </c>
      <c r="B37" s="13" t="s">
        <v>165</v>
      </c>
      <c r="C37" s="4">
        <v>4</v>
      </c>
      <c r="D37" s="4" t="s">
        <v>16</v>
      </c>
      <c r="E37" s="4" t="str">
        <f>IFERROR(IF(ABS(VLOOKUP($B$2,'Data R'!$1:$9999,MATCH($A37 &amp; $B$15,'Data R'!$1:$1,),FALSE) - VLOOKUP($B$2,'Data R'!$1:$9999,MATCH($A37 &amp; $B$16,'Data R'!$1:$1,),FALSE)) &gt; $B$20, "JA", ""), "Geen waarde bekend")</f>
        <v>Geen waarde bekend</v>
      </c>
      <c r="F37" s="4" t="str">
        <f>IFERROR(IF(OR(ABS(VLOOKUP($B$2,'Data R'!$1:$9999,MATCH($A37 &amp; $C$15,'Data R'!$1:$1,),FALSE) - VLOOKUP($B$2,'Data R'!$1:$9999,MATCH($A37 &amp; $C$19,'Data R'!$1:$1,),FALSE)) &gt; $B$20), "JA", ""), "Geen waarde bekend")</f>
        <v>Geen waarde bekend</v>
      </c>
      <c r="G37" s="4" t="str">
        <f>IFERROR(IF(OR(ABS(VLOOKUP($B$2,'Data R'!$1:$9999,MATCH($A37 &amp; $D$15,'Data R'!$1:$1,),FALSE) - VLOOKUP($B$2,'Data R'!$1:$9999,MATCH($A37 &amp; $D$17,'Data R'!$1:$1,),FALSE)) &gt; $B$20), "JA", ""), "Geen waarde bekend")</f>
        <v>Geen waarde bekend</v>
      </c>
      <c r="H37" s="4" t="str">
        <f>IFERROR(IF(OR(ABS(VLOOKUP($B$3,'Data R'!$1:$9999,MATCH($A37,'Data R'!$1:$1,),FALSE) - VLOOKUP($B$2,'Data R'!$1:$9999,MATCH($A37,'Data R'!$1:$1,),FALSE)) &gt; $B$20), "JA", ""), "Geen waarde bekend")</f>
        <v>Geen waarde bekend</v>
      </c>
      <c r="I37" s="4" t="str">
        <f>IF($H37="","gelijk aan",IFERROR(IF(OR(ABS(VLOOKUP($B$3,'Data R'!$1:$9999,MATCH($A37,'Data R'!$1:$1,),FALSE)&lt;VLOOKUP($B$2,'Data R'!$1:$9999,MATCH($A37,'Data R'!$1:$1,),FALSE))&gt;$B$20),"meer dan in","minder dan in"),"Geen waarde bekend"))</f>
        <v>Geen waarde bekend</v>
      </c>
      <c r="J37" s="4" t="str">
        <f>IFERROR(IF(OR(ABS(VLOOKUP($B$4,'Data R'!$1:$9999,MATCH($A37,'Data R'!$1:$1,),FALSE) - VLOOKUP($B$2,'Data R'!$1:$9999,MATCH($A37,'Data R'!$1:$1,),FALSE)) &gt; $B$20), "JA", ""), "Geen waarde bekend")</f>
        <v>Geen waarde bekend</v>
      </c>
      <c r="K37" s="4" t="str">
        <f>IF($J37="","gelijk aan",IFERROR(IF(OR(ABS(VLOOKUP($B$4,'Data R'!$1:$9999,MATCH($A37,'Data R'!$1:$1,),FALSE)&lt;VLOOKUP($B$2,'Data R'!$1:$9999,MATCH($A37,'Data R'!$1:$1,),FALSE))&gt;$B$20),"meer dan in","minder dan in"),"Geen waarde bekend"))</f>
        <v>Geen waarde bekend</v>
      </c>
      <c r="L37" s="4" t="str">
        <f>IFERROR(IF(ABS(VLOOKUP($B$2,'Data R trends'!$1:$10001,MATCH($A37 &amp; $E$15,'Data R trends'!$1:$1,),FALSE) - VLOOKUP($B$2,'Data R trends'!$1:$10001,MATCH($A37 &amp; $E$16,'Data R trends'!$1:$1,),FALSE)) &gt; $B$20, "JA", ""), "Geen waarde bekend")</f>
        <v>Geen waarde bekend</v>
      </c>
      <c r="M37" s="4" t="str">
        <f>IF($L37="","gelijk gebleven",IFERROR(IF(ABS(VLOOKUP($B$2,'Data R trends'!$1:$10001,MATCH($A37&amp;$E$15,'Data R trends'!$1:$1,),FALSE)&lt;VLOOKUP($B$2,'Data R trends'!$1:$10001,MATCH($A37&amp;$E$16,'Data R trends'!$1:$1,),FALSE))&gt;$B$20,"gestegen","gedaald"),"Geen waarde bekend"))</f>
        <v>Geen waarde bekend</v>
      </c>
    </row>
    <row r="38" spans="1:13" ht="14.45" customHeight="1" x14ac:dyDescent="0.2">
      <c r="A38" s="13" t="s">
        <v>44</v>
      </c>
      <c r="B38" s="13" t="s">
        <v>166</v>
      </c>
      <c r="C38" s="32">
        <v>4</v>
      </c>
      <c r="D38" s="4" t="s">
        <v>16</v>
      </c>
      <c r="E38" s="4" t="str">
        <f>IFERROR(IF(ABS(VLOOKUP($B$2,'Data R'!$1:$9999,MATCH($A38 &amp; $B$15,'Data R'!$1:$1,),FALSE) - VLOOKUP($B$2,'Data R'!$1:$9999,MATCH($A38 &amp; $B$16,'Data R'!$1:$1,),FALSE)) &gt; $B$20, "JA", ""), "Geen waarde bekend")</f>
        <v>Geen waarde bekend</v>
      </c>
      <c r="F38" s="4" t="str">
        <f>IFERROR(IF(OR(ABS(VLOOKUP($B$2,'Data R'!$1:$9999,MATCH($A38 &amp; $C$15,'Data R'!$1:$1,),FALSE) - VLOOKUP($B$2,'Data R'!$1:$9999,MATCH($A38 &amp; $C$19,'Data R'!$1:$1,),FALSE)) &gt; $B$20), "JA", ""), "Geen waarde bekend")</f>
        <v>Geen waarde bekend</v>
      </c>
      <c r="G38" s="4" t="str">
        <f>IFERROR(IF(OR(ABS(VLOOKUP($B$2,'Data R'!$1:$9999,MATCH($A38 &amp; $D$15,'Data R'!$1:$1,),FALSE) - VLOOKUP($B$2,'Data R'!$1:$9999,MATCH($A38 &amp; $D$17,'Data R'!$1:$1,),FALSE)) &gt; $B$20), "JA", ""), "Geen waarde bekend")</f>
        <v>Geen waarde bekend</v>
      </c>
      <c r="H38" s="4" t="str">
        <f>IFERROR(IF(OR(ABS(VLOOKUP($B$3,'Data R'!$1:$9999,MATCH($A38,'Data R'!$1:$1,),FALSE) - VLOOKUP($B$2,'Data R'!$1:$9999,MATCH($A38,'Data R'!$1:$1,),FALSE)) &gt; $B$20), "JA", ""), "Geen waarde bekend")</f>
        <v>Geen waarde bekend</v>
      </c>
      <c r="I38" s="4" t="str">
        <f>IF($H38="","gelijk aan",IFERROR(IF(OR(ABS(VLOOKUP($B$3,'Data R'!$1:$9999,MATCH($A38,'Data R'!$1:$1,),FALSE)&lt;VLOOKUP($B$2,'Data R'!$1:$9999,MATCH($A38,'Data R'!$1:$1,),FALSE))&gt;$B$20),"meer dan in","minder dan in"),"Geen waarde bekend"))</f>
        <v>Geen waarde bekend</v>
      </c>
      <c r="J38" s="4" t="str">
        <f>IFERROR(IF(OR(ABS(VLOOKUP($B$4,'Data R'!$1:$9999,MATCH($A38,'Data R'!$1:$1,),FALSE) - VLOOKUP($B$2,'Data R'!$1:$9999,MATCH($A38,'Data R'!$1:$1,),FALSE)) &gt; $B$20), "JA", ""), "Geen waarde bekend")</f>
        <v>Geen waarde bekend</v>
      </c>
      <c r="K38" s="4" t="str">
        <f>IF($J38="","gelijk aan",IFERROR(IF(OR(ABS(VLOOKUP($B$4,'Data R'!$1:$9999,MATCH($A38,'Data R'!$1:$1,),FALSE)&lt;VLOOKUP($B$2,'Data R'!$1:$9999,MATCH($A38,'Data R'!$1:$1,),FALSE))&gt;$B$20),"meer dan in","minder dan in"),"Geen waarde bekend"))</f>
        <v>Geen waarde bekend</v>
      </c>
      <c r="L38" s="4" t="str">
        <f>IFERROR(IF(ABS(VLOOKUP($B$2,'Data R trends'!$1:$10001,MATCH($A38 &amp; $E$15,'Data R trends'!$1:$1,),FALSE) - VLOOKUP($B$2,'Data R trends'!$1:$10001,MATCH($A38 &amp; $E$16,'Data R trends'!$1:$1,),FALSE)) &gt; $B$20, "JA", ""), "Geen waarde bekend")</f>
        <v>Geen waarde bekend</v>
      </c>
      <c r="M38" s="4" t="str">
        <f>IF($L38="","gelijk gebleven",IFERROR(IF(ABS(VLOOKUP($B$2,'Data R trends'!$1:$10001,MATCH($A38&amp;$E$15,'Data R trends'!$1:$1,),FALSE)&lt;VLOOKUP($B$2,'Data R trends'!$1:$10001,MATCH($A38&amp;$E$16,'Data R trends'!$1:$1,),FALSE))&gt;$B$20,"gestegen","gedaald"),"Geen waarde bekend"))</f>
        <v>Geen waarde bekend</v>
      </c>
    </row>
    <row r="39" spans="1:13" ht="15" customHeight="1" x14ac:dyDescent="0.2">
      <c r="A39" s="13" t="s">
        <v>45</v>
      </c>
      <c r="B39" s="13" t="s">
        <v>167</v>
      </c>
      <c r="C39" s="4">
        <v>4</v>
      </c>
      <c r="D39" s="4" t="s">
        <v>16</v>
      </c>
      <c r="E39" s="4" t="str">
        <f>IFERROR(IF(ABS(VLOOKUP($B$2,'Data R'!$1:$9999,MATCH($A39 &amp; $B$15,'Data R'!$1:$1,),FALSE) - VLOOKUP($B$2,'Data R'!$1:$9999,MATCH($A39 &amp; $B$16,'Data R'!$1:$1,),FALSE)) &gt; $B$20, "JA", ""), "Geen waarde bekend")</f>
        <v>Geen waarde bekend</v>
      </c>
      <c r="F39" s="4" t="str">
        <f>IFERROR(IF(OR(ABS(VLOOKUP($B$2,'Data R'!$1:$9999,MATCH($A39 &amp; $C$15,'Data R'!$1:$1,),FALSE) - VLOOKUP($B$2,'Data R'!$1:$9999,MATCH($A39 &amp; $C$19,'Data R'!$1:$1,),FALSE)) &gt; $B$20), "JA", ""), "Geen waarde bekend")</f>
        <v>Geen waarde bekend</v>
      </c>
      <c r="G39" s="4" t="str">
        <f>IFERROR(IF(OR(ABS(VLOOKUP($B$2,'Data R'!$1:$9999,MATCH($A39 &amp; $D$15,'Data R'!$1:$1,),FALSE) - VLOOKUP($B$2,'Data R'!$1:$9999,MATCH($A39 &amp; $D$17,'Data R'!$1:$1,),FALSE)) &gt; $B$20), "JA", ""), "Geen waarde bekend")</f>
        <v>Geen waarde bekend</v>
      </c>
      <c r="H39" s="4" t="str">
        <f>IFERROR(IF(OR(ABS(VLOOKUP($B$3,'Data R'!$1:$9999,MATCH($A39,'Data R'!$1:$1,),FALSE) - VLOOKUP($B$2,'Data R'!$1:$9999,MATCH($A39,'Data R'!$1:$1,),FALSE)) &gt; $B$20), "JA", ""), "Geen waarde bekend")</f>
        <v>Geen waarde bekend</v>
      </c>
      <c r="I39" s="4" t="str">
        <f>IF($H39="","gelijk aan",IFERROR(IF(OR(ABS(VLOOKUP($B$3,'Data R'!$1:$9999,MATCH($A39,'Data R'!$1:$1,),FALSE)&lt;VLOOKUP($B$2,'Data R'!$1:$9999,MATCH($A39,'Data R'!$1:$1,),FALSE))&gt;$B$20),"meer dan in","minder dan in"),"Geen waarde bekend"))</f>
        <v>Geen waarde bekend</v>
      </c>
      <c r="J39" s="4" t="str">
        <f>IFERROR(IF(OR(ABS(VLOOKUP($B$4,'Data R'!$1:$9999,MATCH($A39,'Data R'!$1:$1,),FALSE) - VLOOKUP($B$2,'Data R'!$1:$9999,MATCH($A39,'Data R'!$1:$1,),FALSE)) &gt; $B$20), "JA", ""), "Geen waarde bekend")</f>
        <v>Geen waarde bekend</v>
      </c>
      <c r="K39" s="4" t="str">
        <f>IF($J39="","gelijk aan",IFERROR(IF(OR(ABS(VLOOKUP($B$4,'Data R'!$1:$9999,MATCH($A39,'Data R'!$1:$1,),FALSE)&lt;VLOOKUP($B$2,'Data R'!$1:$9999,MATCH($A39,'Data R'!$1:$1,),FALSE))&gt;$B$20),"meer dan in","minder dan in"),"Geen waarde bekend"))</f>
        <v>Geen waarde bekend</v>
      </c>
      <c r="L39" s="4" t="str">
        <f>IFERROR(IF(ABS(VLOOKUP($B$2,'Data R trends'!$1:$10001,MATCH($A39 &amp; $E$15,'Data R trends'!$1:$1,),FALSE) - VLOOKUP($B$2,'Data R trends'!$1:$10001,MATCH($A39 &amp; $E$16,'Data R trends'!$1:$1,),FALSE)) &gt; $B$20, "JA", ""), "Geen waarde bekend")</f>
        <v>Geen waarde bekend</v>
      </c>
      <c r="M39" s="4" t="str">
        <f>IF($L39="","gelijk gebleven",IFERROR(IF(ABS(VLOOKUP($B$2,'Data R trends'!$1:$10001,MATCH($A39&amp;$E$15,'Data R trends'!$1:$1,),FALSE)&lt;VLOOKUP($B$2,'Data R trends'!$1:$10001,MATCH($A39&amp;$E$16,'Data R trends'!$1:$1,),FALSE))&gt;$B$20,"gestegen","gedaald"),"Geen waarde bekend"))</f>
        <v>Geen waarde bekend</v>
      </c>
    </row>
    <row r="40" spans="1:13" ht="15" customHeight="1" x14ac:dyDescent="0.2">
      <c r="A40" s="13" t="s">
        <v>46</v>
      </c>
      <c r="B40" s="13" t="s">
        <v>168</v>
      </c>
      <c r="C40" s="4">
        <v>4</v>
      </c>
      <c r="D40" s="4" t="s">
        <v>16</v>
      </c>
      <c r="E40" s="4" t="str">
        <f>IFERROR(IF(ABS(VLOOKUP($B$2,'Data R'!$1:$9999,MATCH($A40 &amp; $B$15,'Data R'!$1:$1,),FALSE) - VLOOKUP($B$2,'Data R'!$1:$9999,MATCH($A40 &amp; $B$16,'Data R'!$1:$1,),FALSE)) &gt; $B$20, "JA", ""), "Geen waarde bekend")</f>
        <v>Geen waarde bekend</v>
      </c>
      <c r="F40" s="4" t="str">
        <f>IFERROR(IF(OR(ABS(VLOOKUP($B$2,'Data R'!$1:$9999,MATCH($A40 &amp; $C$15,'Data R'!$1:$1,),FALSE) - VLOOKUP($B$2,'Data R'!$1:$9999,MATCH($A40 &amp; $C$19,'Data R'!$1:$1,),FALSE)) &gt; $B$20), "JA", ""), "Geen waarde bekend")</f>
        <v>Geen waarde bekend</v>
      </c>
      <c r="G40" s="4" t="str">
        <f>IFERROR(IF(OR(ABS(VLOOKUP($B$2,'Data R'!$1:$9999,MATCH($A40 &amp; $D$15,'Data R'!$1:$1,),FALSE) - VLOOKUP($B$2,'Data R'!$1:$9999,MATCH($A40 &amp; $D$17,'Data R'!$1:$1,),FALSE)) &gt; $B$20), "JA", ""), "Geen waarde bekend")</f>
        <v>Geen waarde bekend</v>
      </c>
      <c r="H40" s="4" t="str">
        <f>IFERROR(IF(OR(ABS(VLOOKUP($B$3,'Data R'!$1:$9999,MATCH($A40,'Data R'!$1:$1,),FALSE) - VLOOKUP($B$2,'Data R'!$1:$9999,MATCH($A40,'Data R'!$1:$1,),FALSE)) &gt; $B$20), "JA", ""), "Geen waarde bekend")</f>
        <v>Geen waarde bekend</v>
      </c>
      <c r="I40" s="4" t="str">
        <f>IF($H40="","gelijk aan",IFERROR(IF(OR(ABS(VLOOKUP($B$3,'Data R'!$1:$9999,MATCH($A40,'Data R'!$1:$1,),FALSE)&lt;VLOOKUP($B$2,'Data R'!$1:$9999,MATCH($A40,'Data R'!$1:$1,),FALSE))&gt;$B$20),"meer dan in","minder dan in"),"Geen waarde bekend"))</f>
        <v>Geen waarde bekend</v>
      </c>
      <c r="J40" s="4" t="str">
        <f>IFERROR(IF(OR(ABS(VLOOKUP($B$4,'Data R'!$1:$9999,MATCH($A40,'Data R'!$1:$1,),FALSE) - VLOOKUP($B$2,'Data R'!$1:$9999,MATCH($A40,'Data R'!$1:$1,),FALSE)) &gt; $B$20), "JA", ""), "Geen waarde bekend")</f>
        <v>Geen waarde bekend</v>
      </c>
      <c r="K40" s="4" t="str">
        <f>IF($J40="","gelijk aan",IFERROR(IF(OR(ABS(VLOOKUP($B$4,'Data R'!$1:$9999,MATCH($A40,'Data R'!$1:$1,),FALSE)&lt;VLOOKUP($B$2,'Data R'!$1:$9999,MATCH($A40,'Data R'!$1:$1,),FALSE))&gt;$B$20),"meer dan in","minder dan in"),"Geen waarde bekend"))</f>
        <v>Geen waarde bekend</v>
      </c>
      <c r="L40" s="4" t="str">
        <f>IFERROR(IF(ABS(VLOOKUP($B$2,'Data R trends'!$1:$10001,MATCH($A40 &amp; $E$15,'Data R trends'!$1:$1,),FALSE) - VLOOKUP($B$2,'Data R trends'!$1:$10001,MATCH($A40 &amp; $E$16,'Data R trends'!$1:$1,),FALSE)) &gt; $B$20, "JA", ""), "Geen waarde bekend")</f>
        <v>Geen waarde bekend</v>
      </c>
      <c r="M40" s="4" t="str">
        <f>IF($L40="","gelijk gebleven",IFERROR(IF(ABS(VLOOKUP($B$2,'Data R trends'!$1:$10001,MATCH($A40&amp;$E$15,'Data R trends'!$1:$1,),FALSE)&lt;VLOOKUP($B$2,'Data R trends'!$1:$10001,MATCH($A40&amp;$E$16,'Data R trends'!$1:$1,),FALSE))&gt;$B$20,"gestegen","gedaald"),"Geen waarde bekend"))</f>
        <v>Geen waarde bekend</v>
      </c>
    </row>
    <row r="41" spans="1:13" ht="15" customHeight="1" x14ac:dyDescent="0.2">
      <c r="A41" s="13" t="s">
        <v>47</v>
      </c>
      <c r="B41" s="13" t="s">
        <v>169</v>
      </c>
      <c r="C41" s="4">
        <v>4</v>
      </c>
      <c r="D41" s="4" t="s">
        <v>16</v>
      </c>
      <c r="E41" s="4" t="str">
        <f>IFERROR(IF(ABS(VLOOKUP($B$2,'Data R'!$1:$9999,MATCH($A41 &amp; $B$15,'Data R'!$1:$1,),FALSE) - VLOOKUP($B$2,'Data R'!$1:$9999,MATCH($A41 &amp; $B$16,'Data R'!$1:$1,),FALSE)) &gt; $B$20, "JA", ""), "Geen waarde bekend")</f>
        <v>Geen waarde bekend</v>
      </c>
      <c r="F41" s="4" t="str">
        <f>IFERROR(IF(OR(ABS(VLOOKUP($B$2,'Data R'!$1:$9999,MATCH($A41 &amp; $C$15,'Data R'!$1:$1,),FALSE) - VLOOKUP($B$2,'Data R'!$1:$9999,MATCH($A41 &amp; $C$19,'Data R'!$1:$1,),FALSE)) &gt; $B$20), "JA", ""), "Geen waarde bekend")</f>
        <v>Geen waarde bekend</v>
      </c>
      <c r="G41" s="4" t="str">
        <f>IFERROR(IF(OR(ABS(VLOOKUP($B$2,'Data R'!$1:$9999,MATCH($A41 &amp; $D$15,'Data R'!$1:$1,),FALSE) - VLOOKUP($B$2,'Data R'!$1:$9999,MATCH($A41 &amp; $D$17,'Data R'!$1:$1,),FALSE)) &gt; $B$20), "JA", ""), "Geen waarde bekend")</f>
        <v>Geen waarde bekend</v>
      </c>
      <c r="H41" s="4" t="str">
        <f>IFERROR(IF(OR(ABS(VLOOKUP($B$3,'Data R'!$1:$9999,MATCH($A41,'Data R'!$1:$1,),FALSE) - VLOOKUP($B$2,'Data R'!$1:$9999,MATCH($A41,'Data R'!$1:$1,),FALSE)) &gt; $B$20), "JA", ""), "Geen waarde bekend")</f>
        <v>Geen waarde bekend</v>
      </c>
      <c r="I41" s="4" t="str">
        <f>IF($H41="","gelijk aan",IFERROR(IF(OR(ABS(VLOOKUP($B$3,'Data R'!$1:$9999,MATCH($A41,'Data R'!$1:$1,),FALSE)&lt;VLOOKUP($B$2,'Data R'!$1:$9999,MATCH($A41,'Data R'!$1:$1,),FALSE))&gt;$B$20),"meer dan in","minder dan in"),"Geen waarde bekend"))</f>
        <v>Geen waarde bekend</v>
      </c>
      <c r="J41" s="4" t="str">
        <f>IFERROR(IF(OR(ABS(VLOOKUP($B$4,'Data R'!$1:$9999,MATCH($A41,'Data R'!$1:$1,),FALSE) - VLOOKUP($B$2,'Data R'!$1:$9999,MATCH($A41,'Data R'!$1:$1,),FALSE)) &gt; $B$20), "JA", ""), "Geen waarde bekend")</f>
        <v>Geen waarde bekend</v>
      </c>
      <c r="K41" s="4" t="str">
        <f>IF($J41="","gelijk aan",IFERROR(IF(OR(ABS(VLOOKUP($B$4,'Data R'!$1:$9999,MATCH($A41,'Data R'!$1:$1,),FALSE)&lt;VLOOKUP($B$2,'Data R'!$1:$9999,MATCH($A41,'Data R'!$1:$1,),FALSE))&gt;$B$20),"meer dan in","minder dan in"),"Geen waarde bekend"))</f>
        <v>Geen waarde bekend</v>
      </c>
      <c r="L41" s="4" t="str">
        <f>IFERROR(IF(ABS(VLOOKUP($B$2,'Data R trends'!$1:$10001,MATCH($A41 &amp; $E$15,'Data R trends'!$1:$1,),FALSE) - VLOOKUP($B$2,'Data R trends'!$1:$10001,MATCH($A41 &amp; $E$16,'Data R trends'!$1:$1,),FALSE)) &gt; $B$20, "JA", ""), "Geen waarde bekend")</f>
        <v>Geen waarde bekend</v>
      </c>
      <c r="M41" s="4" t="str">
        <f>IF($L41="","gelijk gebleven",IFERROR(IF(ABS(VLOOKUP($B$2,'Data R trends'!$1:$10001,MATCH($A41&amp;$E$15,'Data R trends'!$1:$1,),FALSE)&lt;VLOOKUP($B$2,'Data R trends'!$1:$10001,MATCH($A41&amp;$E$16,'Data R trends'!$1:$1,),FALSE))&gt;$B$20,"gestegen","gedaald"),"Geen waarde bekend"))</f>
        <v>Geen waarde bekend</v>
      </c>
    </row>
    <row r="42" spans="1:13" ht="15" customHeight="1" x14ac:dyDescent="0.2">
      <c r="A42" s="13" t="s">
        <v>48</v>
      </c>
      <c r="B42" s="13" t="s">
        <v>170</v>
      </c>
      <c r="C42" s="4">
        <v>4</v>
      </c>
      <c r="D42" s="4" t="s">
        <v>16</v>
      </c>
      <c r="E42" s="4" t="str">
        <f>IFERROR(IF(ABS(VLOOKUP($B$2,'Data R'!$1:$9999,MATCH($A42 &amp; $B$15,'Data R'!$1:$1,),FALSE) - VLOOKUP($B$2,'Data R'!$1:$9999,MATCH($A42 &amp; $B$16,'Data R'!$1:$1,),FALSE)) &gt; $B$20, "JA", ""), "Geen waarde bekend")</f>
        <v>Geen waarde bekend</v>
      </c>
      <c r="F42" s="4" t="str">
        <f>IFERROR(IF(OR(ABS(VLOOKUP($B$2,'Data R'!$1:$9999,MATCH($A42 &amp; $C$15,'Data R'!$1:$1,),FALSE) - VLOOKUP($B$2,'Data R'!$1:$9999,MATCH($A42 &amp; $C$19,'Data R'!$1:$1,),FALSE)) &gt; $B$20), "JA", ""), "Geen waarde bekend")</f>
        <v>Geen waarde bekend</v>
      </c>
      <c r="G42" s="4" t="str">
        <f>IFERROR(IF(OR(ABS(VLOOKUP($B$2,'Data R'!$1:$9999,MATCH($A42 &amp; $D$15,'Data R'!$1:$1,),FALSE) - VLOOKUP($B$2,'Data R'!$1:$9999,MATCH($A42 &amp; $D$17,'Data R'!$1:$1,),FALSE)) &gt; $B$20), "JA", ""), "Geen waarde bekend")</f>
        <v>Geen waarde bekend</v>
      </c>
      <c r="H42" s="4" t="str">
        <f>IFERROR(IF(OR(ABS(VLOOKUP($B$3,'Data R'!$1:$9999,MATCH($A42,'Data R'!$1:$1,),FALSE) - VLOOKUP($B$2,'Data R'!$1:$9999,MATCH($A42,'Data R'!$1:$1,),FALSE)) &gt; $B$20), "JA", ""), "Geen waarde bekend")</f>
        <v>Geen waarde bekend</v>
      </c>
      <c r="I42" s="4" t="str">
        <f>IF($H42="","gelijk aan",IFERROR(IF(OR(ABS(VLOOKUP($B$3,'Data R'!$1:$9999,MATCH($A42,'Data R'!$1:$1,),FALSE)&lt;VLOOKUP($B$2,'Data R'!$1:$9999,MATCH($A42,'Data R'!$1:$1,),FALSE))&gt;$B$20),"meer dan in","minder dan in"),"Geen waarde bekend"))</f>
        <v>Geen waarde bekend</v>
      </c>
      <c r="J42" s="4" t="str">
        <f>IFERROR(IF(OR(ABS(VLOOKUP($B$4,'Data R'!$1:$9999,MATCH($A42,'Data R'!$1:$1,),FALSE) - VLOOKUP($B$2,'Data R'!$1:$9999,MATCH($A42,'Data R'!$1:$1,),FALSE)) &gt; $B$20), "JA", ""), "Geen waarde bekend")</f>
        <v>Geen waarde bekend</v>
      </c>
      <c r="K42" s="4" t="str">
        <f>IF($J42="","gelijk aan",IFERROR(IF(OR(ABS(VLOOKUP($B$4,'Data R'!$1:$9999,MATCH($A42,'Data R'!$1:$1,),FALSE)&lt;VLOOKUP($B$2,'Data R'!$1:$9999,MATCH($A42,'Data R'!$1:$1,),FALSE))&gt;$B$20),"meer dan in","minder dan in"),"Geen waarde bekend"))</f>
        <v>Geen waarde bekend</v>
      </c>
      <c r="L42" s="4" t="str">
        <f>IFERROR(IF(ABS(VLOOKUP($B$2,'Data R trends'!$1:$10001,MATCH($A42 &amp; $E$15,'Data R trends'!$1:$1,),FALSE) - VLOOKUP($B$2,'Data R trends'!$1:$10001,MATCH($A42 &amp; $E$16,'Data R trends'!$1:$1,),FALSE)) &gt; $B$20, "JA", ""), "Geen waarde bekend")</f>
        <v>Geen waarde bekend</v>
      </c>
      <c r="M42" s="4" t="str">
        <f>IF($L42="","gelijk gebleven",IFERROR(IF(ABS(VLOOKUP($B$2,'Data R trends'!$1:$10001,MATCH($A42&amp;$E$15,'Data R trends'!$1:$1,),FALSE)&lt;VLOOKUP($B$2,'Data R trends'!$1:$10001,MATCH($A42&amp;$E$16,'Data R trends'!$1:$1,),FALSE))&gt;$B$20,"gestegen","gedaald"),"Geen waarde bekend"))</f>
        <v>Geen waarde bekend</v>
      </c>
    </row>
    <row r="43" spans="1:13" ht="15" customHeight="1" x14ac:dyDescent="0.2">
      <c r="A43" s="13" t="s">
        <v>49</v>
      </c>
      <c r="B43" s="13" t="s">
        <v>171</v>
      </c>
      <c r="C43" s="4">
        <v>4</v>
      </c>
      <c r="D43" s="4" t="s">
        <v>16</v>
      </c>
      <c r="E43" s="4" t="str">
        <f>IFERROR(IF(ABS(VLOOKUP($B$2,'Data R'!$1:$9999,MATCH($A43 &amp; $B$15,'Data R'!$1:$1,),FALSE) - VLOOKUP($B$2,'Data R'!$1:$9999,MATCH($A43 &amp; $B$16,'Data R'!$1:$1,),FALSE)) &gt; $B$20, "JA", ""), "Geen waarde bekend")</f>
        <v>Geen waarde bekend</v>
      </c>
      <c r="F43" s="4" t="str">
        <f>IFERROR(IF(OR(ABS(VLOOKUP($B$2,'Data R'!$1:$9999,MATCH($A43 &amp; $C$15,'Data R'!$1:$1,),FALSE) - VLOOKUP($B$2,'Data R'!$1:$9999,MATCH($A43 &amp; $C$19,'Data R'!$1:$1,),FALSE)) &gt; $B$20), "JA", ""), "Geen waarde bekend")</f>
        <v>Geen waarde bekend</v>
      </c>
      <c r="G43" s="4" t="str">
        <f>IFERROR(IF(OR(ABS(VLOOKUP($B$2,'Data R'!$1:$9999,MATCH($A43 &amp; $D$15,'Data R'!$1:$1,),FALSE) - VLOOKUP($B$2,'Data R'!$1:$9999,MATCH($A43 &amp; $D$17,'Data R'!$1:$1,),FALSE)) &gt; $B$20), "JA", ""), "Geen waarde bekend")</f>
        <v>Geen waarde bekend</v>
      </c>
      <c r="H43" s="4" t="str">
        <f>IFERROR(IF(OR(ABS(VLOOKUP($B$3,'Data R'!$1:$9999,MATCH($A43,'Data R'!$1:$1,),FALSE) - VLOOKUP($B$2,'Data R'!$1:$9999,MATCH($A43,'Data R'!$1:$1,),FALSE)) &gt; $B$20), "JA", ""), "Geen waarde bekend")</f>
        <v>Geen waarde bekend</v>
      </c>
      <c r="I43" s="4" t="str">
        <f>IF($H43="","gelijk aan",IFERROR(IF(OR(ABS(VLOOKUP($B$3,'Data R'!$1:$9999,MATCH($A43,'Data R'!$1:$1,),FALSE)&lt;VLOOKUP($B$2,'Data R'!$1:$9999,MATCH($A43,'Data R'!$1:$1,),FALSE))&gt;$B$20),"meer dan in","minder dan in"),"Geen waarde bekend"))</f>
        <v>Geen waarde bekend</v>
      </c>
      <c r="J43" s="4" t="str">
        <f>IFERROR(IF(OR(ABS(VLOOKUP($B$4,'Data R'!$1:$9999,MATCH($A43,'Data R'!$1:$1,),FALSE) - VLOOKUP($B$2,'Data R'!$1:$9999,MATCH($A43,'Data R'!$1:$1,),FALSE)) &gt; $B$20), "JA", ""), "Geen waarde bekend")</f>
        <v>Geen waarde bekend</v>
      </c>
      <c r="K43" s="4" t="str">
        <f>IF($J43="","gelijk aan",IFERROR(IF(OR(ABS(VLOOKUP($B$4,'Data R'!$1:$9999,MATCH($A43,'Data R'!$1:$1,),FALSE)&lt;VLOOKUP($B$2,'Data R'!$1:$9999,MATCH($A43,'Data R'!$1:$1,),FALSE))&gt;$B$20),"meer dan in","minder dan in"),"Geen waarde bekend"))</f>
        <v>Geen waarde bekend</v>
      </c>
      <c r="L43" s="4" t="str">
        <f>IFERROR(IF(ABS(VLOOKUP($B$2,'Data R trends'!$1:$10001,MATCH($A43 &amp; $E$15,'Data R trends'!$1:$1,),FALSE) - VLOOKUP($B$2,'Data R trends'!$1:$10001,MATCH($A43 &amp; $E$16,'Data R trends'!$1:$1,),FALSE)) &gt; $B$20, "JA", ""), "Geen waarde bekend")</f>
        <v>Geen waarde bekend</v>
      </c>
      <c r="M43" s="4" t="str">
        <f>IF($L43="","gelijk gebleven",IFERROR(IF(ABS(VLOOKUP($B$2,'Data R trends'!$1:$10001,MATCH($A43&amp;$E$15,'Data R trends'!$1:$1,),FALSE)&lt;VLOOKUP($B$2,'Data R trends'!$1:$10001,MATCH($A43&amp;$E$16,'Data R trends'!$1:$1,),FALSE))&gt;$B$20,"gestegen","gedaald"),"Geen waarde bekend"))</f>
        <v>Geen waarde bekend</v>
      </c>
    </row>
    <row r="44" spans="1:13" ht="15" customHeight="1" x14ac:dyDescent="0.2">
      <c r="A44" s="13" t="s">
        <v>50</v>
      </c>
      <c r="B44" s="13" t="s">
        <v>172</v>
      </c>
      <c r="C44" s="4">
        <v>4</v>
      </c>
      <c r="D44" s="1" t="s">
        <v>16</v>
      </c>
      <c r="E44" s="4" t="str">
        <f>IFERROR(IF(ABS(VLOOKUP($B$2,'Data R'!$1:$9999,MATCH($A44 &amp; $B$15,'Data R'!$1:$1,),FALSE) - VLOOKUP($B$2,'Data R'!$1:$9999,MATCH($A44 &amp; $B$16,'Data R'!$1:$1,),FALSE)) &gt; $B$20, "JA", ""), "Geen waarde bekend")</f>
        <v>Geen waarde bekend</v>
      </c>
      <c r="F44" s="4" t="str">
        <f>IFERROR(IF(OR(ABS(VLOOKUP($B$2,'Data R'!$1:$9999,MATCH($A44 &amp; $C$15,'Data R'!$1:$1,),FALSE) - VLOOKUP($B$2,'Data R'!$1:$9999,MATCH($A44 &amp; $C$19,'Data R'!$1:$1,),FALSE)) &gt; $B$20), "JA", ""), "Geen waarde bekend")</f>
        <v>Geen waarde bekend</v>
      </c>
      <c r="G44" s="4" t="str">
        <f>IFERROR(IF(OR(ABS(VLOOKUP($B$2,'Data R'!$1:$9999,MATCH($A44 &amp; $D$15,'Data R'!$1:$1,),FALSE) - VLOOKUP($B$2,'Data R'!$1:$9999,MATCH($A44 &amp; $D$17,'Data R'!$1:$1,),FALSE)) &gt; $B$20), "JA", ""), "Geen waarde bekend")</f>
        <v>Geen waarde bekend</v>
      </c>
      <c r="H44" s="4" t="str">
        <f>IFERROR(IF(OR(ABS(VLOOKUP($B$3,'Data R'!$1:$9999,MATCH($A44,'Data R'!$1:$1,),FALSE) - VLOOKUP($B$2,'Data R'!$1:$9999,MATCH($A44,'Data R'!$1:$1,),FALSE)) &gt; $B$20), "JA", ""), "Geen waarde bekend")</f>
        <v>Geen waarde bekend</v>
      </c>
      <c r="I44" s="4" t="str">
        <f>IF($H44="","gelijk aan",IFERROR(IF(OR(ABS(VLOOKUP($B$3,'Data R'!$1:$9999,MATCH($A44,'Data R'!$1:$1,),FALSE)&lt;VLOOKUP($B$2,'Data R'!$1:$9999,MATCH($A44,'Data R'!$1:$1,),FALSE))&gt;$B$20),"meer dan in","minder dan in"),"Geen waarde bekend"))</f>
        <v>Geen waarde bekend</v>
      </c>
      <c r="J44" s="4" t="str">
        <f>IFERROR(IF(OR(ABS(VLOOKUP($B$4,'Data R'!$1:$9999,MATCH($A44,'Data R'!$1:$1,),FALSE) - VLOOKUP($B$2,'Data R'!$1:$9999,MATCH($A44,'Data R'!$1:$1,),FALSE)) &gt; $B$20), "JA", ""), "Geen waarde bekend")</f>
        <v>Geen waarde bekend</v>
      </c>
      <c r="K44" s="4" t="str">
        <f>IF($J44="","gelijk aan",IFERROR(IF(OR(ABS(VLOOKUP($B$4,'Data R'!$1:$9999,MATCH($A44,'Data R'!$1:$1,),FALSE)&lt;VLOOKUP($B$2,'Data R'!$1:$9999,MATCH($A44,'Data R'!$1:$1,),FALSE))&gt;$B$20),"meer dan in","minder dan in"),"Geen waarde bekend"))</f>
        <v>Geen waarde bekend</v>
      </c>
      <c r="L44" s="4" t="str">
        <f>IFERROR(IF(ABS(VLOOKUP($B$2,'Data R trends'!$1:$10001,MATCH($A44 &amp; $E$15,'Data R trends'!$1:$1,),FALSE) - VLOOKUP($B$2,'Data R trends'!$1:$10001,MATCH($A44 &amp; $E$16,'Data R trends'!$1:$1,),FALSE)) &gt; $B$20, "JA", ""), "Geen waarde bekend")</f>
        <v>Geen waarde bekend</v>
      </c>
      <c r="M44" s="4" t="str">
        <f>IF($L44="","gelijk gebleven",IFERROR(IF(ABS(VLOOKUP($B$2,'Data R trends'!$1:$10001,MATCH($A44&amp;$E$15,'Data R trends'!$1:$1,),FALSE)&lt;VLOOKUP($B$2,'Data R trends'!$1:$10001,MATCH($A44&amp;$E$16,'Data R trends'!$1:$1,),FALSE))&gt;$B$20,"gestegen","gedaald"),"Geen waarde bekend"))</f>
        <v>Geen waarde bekend</v>
      </c>
    </row>
    <row r="45" spans="1:13" ht="15" customHeight="1" x14ac:dyDescent="0.2">
      <c r="A45" s="13" t="s">
        <v>51</v>
      </c>
      <c r="B45" s="13" t="s">
        <v>173</v>
      </c>
      <c r="C45" s="4">
        <v>4</v>
      </c>
      <c r="D45" s="1" t="s">
        <v>16</v>
      </c>
      <c r="E45" s="4" t="str">
        <f>IFERROR(IF(ABS(VLOOKUP($B$2,'Data R'!$1:$9999,MATCH($A45 &amp; $B$15,'Data R'!$1:$1,),FALSE) - VLOOKUP($B$2,'Data R'!$1:$9999,MATCH($A45 &amp; $B$16,'Data R'!$1:$1,),FALSE)) &gt; $B$20, "JA", ""), "Geen waarde bekend")</f>
        <v>Geen waarde bekend</v>
      </c>
      <c r="F45" s="4" t="str">
        <f>IFERROR(IF(OR(ABS(VLOOKUP($B$2,'Data R'!$1:$9999,MATCH($A45 &amp; $C$15,'Data R'!$1:$1,),FALSE) - VLOOKUP($B$2,'Data R'!$1:$9999,MATCH($A45 &amp; $C$19,'Data R'!$1:$1,),FALSE)) &gt; $B$20), "JA", ""), "Geen waarde bekend")</f>
        <v>Geen waarde bekend</v>
      </c>
      <c r="G45" s="4" t="str">
        <f>IFERROR(IF(OR(ABS(VLOOKUP($B$2,'Data R'!$1:$9999,MATCH($A45 &amp; $D$15,'Data R'!$1:$1,),FALSE) - VLOOKUP($B$2,'Data R'!$1:$9999,MATCH($A45 &amp; $D$17,'Data R'!$1:$1,),FALSE)) &gt; $B$20), "JA", ""), "Geen waarde bekend")</f>
        <v>Geen waarde bekend</v>
      </c>
      <c r="H45" s="4" t="str">
        <f>IFERROR(IF(OR(ABS(VLOOKUP($B$3,'Data R'!$1:$9999,MATCH($A45,'Data R'!$1:$1,),FALSE) - VLOOKUP($B$2,'Data R'!$1:$9999,MATCH($A45,'Data R'!$1:$1,),FALSE)) &gt; $B$20), "JA", ""), "Geen waarde bekend")</f>
        <v>Geen waarde bekend</v>
      </c>
      <c r="I45" s="4" t="str">
        <f>IF($H45="","gelijk aan",IFERROR(IF(OR(ABS(VLOOKUP($B$3,'Data R'!$1:$9999,MATCH($A45,'Data R'!$1:$1,),FALSE)&lt;VLOOKUP($B$2,'Data R'!$1:$9999,MATCH($A45,'Data R'!$1:$1,),FALSE))&gt;$B$20),"meer dan in","minder dan in"),"Geen waarde bekend"))</f>
        <v>Geen waarde bekend</v>
      </c>
      <c r="J45" s="4" t="str">
        <f>IFERROR(IF(OR(ABS(VLOOKUP($B$4,'Data R'!$1:$9999,MATCH($A45,'Data R'!$1:$1,),FALSE) - VLOOKUP($B$2,'Data R'!$1:$9999,MATCH($A45,'Data R'!$1:$1,),FALSE)) &gt; $B$20), "JA", ""), "Geen waarde bekend")</f>
        <v>Geen waarde bekend</v>
      </c>
      <c r="K45" s="4" t="str">
        <f>IF($J45="","gelijk aan",IFERROR(IF(OR(ABS(VLOOKUP($B$4,'Data R'!$1:$9999,MATCH($A45,'Data R'!$1:$1,),FALSE)&lt;VLOOKUP($B$2,'Data R'!$1:$9999,MATCH($A45,'Data R'!$1:$1,),FALSE))&gt;$B$20),"meer dan in","minder dan in"),"Geen waarde bekend"))</f>
        <v>Geen waarde bekend</v>
      </c>
      <c r="L45" s="4" t="str">
        <f>IFERROR(IF(ABS(VLOOKUP($B$2,'Data R trends'!$1:$10001,MATCH($A45 &amp; $E$15,'Data R trends'!$1:$1,),FALSE) - VLOOKUP($B$2,'Data R trends'!$1:$10001,MATCH($A45 &amp; $E$16,'Data R trends'!$1:$1,),FALSE)) &gt; $B$20, "JA", ""), "Geen waarde bekend")</f>
        <v>Geen waarde bekend</v>
      </c>
      <c r="M45" s="4" t="str">
        <f>IF($L45="","gelijk gebleven",IFERROR(IF(ABS(VLOOKUP($B$2,'Data R trends'!$1:$10001,MATCH($A45&amp;$E$15,'Data R trends'!$1:$1,),FALSE)&lt;VLOOKUP($B$2,'Data R trends'!$1:$10001,MATCH($A45&amp;$E$16,'Data R trends'!$1:$1,),FALSE))&gt;$B$20,"gestegen","gedaald"),"Geen waarde bekend"))</f>
        <v>Geen waarde bekend</v>
      </c>
    </row>
    <row r="46" spans="1:13" ht="15" customHeight="1" x14ac:dyDescent="0.2">
      <c r="A46" s="13" t="s">
        <v>52</v>
      </c>
      <c r="B46" s="13" t="s">
        <v>174</v>
      </c>
      <c r="C46" s="4">
        <v>4</v>
      </c>
      <c r="D46" s="1" t="s">
        <v>16</v>
      </c>
      <c r="E46" s="4" t="str">
        <f>IFERROR(IF(ABS(VLOOKUP($B$2,'Data R'!$1:$9999,MATCH($A46 &amp; $B$15,'Data R'!$1:$1,),FALSE) - VLOOKUP($B$2,'Data R'!$1:$9999,MATCH($A46 &amp; $B$16,'Data R'!$1:$1,),FALSE)) &gt; $B$20, "JA", ""), "Geen waarde bekend")</f>
        <v>Geen waarde bekend</v>
      </c>
      <c r="F46" s="4" t="str">
        <f>IFERROR(IF(OR(ABS(VLOOKUP($B$2,'Data R'!$1:$9999,MATCH($A46 &amp; $C$15,'Data R'!$1:$1,),FALSE) - VLOOKUP($B$2,'Data R'!$1:$9999,MATCH($A46 &amp; $C$19,'Data R'!$1:$1,),FALSE)) &gt; $B$20), "JA", ""), "Geen waarde bekend")</f>
        <v>Geen waarde bekend</v>
      </c>
      <c r="G46" s="4" t="str">
        <f>IFERROR(IF(OR(ABS(VLOOKUP($B$2,'Data R'!$1:$9999,MATCH($A46 &amp; $D$15,'Data R'!$1:$1,),FALSE) - VLOOKUP($B$2,'Data R'!$1:$9999,MATCH($A46 &amp; $D$17,'Data R'!$1:$1,),FALSE)) &gt; $B$20), "JA", ""), "Geen waarde bekend")</f>
        <v>Geen waarde bekend</v>
      </c>
      <c r="H46" s="4" t="str">
        <f>IFERROR(IF(OR(ABS(VLOOKUP($B$3,'Data R'!$1:$9999,MATCH($A46,'Data R'!$1:$1,),FALSE) - VLOOKUP($B$2,'Data R'!$1:$9999,MATCH($A46,'Data R'!$1:$1,),FALSE)) &gt; $B$20), "JA", ""), "Geen waarde bekend")</f>
        <v>Geen waarde bekend</v>
      </c>
      <c r="I46" s="4" t="str">
        <f>IF($H46="","gelijk aan",IFERROR(IF(OR(ABS(VLOOKUP($B$3,'Data R'!$1:$9999,MATCH($A46,'Data R'!$1:$1,),FALSE)&lt;VLOOKUP($B$2,'Data R'!$1:$9999,MATCH($A46,'Data R'!$1:$1,),FALSE))&gt;$B$20),"meer dan in","minder dan in"),"Geen waarde bekend"))</f>
        <v>Geen waarde bekend</v>
      </c>
      <c r="J46" s="4" t="str">
        <f>IFERROR(IF(OR(ABS(VLOOKUP($B$4,'Data R'!$1:$9999,MATCH($A46,'Data R'!$1:$1,),FALSE) - VLOOKUP($B$2,'Data R'!$1:$9999,MATCH($A46,'Data R'!$1:$1,),FALSE)) &gt; $B$20), "JA", ""), "Geen waarde bekend")</f>
        <v>Geen waarde bekend</v>
      </c>
      <c r="K46" s="4" t="str">
        <f>IF($J46="","gelijk aan",IFERROR(IF(OR(ABS(VLOOKUP($B$4,'Data R'!$1:$9999,MATCH($A46,'Data R'!$1:$1,),FALSE)&lt;VLOOKUP($B$2,'Data R'!$1:$9999,MATCH($A46,'Data R'!$1:$1,),FALSE))&gt;$B$20),"meer dan in","minder dan in"),"Geen waarde bekend"))</f>
        <v>Geen waarde bekend</v>
      </c>
      <c r="L46" s="4" t="str">
        <f>IFERROR(IF(ABS(VLOOKUP($B$2,'Data R trends'!$1:$10001,MATCH($A46 &amp; $E$15,'Data R trends'!$1:$1,),FALSE) - VLOOKUP($B$2,'Data R trends'!$1:$10001,MATCH($A46 &amp; $E$16,'Data R trends'!$1:$1,),FALSE)) &gt; $B$20, "JA", ""), "Geen waarde bekend")</f>
        <v>Geen waarde bekend</v>
      </c>
      <c r="M46" s="4" t="str">
        <f>IF($L46="","gelijk gebleven",IFERROR(IF(ABS(VLOOKUP($B$2,'Data R trends'!$1:$10001,MATCH($A46&amp;$E$15,'Data R trends'!$1:$1,),FALSE)&lt;VLOOKUP($B$2,'Data R trends'!$1:$10001,MATCH($A46&amp;$E$16,'Data R trends'!$1:$1,),FALSE))&gt;$B$20,"gestegen","gedaald"),"Geen waarde bekend"))</f>
        <v>Geen waarde bekend</v>
      </c>
    </row>
    <row r="47" spans="1:13" ht="15" customHeight="1" x14ac:dyDescent="0.2">
      <c r="A47" s="13" t="s">
        <v>53</v>
      </c>
      <c r="B47" s="13" t="s">
        <v>175</v>
      </c>
      <c r="C47" s="4">
        <v>4</v>
      </c>
      <c r="D47" s="4" t="s">
        <v>16</v>
      </c>
      <c r="E47" s="4" t="str">
        <f>IFERROR(IF(ABS(VLOOKUP($B$2,'Data R'!$1:$9999,MATCH($A47 &amp; $B$15,'Data R'!$1:$1,),FALSE) - VLOOKUP($B$2,'Data R'!$1:$9999,MATCH($A47 &amp; $B$16,'Data R'!$1:$1,),FALSE)) &gt; $B$20, "JA", ""), "Geen waarde bekend")</f>
        <v>Geen waarde bekend</v>
      </c>
      <c r="F47" s="4" t="str">
        <f>IFERROR(IF(OR(ABS(VLOOKUP($B$2,'Data R'!$1:$9999,MATCH($A47 &amp; $C$15,'Data R'!$1:$1,),FALSE) - VLOOKUP($B$2,'Data R'!$1:$9999,MATCH($A47 &amp; $C$19,'Data R'!$1:$1,),FALSE)) &gt; $B$20), "JA", ""), "Geen waarde bekend")</f>
        <v>Geen waarde bekend</v>
      </c>
      <c r="G47" s="4" t="str">
        <f>IFERROR(IF(OR(ABS(VLOOKUP($B$2,'Data R'!$1:$9999,MATCH($A47 &amp; $D$15,'Data R'!$1:$1,),FALSE) - VLOOKUP($B$2,'Data R'!$1:$9999,MATCH($A47 &amp; $D$17,'Data R'!$1:$1,),FALSE)) &gt; $B$20), "JA", ""), "Geen waarde bekend")</f>
        <v>Geen waarde bekend</v>
      </c>
      <c r="H47" s="4" t="str">
        <f>IFERROR(IF(OR(ABS(VLOOKUP($B$3,'Data R'!$1:$9999,MATCH($A47,'Data R'!$1:$1,),FALSE) - VLOOKUP($B$2,'Data R'!$1:$9999,MATCH($A47,'Data R'!$1:$1,),FALSE)) &gt; $B$20), "JA", ""), "Geen waarde bekend")</f>
        <v>Geen waarde bekend</v>
      </c>
      <c r="I47" s="4" t="str">
        <f>IF($H47="","gelijk aan",IFERROR(IF(OR(ABS(VLOOKUP($B$3,'Data R'!$1:$9999,MATCH($A47,'Data R'!$1:$1,),FALSE)&lt;VLOOKUP($B$2,'Data R'!$1:$9999,MATCH($A47,'Data R'!$1:$1,),FALSE))&gt;$B$20),"meer dan in","minder dan in"),"Geen waarde bekend"))</f>
        <v>Geen waarde bekend</v>
      </c>
      <c r="J47" s="4" t="str">
        <f>IFERROR(IF(OR(ABS(VLOOKUP($B$4,'Data R'!$1:$9999,MATCH($A47,'Data R'!$1:$1,),FALSE) - VLOOKUP($B$2,'Data R'!$1:$9999,MATCH($A47,'Data R'!$1:$1,),FALSE)) &gt; $B$20), "JA", ""), "Geen waarde bekend")</f>
        <v>Geen waarde bekend</v>
      </c>
      <c r="K47" s="4" t="str">
        <f>IF($J47="","gelijk aan",IFERROR(IF(OR(ABS(VLOOKUP($B$4,'Data R'!$1:$9999,MATCH($A47,'Data R'!$1:$1,),FALSE)&lt;VLOOKUP($B$2,'Data R'!$1:$9999,MATCH($A47,'Data R'!$1:$1,),FALSE))&gt;$B$20),"meer dan in","minder dan in"),"Geen waarde bekend"))</f>
        <v>Geen waarde bekend</v>
      </c>
      <c r="L47" s="4" t="str">
        <f>IFERROR(IF(ABS(VLOOKUP($B$2,'Data R trends'!$1:$10001,MATCH($A47 &amp; $E$15,'Data R trends'!$1:$1,),FALSE) - VLOOKUP($B$2,'Data R trends'!$1:$10001,MATCH($A47 &amp; $E$16,'Data R trends'!$1:$1,),FALSE)) &gt; $B$20, "JA", ""), "Geen waarde bekend")</f>
        <v>Geen waarde bekend</v>
      </c>
      <c r="M47" s="4" t="str">
        <f>IF($L47="","gelijk gebleven",IFERROR(IF(ABS(VLOOKUP($B$2,'Data R trends'!$1:$10001,MATCH($A47&amp;$E$15,'Data R trends'!$1:$1,),FALSE)&lt;VLOOKUP($B$2,'Data R trends'!$1:$10001,MATCH($A47&amp;$E$16,'Data R trends'!$1:$1,),FALSE))&gt;$B$20,"gestegen","gedaald"),"Geen waarde bekend"))</f>
        <v>Geen waarde bekend</v>
      </c>
    </row>
    <row r="48" spans="1:13" ht="15" customHeight="1" x14ac:dyDescent="0.2">
      <c r="A48" s="13" t="s">
        <v>54</v>
      </c>
      <c r="B48" s="13" t="s">
        <v>176</v>
      </c>
      <c r="C48" s="4">
        <v>4</v>
      </c>
      <c r="D48" s="4" t="s">
        <v>16</v>
      </c>
      <c r="E48" s="4" t="str">
        <f>IFERROR(IF(ABS(VLOOKUP($B$2,'Data R'!$1:$9999,MATCH($A48 &amp; $B$15,'Data R'!$1:$1,),FALSE) - VLOOKUP($B$2,'Data R'!$1:$9999,MATCH($A48 &amp; $B$16,'Data R'!$1:$1,),FALSE)) &gt; $B$20, "JA", ""), "Geen waarde bekend")</f>
        <v>Geen waarde bekend</v>
      </c>
      <c r="F48" s="4" t="str">
        <f>IFERROR(IF(OR(ABS(VLOOKUP($B$2,'Data R'!$1:$9999,MATCH($A48 &amp; $C$15,'Data R'!$1:$1,),FALSE) - VLOOKUP($B$2,'Data R'!$1:$9999,MATCH($A48 &amp; $C$19,'Data R'!$1:$1,),FALSE)) &gt; $B$20), "JA", ""), "Geen waarde bekend")</f>
        <v>Geen waarde bekend</v>
      </c>
      <c r="G48" s="4" t="str">
        <f>IFERROR(IF(OR(ABS(VLOOKUP($B$2,'Data R'!$1:$9999,MATCH($A48 &amp; $D$15,'Data R'!$1:$1,),FALSE) - VLOOKUP($B$2,'Data R'!$1:$9999,MATCH($A48 &amp; $D$17,'Data R'!$1:$1,),FALSE)) &gt; $B$20), "JA", ""), "Geen waarde bekend")</f>
        <v>Geen waarde bekend</v>
      </c>
      <c r="H48" s="4" t="str">
        <f>IFERROR(IF(OR(ABS(VLOOKUP($B$3,'Data R'!$1:$9999,MATCH($A48,'Data R'!$1:$1,),FALSE) - VLOOKUP($B$2,'Data R'!$1:$9999,MATCH($A48,'Data R'!$1:$1,),FALSE)) &gt; $B$20), "JA", ""), "Geen waarde bekend")</f>
        <v>Geen waarde bekend</v>
      </c>
      <c r="I48" s="4" t="str">
        <f>IF($H48="","gelijk aan",IFERROR(IF(OR(ABS(VLOOKUP($B$3,'Data R'!$1:$9999,MATCH($A48,'Data R'!$1:$1,),FALSE)&lt;VLOOKUP($B$2,'Data R'!$1:$9999,MATCH($A48,'Data R'!$1:$1,),FALSE))&gt;$B$20),"meer dan in","minder dan in"),"Geen waarde bekend"))</f>
        <v>Geen waarde bekend</v>
      </c>
      <c r="J48" s="4" t="str">
        <f>IFERROR(IF(OR(ABS(VLOOKUP($B$4,'Data R'!$1:$9999,MATCH($A48,'Data R'!$1:$1,),FALSE) - VLOOKUP($B$2,'Data R'!$1:$9999,MATCH($A48,'Data R'!$1:$1,),FALSE)) &gt; $B$20), "JA", ""), "Geen waarde bekend")</f>
        <v>Geen waarde bekend</v>
      </c>
      <c r="K48" s="4" t="str">
        <f>IF($J48="","gelijk aan",IFERROR(IF(OR(ABS(VLOOKUP($B$4,'Data R'!$1:$9999,MATCH($A48,'Data R'!$1:$1,),FALSE)&lt;VLOOKUP($B$2,'Data R'!$1:$9999,MATCH($A48,'Data R'!$1:$1,),FALSE))&gt;$B$20),"meer dan in","minder dan in"),"Geen waarde bekend"))</f>
        <v>Geen waarde bekend</v>
      </c>
      <c r="L48" s="4" t="str">
        <f>IFERROR(IF(ABS(VLOOKUP($B$2,'Data R trends'!$1:$10001,MATCH($A48 &amp; $E$15,'Data R trends'!$1:$1,),FALSE) - VLOOKUP($B$2,'Data R trends'!$1:$10001,MATCH($A48 &amp; $E$16,'Data R trends'!$1:$1,),FALSE)) &gt; $B$20, "JA", ""), "Geen waarde bekend")</f>
        <v>Geen waarde bekend</v>
      </c>
      <c r="M48" s="4" t="str">
        <f>IF($L48="","gelijk gebleven",IFERROR(IF(ABS(VLOOKUP($B$2,'Data R trends'!$1:$10001,MATCH($A48&amp;$E$15,'Data R trends'!$1:$1,),FALSE)&lt;VLOOKUP($B$2,'Data R trends'!$1:$10001,MATCH($A48&amp;$E$16,'Data R trends'!$1:$1,),FALSE))&gt;$B$20,"gestegen","gedaald"),"Geen waarde bekend"))</f>
        <v>Geen waarde bekend</v>
      </c>
    </row>
    <row r="49" spans="1:13" ht="15" customHeight="1" x14ac:dyDescent="0.2">
      <c r="A49" s="13" t="s">
        <v>55</v>
      </c>
      <c r="B49" s="13" t="s">
        <v>177</v>
      </c>
      <c r="C49" s="4">
        <v>4</v>
      </c>
      <c r="D49" s="4" t="s">
        <v>16</v>
      </c>
      <c r="E49" s="4" t="str">
        <f>IFERROR(IF(ABS(VLOOKUP($B$2,'Data R'!$1:$9999,MATCH($A49 &amp; $B$15,'Data R'!$1:$1,),FALSE) - VLOOKUP($B$2,'Data R'!$1:$9999,MATCH($A49 &amp; $B$16,'Data R'!$1:$1,),FALSE)) &gt; $B$20, "JA", ""), "Geen waarde bekend")</f>
        <v>Geen waarde bekend</v>
      </c>
      <c r="F49" s="4" t="str">
        <f>IFERROR(IF(OR(ABS(VLOOKUP($B$2,'Data R'!$1:$9999,MATCH($A49 &amp; $C$15,'Data R'!$1:$1,),FALSE) - VLOOKUP($B$2,'Data R'!$1:$9999,MATCH($A49 &amp; $C$19,'Data R'!$1:$1,),FALSE)) &gt; $B$20), "JA", ""), "Geen waarde bekend")</f>
        <v>Geen waarde bekend</v>
      </c>
      <c r="G49" s="4" t="str">
        <f>IFERROR(IF(OR(ABS(VLOOKUP($B$2,'Data R'!$1:$9999,MATCH($A49 &amp; $D$15,'Data R'!$1:$1,),FALSE) - VLOOKUP($B$2,'Data R'!$1:$9999,MATCH($A49 &amp; $D$17,'Data R'!$1:$1,),FALSE)) &gt; $B$20), "JA", ""), "Geen waarde bekend")</f>
        <v>Geen waarde bekend</v>
      </c>
      <c r="H49" s="4" t="str">
        <f>IFERROR(IF(OR(ABS(VLOOKUP($B$3,'Data R'!$1:$9999,MATCH($A49,'Data R'!$1:$1,),FALSE) - VLOOKUP($B$2,'Data R'!$1:$9999,MATCH($A49,'Data R'!$1:$1,),FALSE)) &gt; $B$20), "JA", ""), "Geen waarde bekend")</f>
        <v>Geen waarde bekend</v>
      </c>
      <c r="I49" s="4" t="str">
        <f>IF($H49="","gelijk aan",IFERROR(IF(OR(ABS(VLOOKUP($B$3,'Data R'!$1:$9999,MATCH($A49,'Data R'!$1:$1,),FALSE)&lt;VLOOKUP($B$2,'Data R'!$1:$9999,MATCH($A49,'Data R'!$1:$1,),FALSE))&gt;$B$20),"meer dan in","minder dan in"),"Geen waarde bekend"))</f>
        <v>Geen waarde bekend</v>
      </c>
      <c r="J49" s="4" t="str">
        <f>IFERROR(IF(OR(ABS(VLOOKUP($B$4,'Data R'!$1:$9999,MATCH($A49,'Data R'!$1:$1,),FALSE) - VLOOKUP($B$2,'Data R'!$1:$9999,MATCH($A49,'Data R'!$1:$1,),FALSE)) &gt; $B$20), "JA", ""), "Geen waarde bekend")</f>
        <v>Geen waarde bekend</v>
      </c>
      <c r="K49" s="4" t="str">
        <f>IF($J49="","gelijk aan",IFERROR(IF(OR(ABS(VLOOKUP($B$4,'Data R'!$1:$9999,MATCH($A49,'Data R'!$1:$1,),FALSE)&lt;VLOOKUP($B$2,'Data R'!$1:$9999,MATCH($A49,'Data R'!$1:$1,),FALSE))&gt;$B$20),"meer dan in","minder dan in"),"Geen waarde bekend"))</f>
        <v>Geen waarde bekend</v>
      </c>
      <c r="L49" s="4" t="str">
        <f>IFERROR(IF(ABS(VLOOKUP($B$2,'Data R trends'!$1:$10001,MATCH($A49 &amp; $E$15,'Data R trends'!$1:$1,),FALSE) - VLOOKUP($B$2,'Data R trends'!$1:$10001,MATCH($A49 &amp; $E$16,'Data R trends'!$1:$1,),FALSE)) &gt; $B$20, "JA", ""), "Geen waarde bekend")</f>
        <v>Geen waarde bekend</v>
      </c>
      <c r="M49" s="4" t="str">
        <f>IF($L49="","gelijk gebleven",IFERROR(IF(ABS(VLOOKUP($B$2,'Data R trends'!$1:$10001,MATCH($A49&amp;$E$15,'Data R trends'!$1:$1,),FALSE)&lt;VLOOKUP($B$2,'Data R trends'!$1:$10001,MATCH($A49&amp;$E$16,'Data R trends'!$1:$1,),FALSE))&gt;$B$20,"gestegen","gedaald"),"Geen waarde bekend"))</f>
        <v>Geen waarde bekend</v>
      </c>
    </row>
    <row r="50" spans="1:13" ht="15" customHeight="1" x14ac:dyDescent="0.2">
      <c r="A50" s="13" t="s">
        <v>56</v>
      </c>
      <c r="B50" s="13" t="s">
        <v>178</v>
      </c>
      <c r="C50" s="4">
        <v>4</v>
      </c>
      <c r="D50" s="4" t="s">
        <v>16</v>
      </c>
      <c r="E50" s="4" t="str">
        <f>IFERROR(IF(ABS(VLOOKUP($B$2,'Data R'!$1:$9999,MATCH($A50 &amp; $B$15,'Data R'!$1:$1,),FALSE) - VLOOKUP($B$2,'Data R'!$1:$9999,MATCH($A50 &amp; $B$16,'Data R'!$1:$1,),FALSE)) &gt; $B$20, "JA", ""), "Geen waarde bekend")</f>
        <v>Geen waarde bekend</v>
      </c>
      <c r="F50" s="4" t="str">
        <f>IFERROR(IF(OR(ABS(VLOOKUP($B$2,'Data R'!$1:$9999,MATCH($A50 &amp; $C$15,'Data R'!$1:$1,),FALSE) - VLOOKUP($B$2,'Data R'!$1:$9999,MATCH($A50 &amp; $C$19,'Data R'!$1:$1,),FALSE)) &gt; $B$20), "JA", ""), "Geen waarde bekend")</f>
        <v>Geen waarde bekend</v>
      </c>
      <c r="G50" s="4" t="str">
        <f>IFERROR(IF(OR(ABS(VLOOKUP($B$2,'Data R'!$1:$9999,MATCH($A50 &amp; $D$15,'Data R'!$1:$1,),FALSE) - VLOOKUP($B$2,'Data R'!$1:$9999,MATCH($A50 &amp; $D$17,'Data R'!$1:$1,),FALSE)) &gt; $B$20), "JA", ""), "Geen waarde bekend")</f>
        <v>Geen waarde bekend</v>
      </c>
      <c r="H50" s="4" t="str">
        <f>IFERROR(IF(OR(ABS(VLOOKUP($B$3,'Data R'!$1:$9999,MATCH($A50,'Data R'!$1:$1,),FALSE) - VLOOKUP($B$2,'Data R'!$1:$9999,MATCH($A50,'Data R'!$1:$1,),FALSE)) &gt; $B$20), "JA", ""), "Geen waarde bekend")</f>
        <v>Geen waarde bekend</v>
      </c>
      <c r="I50" s="4" t="str">
        <f>IF($H50="","gelijk aan",IFERROR(IF(OR(ABS(VLOOKUP($B$3,'Data R'!$1:$9999,MATCH($A50,'Data R'!$1:$1,),FALSE)&lt;VLOOKUP($B$2,'Data R'!$1:$9999,MATCH($A50,'Data R'!$1:$1,),FALSE))&gt;$B$20),"meer dan in","minder dan in"),"Geen waarde bekend"))</f>
        <v>Geen waarde bekend</v>
      </c>
      <c r="J50" s="4" t="str">
        <f>IFERROR(IF(OR(ABS(VLOOKUP($B$4,'Data R'!$1:$9999,MATCH($A50,'Data R'!$1:$1,),FALSE) - VLOOKUP($B$2,'Data R'!$1:$9999,MATCH($A50,'Data R'!$1:$1,),FALSE)) &gt; $B$20), "JA", ""), "Geen waarde bekend")</f>
        <v>Geen waarde bekend</v>
      </c>
      <c r="K50" s="4" t="str">
        <f>IF($J50="","gelijk aan",IFERROR(IF(OR(ABS(VLOOKUP($B$4,'Data R'!$1:$9999,MATCH($A50,'Data R'!$1:$1,),FALSE)&lt;VLOOKUP($B$2,'Data R'!$1:$9999,MATCH($A50,'Data R'!$1:$1,),FALSE))&gt;$B$20),"meer dan in","minder dan in"),"Geen waarde bekend"))</f>
        <v>Geen waarde bekend</v>
      </c>
      <c r="L50" s="4" t="str">
        <f>IFERROR(IF(ABS(VLOOKUP($B$2,'Data R trends'!$1:$10001,MATCH($A50 &amp; $E$15,'Data R trends'!$1:$1,),FALSE) - VLOOKUP($B$2,'Data R trends'!$1:$10001,MATCH($A50 &amp; $E$16,'Data R trends'!$1:$1,),FALSE)) &gt; $B$20, "JA", ""), "Geen waarde bekend")</f>
        <v>Geen waarde bekend</v>
      </c>
      <c r="M50" s="4" t="str">
        <f>IF($L50="","gelijk gebleven",IFERROR(IF(ABS(VLOOKUP($B$2,'Data R trends'!$1:$10001,MATCH($A50&amp;$E$15,'Data R trends'!$1:$1,),FALSE)&lt;VLOOKUP($B$2,'Data R trends'!$1:$10001,MATCH($A50&amp;$E$16,'Data R trends'!$1:$1,),FALSE))&gt;$B$20,"gestegen","gedaald"),"Geen waarde bekend"))</f>
        <v>Geen waarde bekend</v>
      </c>
    </row>
    <row r="51" spans="1:13" ht="15" customHeight="1" x14ac:dyDescent="0.2">
      <c r="A51" s="13" t="s">
        <v>57</v>
      </c>
      <c r="B51" s="13" t="s">
        <v>179</v>
      </c>
      <c r="C51" s="4">
        <v>4</v>
      </c>
      <c r="D51" s="4" t="s">
        <v>16</v>
      </c>
      <c r="E51" s="4" t="str">
        <f>IFERROR(IF(ABS(VLOOKUP($B$2,'Data R'!$1:$9999,MATCH($A51 &amp; $B$15,'Data R'!$1:$1,),FALSE) - VLOOKUP($B$2,'Data R'!$1:$9999,MATCH($A51 &amp; $B$16,'Data R'!$1:$1,),FALSE)) &gt; $B$20, "JA", ""), "Geen waarde bekend")</f>
        <v>Geen waarde bekend</v>
      </c>
      <c r="F51" s="4" t="str">
        <f>IFERROR(IF(OR(ABS(VLOOKUP($B$2,'Data R'!$1:$9999,MATCH($A51 &amp; $C$15,'Data R'!$1:$1,),FALSE) - VLOOKUP($B$2,'Data R'!$1:$9999,MATCH($A51 &amp; $C$19,'Data R'!$1:$1,),FALSE)) &gt; $B$20), "JA", ""), "Geen waarde bekend")</f>
        <v>Geen waarde bekend</v>
      </c>
      <c r="G51" s="4" t="str">
        <f>IFERROR(IF(OR(ABS(VLOOKUP($B$2,'Data R'!$1:$9999,MATCH($A51 &amp; $D$15,'Data R'!$1:$1,),FALSE) - VLOOKUP($B$2,'Data R'!$1:$9999,MATCH($A51 &amp; $D$17,'Data R'!$1:$1,),FALSE)) &gt; $B$20), "JA", ""), "Geen waarde bekend")</f>
        <v>Geen waarde bekend</v>
      </c>
      <c r="H51" s="4" t="str">
        <f>IFERROR(IF(OR(ABS(VLOOKUP($B$3,'Data R'!$1:$9999,MATCH($A51,'Data R'!$1:$1,),FALSE) - VLOOKUP($B$2,'Data R'!$1:$9999,MATCH($A51,'Data R'!$1:$1,),FALSE)) &gt; $B$20), "JA", ""), "Geen waarde bekend")</f>
        <v>Geen waarde bekend</v>
      </c>
      <c r="I51" s="4" t="str">
        <f>IF($H51="","gelijk aan",IFERROR(IF(OR(ABS(VLOOKUP($B$3,'Data R'!$1:$9999,MATCH($A51,'Data R'!$1:$1,),FALSE)&lt;VLOOKUP($B$2,'Data R'!$1:$9999,MATCH($A51,'Data R'!$1:$1,),FALSE))&gt;$B$20),"meer dan in","minder dan in"),"Geen waarde bekend"))</f>
        <v>Geen waarde bekend</v>
      </c>
      <c r="J51" s="4" t="str">
        <f>IFERROR(IF(OR(ABS(VLOOKUP($B$4,'Data R'!$1:$9999,MATCH($A51,'Data R'!$1:$1,),FALSE) - VLOOKUP($B$2,'Data R'!$1:$9999,MATCH($A51,'Data R'!$1:$1,),FALSE)) &gt; $B$20), "JA", ""), "Geen waarde bekend")</f>
        <v>Geen waarde bekend</v>
      </c>
      <c r="K51" s="4" t="str">
        <f>IF($J51="","gelijk aan",IFERROR(IF(OR(ABS(VLOOKUP($B$4,'Data R'!$1:$9999,MATCH($A51,'Data R'!$1:$1,),FALSE)&lt;VLOOKUP($B$2,'Data R'!$1:$9999,MATCH($A51,'Data R'!$1:$1,),FALSE))&gt;$B$20),"meer dan in","minder dan in"),"Geen waarde bekend"))</f>
        <v>Geen waarde bekend</v>
      </c>
      <c r="L51" s="4" t="str">
        <f>IFERROR(IF(ABS(VLOOKUP($B$2,'Data R trends'!$1:$10001,MATCH($A51 &amp; $E$15,'Data R trends'!$1:$1,),FALSE) - VLOOKUP($B$2,'Data R trends'!$1:$10001,MATCH($A51 &amp; $E$16,'Data R trends'!$1:$1,),FALSE)) &gt; $B$20, "JA", ""), "Geen waarde bekend")</f>
        <v>Geen waarde bekend</v>
      </c>
      <c r="M51" s="4" t="str">
        <f>IF($L51="","gelijk gebleven",IFERROR(IF(ABS(VLOOKUP($B$2,'Data R trends'!$1:$10001,MATCH($A51&amp;$E$15,'Data R trends'!$1:$1,),FALSE)&lt;VLOOKUP($B$2,'Data R trends'!$1:$10001,MATCH($A51&amp;$E$16,'Data R trends'!$1:$1,),FALSE))&gt;$B$20,"gestegen","gedaald"),"Geen waarde bekend"))</f>
        <v>Geen waarde bekend</v>
      </c>
    </row>
    <row r="52" spans="1:13" ht="15" customHeight="1" x14ac:dyDescent="0.2">
      <c r="A52" s="13" t="s">
        <v>58</v>
      </c>
      <c r="B52" s="13" t="s">
        <v>180</v>
      </c>
      <c r="C52" s="4">
        <v>4</v>
      </c>
      <c r="D52" s="4" t="s">
        <v>16</v>
      </c>
      <c r="E52" s="4" t="str">
        <f>IFERROR(IF(ABS(VLOOKUP($B$2,'Data R'!$1:$9999,MATCH($A52 &amp; $B$15,'Data R'!$1:$1,),FALSE) - VLOOKUP($B$2,'Data R'!$1:$9999,MATCH($A52 &amp; $B$16,'Data R'!$1:$1,),FALSE)) &gt; $B$20, "JA", ""), "Geen waarde bekend")</f>
        <v>Geen waarde bekend</v>
      </c>
      <c r="F52" s="4" t="str">
        <f>IFERROR(IF(OR(ABS(VLOOKUP($B$2,'Data R'!$1:$9999,MATCH($A52 &amp; $C$15,'Data R'!$1:$1,),FALSE) - VLOOKUP($B$2,'Data R'!$1:$9999,MATCH($A52 &amp; $C$19,'Data R'!$1:$1,),FALSE)) &gt; $B$20), "JA", ""), "Geen waarde bekend")</f>
        <v>Geen waarde bekend</v>
      </c>
      <c r="G52" s="4" t="str">
        <f>IFERROR(IF(OR(ABS(VLOOKUP($B$2,'Data R'!$1:$9999,MATCH($A52 &amp; $D$15,'Data R'!$1:$1,),FALSE) - VLOOKUP($B$2,'Data R'!$1:$9999,MATCH($A52 &amp; $D$17,'Data R'!$1:$1,),FALSE)) &gt; $B$20), "JA", ""), "Geen waarde bekend")</f>
        <v>Geen waarde bekend</v>
      </c>
      <c r="H52" s="4" t="str">
        <f>IFERROR(IF(OR(ABS(VLOOKUP($B$3,'Data R'!$1:$9999,MATCH($A52,'Data R'!$1:$1,),FALSE) - VLOOKUP($B$2,'Data R'!$1:$9999,MATCH($A52,'Data R'!$1:$1,),FALSE)) &gt; $B$20), "JA", ""), "Geen waarde bekend")</f>
        <v>Geen waarde bekend</v>
      </c>
      <c r="I52" s="4" t="str">
        <f>IF($H52="","gelijk aan",IFERROR(IF(OR(ABS(VLOOKUP($B$3,'Data R'!$1:$9999,MATCH($A52,'Data R'!$1:$1,),FALSE)&lt;VLOOKUP($B$2,'Data R'!$1:$9999,MATCH($A52,'Data R'!$1:$1,),FALSE))&gt;$B$20),"meer dan in","minder dan in"),"Geen waarde bekend"))</f>
        <v>Geen waarde bekend</v>
      </c>
      <c r="J52" s="4" t="str">
        <f>IFERROR(IF(OR(ABS(VLOOKUP($B$4,'Data R'!$1:$9999,MATCH($A52,'Data R'!$1:$1,),FALSE) - VLOOKUP($B$2,'Data R'!$1:$9999,MATCH($A52,'Data R'!$1:$1,),FALSE)) &gt; $B$20), "JA", ""), "Geen waarde bekend")</f>
        <v>Geen waarde bekend</v>
      </c>
      <c r="K52" s="4" t="str">
        <f>IF($J52="","gelijk aan",IFERROR(IF(OR(ABS(VLOOKUP($B$4,'Data R'!$1:$9999,MATCH($A52,'Data R'!$1:$1,),FALSE)&lt;VLOOKUP($B$2,'Data R'!$1:$9999,MATCH($A52,'Data R'!$1:$1,),FALSE))&gt;$B$20),"meer dan in","minder dan in"),"Geen waarde bekend"))</f>
        <v>Geen waarde bekend</v>
      </c>
      <c r="L52" s="4" t="str">
        <f>IFERROR(IF(ABS(VLOOKUP($B$2,'Data R trends'!$1:$10001,MATCH($A52 &amp; $E$15,'Data R trends'!$1:$1,),FALSE) - VLOOKUP($B$2,'Data R trends'!$1:$10001,MATCH($A52 &amp; $E$16,'Data R trends'!$1:$1,),FALSE)) &gt; $B$20, "JA", ""), "Geen waarde bekend")</f>
        <v>Geen waarde bekend</v>
      </c>
      <c r="M52" s="4" t="str">
        <f>IF($L52="","gelijk gebleven",IFERROR(IF(ABS(VLOOKUP($B$2,'Data R trends'!$1:$10001,MATCH($A52&amp;$E$15,'Data R trends'!$1:$1,),FALSE)&lt;VLOOKUP($B$2,'Data R trends'!$1:$10001,MATCH($A52&amp;$E$16,'Data R trends'!$1:$1,),FALSE))&gt;$B$20,"gestegen","gedaald"),"Geen waarde bekend"))</f>
        <v>Geen waarde bekend</v>
      </c>
    </row>
    <row r="53" spans="1:13" ht="15" customHeight="1" x14ac:dyDescent="0.2">
      <c r="A53" s="13" t="s">
        <v>59</v>
      </c>
      <c r="B53" s="13" t="s">
        <v>181</v>
      </c>
      <c r="C53" s="4">
        <v>4</v>
      </c>
      <c r="D53" s="4" t="s">
        <v>16</v>
      </c>
      <c r="E53" s="4" t="str">
        <f>IFERROR(IF(ABS(VLOOKUP($B$2,'Data R'!$1:$9999,MATCH($A53 &amp; $B$15,'Data R'!$1:$1,),FALSE) - VLOOKUP($B$2,'Data R'!$1:$9999,MATCH($A53 &amp; $B$16,'Data R'!$1:$1,),FALSE)) &gt; $B$20, "JA", ""), "Geen waarde bekend")</f>
        <v>Geen waarde bekend</v>
      </c>
      <c r="F53" s="4" t="str">
        <f>IFERROR(IF(OR(ABS(VLOOKUP($B$2,'Data R'!$1:$9999,MATCH($A53 &amp; $C$15,'Data R'!$1:$1,),FALSE) - VLOOKUP($B$2,'Data R'!$1:$9999,MATCH($A53 &amp; $C$19,'Data R'!$1:$1,),FALSE)) &gt; $B$20), "JA", ""), "Geen waarde bekend")</f>
        <v>Geen waarde bekend</v>
      </c>
      <c r="G53" s="4" t="str">
        <f>IFERROR(IF(OR(ABS(VLOOKUP($B$2,'Data R'!$1:$9999,MATCH($A53 &amp; $D$15,'Data R'!$1:$1,),FALSE) - VLOOKUP($B$2,'Data R'!$1:$9999,MATCH($A53 &amp; $D$17,'Data R'!$1:$1,),FALSE)) &gt; $B$20), "JA", ""), "Geen waarde bekend")</f>
        <v>Geen waarde bekend</v>
      </c>
      <c r="H53" s="4" t="str">
        <f>IFERROR(IF(OR(ABS(VLOOKUP($B$3,'Data R'!$1:$9999,MATCH($A53,'Data R'!$1:$1,),FALSE) - VLOOKUP($B$2,'Data R'!$1:$9999,MATCH($A53,'Data R'!$1:$1,),FALSE)) &gt; $B$20), "JA", ""), "Geen waarde bekend")</f>
        <v>Geen waarde bekend</v>
      </c>
      <c r="I53" s="4" t="str">
        <f>IF($H53="","gelijk aan",IFERROR(IF(OR(ABS(VLOOKUP($B$3,'Data R'!$1:$9999,MATCH($A53,'Data R'!$1:$1,),FALSE)&lt;VLOOKUP($B$2,'Data R'!$1:$9999,MATCH($A53,'Data R'!$1:$1,),FALSE))&gt;$B$20),"meer dan in","minder dan in"),"Geen waarde bekend"))</f>
        <v>Geen waarde bekend</v>
      </c>
      <c r="J53" s="4" t="str">
        <f>IFERROR(IF(OR(ABS(VLOOKUP($B$4,'Data R'!$1:$9999,MATCH($A53,'Data R'!$1:$1,),FALSE) - VLOOKUP($B$2,'Data R'!$1:$9999,MATCH($A53,'Data R'!$1:$1,),FALSE)) &gt; $B$20), "JA", ""), "Geen waarde bekend")</f>
        <v>Geen waarde bekend</v>
      </c>
      <c r="K53" s="4" t="str">
        <f>IF($J53="","gelijk aan",IFERROR(IF(OR(ABS(VLOOKUP($B$4,'Data R'!$1:$9999,MATCH($A53,'Data R'!$1:$1,),FALSE)&lt;VLOOKUP($B$2,'Data R'!$1:$9999,MATCH($A53,'Data R'!$1:$1,),FALSE))&gt;$B$20),"meer dan in","minder dan in"),"Geen waarde bekend"))</f>
        <v>Geen waarde bekend</v>
      </c>
      <c r="L53" s="4" t="str">
        <f>IFERROR(IF(ABS(VLOOKUP($B$2,'Data R trends'!$1:$10001,MATCH($A53 &amp; $E$15,'Data R trends'!$1:$1,),FALSE) - VLOOKUP($B$2,'Data R trends'!$1:$10001,MATCH($A53 &amp; $E$16,'Data R trends'!$1:$1,),FALSE)) &gt; $B$20, "JA", ""), "Geen waarde bekend")</f>
        <v>Geen waarde bekend</v>
      </c>
      <c r="M53" s="4" t="str">
        <f>IF($L53="","gelijk gebleven",IFERROR(IF(ABS(VLOOKUP($B$2,'Data R trends'!$1:$10001,MATCH($A53&amp;$E$15,'Data R trends'!$1:$1,),FALSE)&lt;VLOOKUP($B$2,'Data R trends'!$1:$10001,MATCH($A53&amp;$E$16,'Data R trends'!$1:$1,),FALSE))&gt;$B$20,"gestegen","gedaald"),"Geen waarde bekend"))</f>
        <v>Geen waarde bekend</v>
      </c>
    </row>
    <row r="54" spans="1:13" ht="15" customHeight="1" x14ac:dyDescent="0.2">
      <c r="A54" s="13" t="s">
        <v>60</v>
      </c>
      <c r="B54" s="13" t="s">
        <v>182</v>
      </c>
      <c r="C54" s="4">
        <v>4</v>
      </c>
      <c r="D54" s="4" t="s">
        <v>16</v>
      </c>
      <c r="E54" s="4" t="str">
        <f>IFERROR(IF(ABS(VLOOKUP($B$2,'Data R'!$1:$9999,MATCH($A54 &amp; $B$15,'Data R'!$1:$1,),FALSE) - VLOOKUP($B$2,'Data R'!$1:$9999,MATCH($A54 &amp; $B$16,'Data R'!$1:$1,),FALSE)) &gt; $B$20, "JA", ""), "Geen waarde bekend")</f>
        <v>Geen waarde bekend</v>
      </c>
      <c r="F54" s="4" t="str">
        <f>IFERROR(IF(OR(ABS(VLOOKUP($B$2,'Data R'!$1:$9999,MATCH($A54 &amp; $C$15,'Data R'!$1:$1,),FALSE) - VLOOKUP($B$2,'Data R'!$1:$9999,MATCH($A54 &amp; $C$19,'Data R'!$1:$1,),FALSE)) &gt; $B$20), "JA", ""), "Geen waarde bekend")</f>
        <v>Geen waarde bekend</v>
      </c>
      <c r="G54" s="4" t="str">
        <f>IFERROR(IF(OR(ABS(VLOOKUP($B$2,'Data R'!$1:$9999,MATCH($A54 &amp; $D$15,'Data R'!$1:$1,),FALSE) - VLOOKUP($B$2,'Data R'!$1:$9999,MATCH($A54 &amp; $D$17,'Data R'!$1:$1,),FALSE)) &gt; $B$20), "JA", ""), "Geen waarde bekend")</f>
        <v>Geen waarde bekend</v>
      </c>
      <c r="H54" s="4" t="str">
        <f>IFERROR(IF(OR(ABS(VLOOKUP($B$3,'Data R'!$1:$9999,MATCH($A54,'Data R'!$1:$1,),FALSE) - VLOOKUP($B$2,'Data R'!$1:$9999,MATCH($A54,'Data R'!$1:$1,),FALSE)) &gt; $B$20), "JA", ""), "Geen waarde bekend")</f>
        <v>Geen waarde bekend</v>
      </c>
      <c r="I54" s="4" t="str">
        <f>IF($H54="","gelijk aan",IFERROR(IF(OR(ABS(VLOOKUP($B$3,'Data R'!$1:$9999,MATCH($A54,'Data R'!$1:$1,),FALSE)&lt;VLOOKUP($B$2,'Data R'!$1:$9999,MATCH($A54,'Data R'!$1:$1,),FALSE))&gt;$B$20),"meer dan in","minder dan in"),"Geen waarde bekend"))</f>
        <v>Geen waarde bekend</v>
      </c>
      <c r="J54" s="4" t="str">
        <f>IFERROR(IF(OR(ABS(VLOOKUP($B$4,'Data R'!$1:$9999,MATCH($A54,'Data R'!$1:$1,),FALSE) - VLOOKUP($B$2,'Data R'!$1:$9999,MATCH($A54,'Data R'!$1:$1,),FALSE)) &gt; $B$20), "JA", ""), "Geen waarde bekend")</f>
        <v>Geen waarde bekend</v>
      </c>
      <c r="K54" s="4" t="str">
        <f>IF($J54="","gelijk aan",IFERROR(IF(OR(ABS(VLOOKUP($B$4,'Data R'!$1:$9999,MATCH($A54,'Data R'!$1:$1,),FALSE)&lt;VLOOKUP($B$2,'Data R'!$1:$9999,MATCH($A54,'Data R'!$1:$1,),FALSE))&gt;$B$20),"meer dan in","minder dan in"),"Geen waarde bekend"))</f>
        <v>Geen waarde bekend</v>
      </c>
      <c r="L54" s="4" t="str">
        <f>IFERROR(IF(ABS(VLOOKUP($B$2,'Data R trends'!$1:$10001,MATCH($A54 &amp; $E$15,'Data R trends'!$1:$1,),FALSE) - VLOOKUP($B$2,'Data R trends'!$1:$10001,MATCH($A54 &amp; $E$16,'Data R trends'!$1:$1,),FALSE)) &gt; $B$20, "JA", ""), "Geen waarde bekend")</f>
        <v>Geen waarde bekend</v>
      </c>
      <c r="M54" s="4" t="str">
        <f>IF($L54="","gelijk gebleven",IFERROR(IF(ABS(VLOOKUP($B$2,'Data R trends'!$1:$10001,MATCH($A54&amp;$E$15,'Data R trends'!$1:$1,),FALSE)&lt;VLOOKUP($B$2,'Data R trends'!$1:$10001,MATCH($A54&amp;$E$16,'Data R trends'!$1:$1,),FALSE))&gt;$B$20,"gestegen","gedaald"),"Geen waarde bekend"))</f>
        <v>Geen waarde bekend</v>
      </c>
    </row>
    <row r="55" spans="1:13" ht="15" customHeight="1" x14ac:dyDescent="0.2">
      <c r="A55" s="13" t="s">
        <v>61</v>
      </c>
      <c r="B55" s="13" t="s">
        <v>183</v>
      </c>
      <c r="C55" s="4">
        <v>4</v>
      </c>
      <c r="D55" s="4" t="s">
        <v>16</v>
      </c>
      <c r="E55" s="4" t="str">
        <f>IFERROR(IF(ABS(VLOOKUP($B$2,'Data R'!$1:$9999,MATCH($A55 &amp; $B$15,'Data R'!$1:$1,),FALSE) - VLOOKUP($B$2,'Data R'!$1:$9999,MATCH($A55 &amp; $B$16,'Data R'!$1:$1,),FALSE)) &gt; $B$20, "JA", ""), "Geen waarde bekend")</f>
        <v>Geen waarde bekend</v>
      </c>
      <c r="F55" s="4" t="str">
        <f>IFERROR(IF(OR(ABS(VLOOKUP($B$2,'Data R'!$1:$9999,MATCH($A55 &amp; $C$15,'Data R'!$1:$1,),FALSE) - VLOOKUP($B$2,'Data R'!$1:$9999,MATCH($A55 &amp; $C$19,'Data R'!$1:$1,),FALSE)) &gt; $B$20), "JA", ""), "Geen waarde bekend")</f>
        <v>Geen waarde bekend</v>
      </c>
      <c r="G55" s="4" t="str">
        <f>IFERROR(IF(OR(ABS(VLOOKUP($B$2,'Data R'!$1:$9999,MATCH($A55 &amp; $D$15,'Data R'!$1:$1,),FALSE) - VLOOKUP($B$2,'Data R'!$1:$9999,MATCH($A55 &amp; $D$17,'Data R'!$1:$1,),FALSE)) &gt; $B$20), "JA", ""), "Geen waarde bekend")</f>
        <v>Geen waarde bekend</v>
      </c>
      <c r="H55" s="4" t="str">
        <f>IFERROR(IF(OR(ABS(VLOOKUP($B$3,'Data R'!$1:$9999,MATCH($A55,'Data R'!$1:$1,),FALSE) - VLOOKUP($B$2,'Data R'!$1:$9999,MATCH($A55,'Data R'!$1:$1,),FALSE)) &gt; $B$20), "JA", ""), "Geen waarde bekend")</f>
        <v>Geen waarde bekend</v>
      </c>
      <c r="I55" s="4" t="str">
        <f>IF($H55="","gelijk aan",IFERROR(IF(OR(ABS(VLOOKUP($B$3,'Data R'!$1:$9999,MATCH($A55,'Data R'!$1:$1,),FALSE)&lt;VLOOKUP($B$2,'Data R'!$1:$9999,MATCH($A55,'Data R'!$1:$1,),FALSE))&gt;$B$20),"meer dan in","minder dan in"),"Geen waarde bekend"))</f>
        <v>Geen waarde bekend</v>
      </c>
      <c r="J55" s="4" t="str">
        <f>IFERROR(IF(OR(ABS(VLOOKUP($B$4,'Data R'!$1:$9999,MATCH($A55,'Data R'!$1:$1,),FALSE) - VLOOKUP($B$2,'Data R'!$1:$9999,MATCH($A55,'Data R'!$1:$1,),FALSE)) &gt; $B$20), "JA", ""), "Geen waarde bekend")</f>
        <v>Geen waarde bekend</v>
      </c>
      <c r="K55" s="4" t="str">
        <f>IF($J55="","gelijk aan",IFERROR(IF(OR(ABS(VLOOKUP($B$4,'Data R'!$1:$9999,MATCH($A55,'Data R'!$1:$1,),FALSE)&lt;VLOOKUP($B$2,'Data R'!$1:$9999,MATCH($A55,'Data R'!$1:$1,),FALSE))&gt;$B$20),"meer dan in","minder dan in"),"Geen waarde bekend"))</f>
        <v>Geen waarde bekend</v>
      </c>
      <c r="L55" s="4" t="str">
        <f>IFERROR(IF(ABS(VLOOKUP($B$2,'Data R trends'!$1:$10001,MATCH($A55 &amp; $E$15,'Data R trends'!$1:$1,),FALSE) - VLOOKUP($B$2,'Data R trends'!$1:$10001,MATCH($A55 &amp; $E$16,'Data R trends'!$1:$1,),FALSE)) &gt; $B$20, "JA", ""), "Geen waarde bekend")</f>
        <v>Geen waarde bekend</v>
      </c>
      <c r="M55" s="4" t="str">
        <f>IF($L55="","gelijk gebleven",IFERROR(IF(ABS(VLOOKUP($B$2,'Data R trends'!$1:$10001,MATCH($A55&amp;$E$15,'Data R trends'!$1:$1,),FALSE)&lt;VLOOKUP($B$2,'Data R trends'!$1:$10001,MATCH($A55&amp;$E$16,'Data R trends'!$1:$1,),FALSE))&gt;$B$20,"gestegen","gedaald"),"Geen waarde bekend"))</f>
        <v>Geen waarde bekend</v>
      </c>
    </row>
    <row r="56" spans="1:13" ht="15" customHeight="1" x14ac:dyDescent="0.2">
      <c r="A56" s="13" t="s">
        <v>62</v>
      </c>
      <c r="B56" s="13" t="s">
        <v>184</v>
      </c>
      <c r="C56" s="4">
        <v>4</v>
      </c>
      <c r="D56" s="4" t="s">
        <v>16</v>
      </c>
      <c r="E56" s="4" t="str">
        <f>IFERROR(IF(ABS(VLOOKUP($B$2,'Data R'!$1:$9999,MATCH($A56 &amp; $B$15,'Data R'!$1:$1,),FALSE) - VLOOKUP($B$2,'Data R'!$1:$9999,MATCH($A56 &amp; $B$16,'Data R'!$1:$1,),FALSE)) &gt; $B$20, "JA", ""), "Geen waarde bekend")</f>
        <v>Geen waarde bekend</v>
      </c>
      <c r="F56" s="4" t="str">
        <f>IFERROR(IF(OR(ABS(VLOOKUP($B$2,'Data R'!$1:$9999,MATCH($A56 &amp; $C$15,'Data R'!$1:$1,),FALSE) - VLOOKUP($B$2,'Data R'!$1:$9999,MATCH($A56 &amp; $C$19,'Data R'!$1:$1,),FALSE)) &gt; $B$20), "JA", ""), "Geen waarde bekend")</f>
        <v>Geen waarde bekend</v>
      </c>
      <c r="G56" s="4" t="str">
        <f>IFERROR(IF(OR(ABS(VLOOKUP($B$2,'Data R'!$1:$9999,MATCH($A56 &amp; $D$15,'Data R'!$1:$1,),FALSE) - VLOOKUP($B$2,'Data R'!$1:$9999,MATCH($A56 &amp; $D$17,'Data R'!$1:$1,),FALSE)) &gt; $B$20), "JA", ""), "Geen waarde bekend")</f>
        <v>Geen waarde bekend</v>
      </c>
      <c r="H56" s="4" t="str">
        <f>IFERROR(IF(OR(ABS(VLOOKUP($B$3,'Data R'!$1:$9999,MATCH($A56,'Data R'!$1:$1,),FALSE) - VLOOKUP($B$2,'Data R'!$1:$9999,MATCH($A56,'Data R'!$1:$1,),FALSE)) &gt; $B$20), "JA", ""), "Geen waarde bekend")</f>
        <v>Geen waarde bekend</v>
      </c>
      <c r="I56" s="4" t="str">
        <f>IF($H56="","gelijk aan",IFERROR(IF(OR(ABS(VLOOKUP($B$3,'Data R'!$1:$9999,MATCH($A56,'Data R'!$1:$1,),FALSE)&lt;VLOOKUP($B$2,'Data R'!$1:$9999,MATCH($A56,'Data R'!$1:$1,),FALSE))&gt;$B$20),"meer dan in","minder dan in"),"Geen waarde bekend"))</f>
        <v>Geen waarde bekend</v>
      </c>
      <c r="J56" s="4" t="str">
        <f>IFERROR(IF(OR(ABS(VLOOKUP($B$4,'Data R'!$1:$9999,MATCH($A56,'Data R'!$1:$1,),FALSE) - VLOOKUP($B$2,'Data R'!$1:$9999,MATCH($A56,'Data R'!$1:$1,),FALSE)) &gt; $B$20), "JA", ""), "Geen waarde bekend")</f>
        <v>Geen waarde bekend</v>
      </c>
      <c r="K56" s="4" t="str">
        <f>IF($J56="","gelijk aan",IFERROR(IF(OR(ABS(VLOOKUP($B$4,'Data R'!$1:$9999,MATCH($A56,'Data R'!$1:$1,),FALSE)&lt;VLOOKUP($B$2,'Data R'!$1:$9999,MATCH($A56,'Data R'!$1:$1,),FALSE))&gt;$B$20),"meer dan in","minder dan in"),"Geen waarde bekend"))</f>
        <v>Geen waarde bekend</v>
      </c>
      <c r="L56" s="4" t="str">
        <f>IFERROR(IF(ABS(VLOOKUP($B$2,'Data R trends'!$1:$10001,MATCH($A56 &amp; $E$15,'Data R trends'!$1:$1,),FALSE) - VLOOKUP($B$2,'Data R trends'!$1:$10001,MATCH($A56 &amp; $E$16,'Data R trends'!$1:$1,),FALSE)) &gt; $B$20, "JA", ""), "Geen waarde bekend")</f>
        <v>Geen waarde bekend</v>
      </c>
      <c r="M56" s="4" t="str">
        <f>IF($L56="","gelijk gebleven",IFERROR(IF(ABS(VLOOKUP($B$2,'Data R trends'!$1:$10001,MATCH($A56&amp;$E$15,'Data R trends'!$1:$1,),FALSE)&lt;VLOOKUP($B$2,'Data R trends'!$1:$10001,MATCH($A56&amp;$E$16,'Data R trends'!$1:$1,),FALSE))&gt;$B$20,"gestegen","gedaald"),"Geen waarde bekend"))</f>
        <v>Geen waarde bekend</v>
      </c>
    </row>
    <row r="57" spans="1:13" ht="15" customHeight="1" x14ac:dyDescent="0.2">
      <c r="A57" s="13" t="s">
        <v>63</v>
      </c>
      <c r="B57" s="13" t="s">
        <v>185</v>
      </c>
      <c r="C57" s="4">
        <v>4</v>
      </c>
      <c r="D57" s="4" t="s">
        <v>16</v>
      </c>
      <c r="E57" s="4" t="str">
        <f>IFERROR(IF(ABS(VLOOKUP($B$2,'Data R'!$1:$9999,MATCH($A57 &amp; $B$15,'Data R'!$1:$1,),FALSE) - VLOOKUP($B$2,'Data R'!$1:$9999,MATCH($A57 &amp; $B$16,'Data R'!$1:$1,),FALSE)) &gt; $B$20, "JA", ""), "Geen waarde bekend")</f>
        <v>Geen waarde bekend</v>
      </c>
      <c r="F57" s="4" t="str">
        <f>IFERROR(IF(OR(ABS(VLOOKUP($B$2,'Data R'!$1:$9999,MATCH($A57 &amp; $C$15,'Data R'!$1:$1,),FALSE) - VLOOKUP($B$2,'Data R'!$1:$9999,MATCH($A57 &amp; $C$19,'Data R'!$1:$1,),FALSE)) &gt; $B$20), "JA", ""), "Geen waarde bekend")</f>
        <v>Geen waarde bekend</v>
      </c>
      <c r="G57" s="4" t="str">
        <f>IFERROR(IF(OR(ABS(VLOOKUP($B$2,'Data R'!$1:$9999,MATCH($A57 &amp; $D$15,'Data R'!$1:$1,),FALSE) - VLOOKUP($B$2,'Data R'!$1:$9999,MATCH($A57 &amp; $D$17,'Data R'!$1:$1,),FALSE)) &gt; $B$20), "JA", ""), "Geen waarde bekend")</f>
        <v>Geen waarde bekend</v>
      </c>
      <c r="H57" s="4" t="str">
        <f>IFERROR(IF(OR(ABS(VLOOKUP($B$3,'Data R'!$1:$9999,MATCH($A57,'Data R'!$1:$1,),FALSE) - VLOOKUP($B$2,'Data R'!$1:$9999,MATCH($A57,'Data R'!$1:$1,),FALSE)) &gt; $B$20), "JA", ""), "Geen waarde bekend")</f>
        <v>Geen waarde bekend</v>
      </c>
      <c r="I57" s="4" t="str">
        <f>IF($H57="","gelijk aan",IFERROR(IF(OR(ABS(VLOOKUP($B$3,'Data R'!$1:$9999,MATCH($A57,'Data R'!$1:$1,),FALSE)&lt;VLOOKUP($B$2,'Data R'!$1:$9999,MATCH($A57,'Data R'!$1:$1,),FALSE))&gt;$B$20),"meer dan in","minder dan in"),"Geen waarde bekend"))</f>
        <v>Geen waarde bekend</v>
      </c>
      <c r="J57" s="4" t="str">
        <f>IFERROR(IF(OR(ABS(VLOOKUP($B$4,'Data R'!$1:$9999,MATCH($A57,'Data R'!$1:$1,),FALSE) - VLOOKUP($B$2,'Data R'!$1:$9999,MATCH($A57,'Data R'!$1:$1,),FALSE)) &gt; $B$20), "JA", ""), "Geen waarde bekend")</f>
        <v>Geen waarde bekend</v>
      </c>
      <c r="K57" s="4" t="str">
        <f>IF($J57="","gelijk aan",IFERROR(IF(OR(ABS(VLOOKUP($B$4,'Data R'!$1:$9999,MATCH($A57,'Data R'!$1:$1,),FALSE)&lt;VLOOKUP($B$2,'Data R'!$1:$9999,MATCH($A57,'Data R'!$1:$1,),FALSE))&gt;$B$20),"meer dan in","minder dan in"),"Geen waarde bekend"))</f>
        <v>Geen waarde bekend</v>
      </c>
      <c r="L57" s="4" t="str">
        <f>IFERROR(IF(ABS(VLOOKUP($B$2,'Data R trends'!$1:$10001,MATCH($A57 &amp; $E$15,'Data R trends'!$1:$1,),FALSE) - VLOOKUP($B$2,'Data R trends'!$1:$10001,MATCH($A57 &amp; $E$16,'Data R trends'!$1:$1,),FALSE)) &gt; $B$20, "JA", ""), "Geen waarde bekend")</f>
        <v>Geen waarde bekend</v>
      </c>
      <c r="M57" s="4" t="str">
        <f>IF($L57="","gelijk gebleven",IFERROR(IF(ABS(VLOOKUP($B$2,'Data R trends'!$1:$10001,MATCH($A57&amp;$E$15,'Data R trends'!$1:$1,),FALSE)&lt;VLOOKUP($B$2,'Data R trends'!$1:$10001,MATCH($A57&amp;$E$16,'Data R trends'!$1:$1,),FALSE))&gt;$B$20,"gestegen","gedaald"),"Geen waarde bekend"))</f>
        <v>Geen waarde bekend</v>
      </c>
    </row>
    <row r="58" spans="1:13" ht="15" customHeight="1" x14ac:dyDescent="0.2">
      <c r="A58" s="13" t="s">
        <v>64</v>
      </c>
      <c r="B58" s="13" t="s">
        <v>186</v>
      </c>
      <c r="C58" s="4">
        <v>4</v>
      </c>
      <c r="D58" s="4" t="s">
        <v>16</v>
      </c>
      <c r="E58" s="4" t="str">
        <f>IFERROR(IF(ABS(VLOOKUP($B$2,'Data R'!$1:$9999,MATCH($A58 &amp; $B$15,'Data R'!$1:$1,),FALSE) - VLOOKUP($B$2,'Data R'!$1:$9999,MATCH($A58 &amp; $B$16,'Data R'!$1:$1,),FALSE)) &gt; $B$20, "JA", ""), "Geen waarde bekend")</f>
        <v>Geen waarde bekend</v>
      </c>
      <c r="F58" s="4" t="str">
        <f>IFERROR(IF(OR(ABS(VLOOKUP($B$2,'Data R'!$1:$9999,MATCH($A58 &amp; $C$15,'Data R'!$1:$1,),FALSE) - VLOOKUP($B$2,'Data R'!$1:$9999,MATCH($A58 &amp; $C$19,'Data R'!$1:$1,),FALSE)) &gt; $B$20), "JA", ""), "Geen waarde bekend")</f>
        <v>Geen waarde bekend</v>
      </c>
      <c r="G58" s="4" t="str">
        <f>IFERROR(IF(OR(ABS(VLOOKUP($B$2,'Data R'!$1:$9999,MATCH($A58 &amp; $D$15,'Data R'!$1:$1,),FALSE) - VLOOKUP($B$2,'Data R'!$1:$9999,MATCH($A58 &amp; $D$17,'Data R'!$1:$1,),FALSE)) &gt; $B$20), "JA", ""), "Geen waarde bekend")</f>
        <v>Geen waarde bekend</v>
      </c>
      <c r="H58" s="4" t="str">
        <f>IFERROR(IF(OR(ABS(VLOOKUP($B$3,'Data R'!$1:$9999,MATCH($A58,'Data R'!$1:$1,),FALSE) - VLOOKUP($B$2,'Data R'!$1:$9999,MATCH($A58,'Data R'!$1:$1,),FALSE)) &gt; $B$20), "JA", ""), "Geen waarde bekend")</f>
        <v>Geen waarde bekend</v>
      </c>
      <c r="I58" s="4" t="str">
        <f>IF($H58="","gelijk aan",IFERROR(IF(OR(ABS(VLOOKUP($B$3,'Data R'!$1:$9999,MATCH($A58,'Data R'!$1:$1,),FALSE)&lt;VLOOKUP($B$2,'Data R'!$1:$9999,MATCH($A58,'Data R'!$1:$1,),FALSE))&gt;$B$20),"meer dan in","minder dan in"),"Geen waarde bekend"))</f>
        <v>Geen waarde bekend</v>
      </c>
      <c r="J58" s="4" t="str">
        <f>IFERROR(IF(OR(ABS(VLOOKUP($B$4,'Data R'!$1:$9999,MATCH($A58,'Data R'!$1:$1,),FALSE) - VLOOKUP($B$2,'Data R'!$1:$9999,MATCH($A58,'Data R'!$1:$1,),FALSE)) &gt; $B$20), "JA", ""), "Geen waarde bekend")</f>
        <v>Geen waarde bekend</v>
      </c>
      <c r="K58" s="4" t="str">
        <f>IF($J58="","gelijk aan",IFERROR(IF(OR(ABS(VLOOKUP($B$4,'Data R'!$1:$9999,MATCH($A58,'Data R'!$1:$1,),FALSE)&lt;VLOOKUP($B$2,'Data R'!$1:$9999,MATCH($A58,'Data R'!$1:$1,),FALSE))&gt;$B$20),"meer dan in","minder dan in"),"Geen waarde bekend"))</f>
        <v>Geen waarde bekend</v>
      </c>
      <c r="L58" s="4" t="str">
        <f>IFERROR(IF(ABS(VLOOKUP($B$2,'Data R trends'!$1:$10001,MATCH($A58 &amp; $E$15,'Data R trends'!$1:$1,),FALSE) - VLOOKUP($B$2,'Data R trends'!$1:$10001,MATCH($A58 &amp; $E$16,'Data R trends'!$1:$1,),FALSE)) &gt; $B$20, "JA", ""), "Geen waarde bekend")</f>
        <v>Geen waarde bekend</v>
      </c>
      <c r="M58" s="4" t="str">
        <f>IF($L58="","gelijk gebleven",IFERROR(IF(ABS(VLOOKUP($B$2,'Data R trends'!$1:$10001,MATCH($A58&amp;$E$15,'Data R trends'!$1:$1,),FALSE)&lt;VLOOKUP($B$2,'Data R trends'!$1:$10001,MATCH($A58&amp;$E$16,'Data R trends'!$1:$1,),FALSE))&gt;$B$20,"gestegen","gedaald"),"Geen waarde bekend"))</f>
        <v>Geen waarde bekend</v>
      </c>
    </row>
    <row r="59" spans="1:13" ht="15" customHeight="1" x14ac:dyDescent="0.2">
      <c r="A59" t="s">
        <v>65</v>
      </c>
      <c r="B59" s="13" t="s">
        <v>187</v>
      </c>
      <c r="C59" s="4">
        <v>4</v>
      </c>
      <c r="D59" s="4" t="s">
        <v>16</v>
      </c>
      <c r="E59" s="4" t="str">
        <f>IFERROR(IF(ABS(VLOOKUP($B$2,'Data R'!$1:$9999,MATCH($A59 &amp; $B$15,'Data R'!$1:$1,),FALSE) - VLOOKUP($B$2,'Data R'!$1:$9999,MATCH($A59 &amp; $B$16,'Data R'!$1:$1,),FALSE)) &gt; $B$20, "JA", ""), "Geen waarde bekend")</f>
        <v>Geen waarde bekend</v>
      </c>
      <c r="F59" s="4" t="str">
        <f>IFERROR(IF(OR(ABS(VLOOKUP($B$2,'Data R'!$1:$9999,MATCH($A59 &amp; $C$15,'Data R'!$1:$1,),FALSE) - VLOOKUP($B$2,'Data R'!$1:$9999,MATCH($A59 &amp; $C$19,'Data R'!$1:$1,),FALSE)) &gt; $B$20), "JA", ""), "Geen waarde bekend")</f>
        <v>Geen waarde bekend</v>
      </c>
      <c r="G59" s="4" t="str">
        <f>IFERROR(IF(OR(ABS(VLOOKUP($B$2,'Data R'!$1:$9999,MATCH($A59 &amp; $D$15,'Data R'!$1:$1,),FALSE) - VLOOKUP($B$2,'Data R'!$1:$9999,MATCH($A59 &amp; $D$17,'Data R'!$1:$1,),FALSE)) &gt; $B$20), "JA", ""), "Geen waarde bekend")</f>
        <v>Geen waarde bekend</v>
      </c>
      <c r="H59" s="4" t="str">
        <f>IFERROR(IF(OR(ABS(VLOOKUP($B$3,'Data R'!$1:$9999,MATCH($A59,'Data R'!$1:$1,),FALSE) - VLOOKUP($B$2,'Data R'!$1:$9999,MATCH($A59,'Data R'!$1:$1,),FALSE)) &gt; $B$20), "JA", ""), "Geen waarde bekend")</f>
        <v>Geen waarde bekend</v>
      </c>
      <c r="I59" s="4" t="str">
        <f>IF($H59="","gelijk aan",IFERROR(IF(OR(ABS(VLOOKUP($B$3,'Data R'!$1:$9999,MATCH($A59,'Data R'!$1:$1,),FALSE)&lt;VLOOKUP($B$2,'Data R'!$1:$9999,MATCH($A59,'Data R'!$1:$1,),FALSE))&gt;$B$20),"meer dan in","minder dan in"),"Geen waarde bekend"))</f>
        <v>Geen waarde bekend</v>
      </c>
      <c r="J59" s="4" t="str">
        <f>IFERROR(IF(OR(ABS(VLOOKUP($B$4,'Data R'!$1:$9999,MATCH($A59,'Data R'!$1:$1,),FALSE) - VLOOKUP($B$2,'Data R'!$1:$9999,MATCH($A59,'Data R'!$1:$1,),FALSE)) &gt; $B$20), "JA", ""), "Geen waarde bekend")</f>
        <v>Geen waarde bekend</v>
      </c>
      <c r="K59" s="4" t="str">
        <f>IF($J59="","gelijk aan",IFERROR(IF(OR(ABS(VLOOKUP($B$4,'Data R'!$1:$9999,MATCH($A59,'Data R'!$1:$1,),FALSE)&lt;VLOOKUP($B$2,'Data R'!$1:$9999,MATCH($A59,'Data R'!$1:$1,),FALSE))&gt;$B$20),"meer dan in","minder dan in"),"Geen waarde bekend"))</f>
        <v>Geen waarde bekend</v>
      </c>
      <c r="L59" s="4" t="str">
        <f>IFERROR(IF(ABS(VLOOKUP($B$2,'Data R trends'!$1:$10001,MATCH($A59 &amp; $E$15,'Data R trends'!$1:$1,),FALSE) - VLOOKUP($B$2,'Data R trends'!$1:$10001,MATCH($A59 &amp; $E$16,'Data R trends'!$1:$1,),FALSE)) &gt; $B$20, "JA", ""), "Geen waarde bekend")</f>
        <v>Geen waarde bekend</v>
      </c>
      <c r="M59" s="4" t="str">
        <f>IF($L59="","gelijk gebleven",IFERROR(IF(ABS(VLOOKUP($B$2,'Data R trends'!$1:$10001,MATCH($A59&amp;$E$15,'Data R trends'!$1:$1,),FALSE)&lt;VLOOKUP($B$2,'Data R trends'!$1:$10001,MATCH($A59&amp;$E$16,'Data R trends'!$1:$1,),FALSE))&gt;$B$20,"gestegen","gedaald"),"Geen waarde bekend"))</f>
        <v>Geen waarde bekend</v>
      </c>
    </row>
    <row r="60" spans="1:13" ht="15" customHeight="1" x14ac:dyDescent="0.2">
      <c r="A60" s="2" t="s">
        <v>66</v>
      </c>
      <c r="B60" s="15" t="s">
        <v>188</v>
      </c>
      <c r="C60" s="4">
        <v>4</v>
      </c>
      <c r="D60" s="4" t="s">
        <v>16</v>
      </c>
      <c r="E60" s="4" t="str">
        <f>IFERROR(IF(ABS(VLOOKUP($B$2,'Data R'!$1:$9999,MATCH($A60 &amp; $B$15,'Data R'!$1:$1,),FALSE) - VLOOKUP($B$2,'Data R'!$1:$9999,MATCH($A60 &amp; $B$16,'Data R'!$1:$1,),FALSE)) &gt; $B$20, "JA", ""), "Geen waarde bekend")</f>
        <v>Geen waarde bekend</v>
      </c>
      <c r="F60" s="4" t="str">
        <f>IFERROR(IF(OR(ABS(VLOOKUP($B$2,'Data R'!$1:$9999,MATCH($A60 &amp; $C$15,'Data R'!$1:$1,),FALSE) - VLOOKUP($B$2,'Data R'!$1:$9999,MATCH($A60 &amp; $C$19,'Data R'!$1:$1,),FALSE)) &gt; $B$20), "JA", ""), "Geen waarde bekend")</f>
        <v>Geen waarde bekend</v>
      </c>
      <c r="G60" s="4" t="str">
        <f>IFERROR(IF(OR(ABS(VLOOKUP($B$2,'Data R'!$1:$9999,MATCH($A60 &amp; $D$15,'Data R'!$1:$1,),FALSE) - VLOOKUP($B$2,'Data R'!$1:$9999,MATCH($A60 &amp; $D$17,'Data R'!$1:$1,),FALSE)) &gt; $B$20), "JA", ""), "Geen waarde bekend")</f>
        <v>Geen waarde bekend</v>
      </c>
      <c r="H60" s="4" t="str">
        <f>IFERROR(IF(OR(ABS(VLOOKUP($B$3,'Data R'!$1:$9999,MATCH($A60,'Data R'!$1:$1,),FALSE) - VLOOKUP($B$2,'Data R'!$1:$9999,MATCH($A60,'Data R'!$1:$1,),FALSE)) &gt; $B$20), "JA", ""), "Geen waarde bekend")</f>
        <v>Geen waarde bekend</v>
      </c>
      <c r="I60" s="4" t="str">
        <f>IF($H60="","gelijk aan",IFERROR(IF(OR(ABS(VLOOKUP($B$3,'Data R'!$1:$9999,MATCH($A60,'Data R'!$1:$1,),FALSE)&lt;VLOOKUP($B$2,'Data R'!$1:$9999,MATCH($A60,'Data R'!$1:$1,),FALSE))&gt;$B$20),"meer dan in","minder dan in"),"Geen waarde bekend"))</f>
        <v>Geen waarde bekend</v>
      </c>
      <c r="J60" s="4" t="str">
        <f>IFERROR(IF(OR(ABS(VLOOKUP($B$4,'Data R'!$1:$9999,MATCH($A60,'Data R'!$1:$1,),FALSE) - VLOOKUP($B$2,'Data R'!$1:$9999,MATCH($A60,'Data R'!$1:$1,),FALSE)) &gt; $B$20), "JA", ""), "Geen waarde bekend")</f>
        <v>Geen waarde bekend</v>
      </c>
      <c r="K60" s="4" t="str">
        <f>IF($J60="","gelijk aan",IFERROR(IF(OR(ABS(VLOOKUP($B$4,'Data R'!$1:$9999,MATCH($A60,'Data R'!$1:$1,),FALSE)&lt;VLOOKUP($B$2,'Data R'!$1:$9999,MATCH($A60,'Data R'!$1:$1,),FALSE))&gt;$B$20),"meer dan in","minder dan in"),"Geen waarde bekend"))</f>
        <v>Geen waarde bekend</v>
      </c>
      <c r="L60" s="4" t="str">
        <f>IFERROR(IF(ABS(VLOOKUP($B$2,'Data R trends'!$1:$10001,MATCH($A60 &amp; $E$15,'Data R trends'!$1:$1,),FALSE) - VLOOKUP($B$2,'Data R trends'!$1:$10001,MATCH($A60 &amp; $E$16,'Data R trends'!$1:$1,),FALSE)) &gt; $B$20, "JA", ""), "Geen waarde bekend")</f>
        <v>Geen waarde bekend</v>
      </c>
      <c r="M60" s="4" t="str">
        <f>IF($L60="","gelijk gebleven",IFERROR(IF(ABS(VLOOKUP($B$2,'Data R trends'!$1:$10001,MATCH($A60&amp;$E$15,'Data R trends'!$1:$1,),FALSE)&lt;VLOOKUP($B$2,'Data R trends'!$1:$10001,MATCH($A60&amp;$E$16,'Data R trends'!$1:$1,),FALSE))&gt;$B$20,"gestegen","gedaald"),"Geen waarde bekend"))</f>
        <v>Geen waarde bekend</v>
      </c>
    </row>
    <row r="61" spans="1:13" ht="15" customHeight="1" x14ac:dyDescent="0.2">
      <c r="A61" s="2" t="s">
        <v>312</v>
      </c>
      <c r="B61" s="15" t="s">
        <v>276</v>
      </c>
      <c r="C61" s="4">
        <v>4</v>
      </c>
      <c r="D61" s="1" t="s">
        <v>412</v>
      </c>
      <c r="E61" s="4" t="str">
        <f>IFERROR(IF(ABS(VLOOKUP($B$2,'Data R'!$1:$9999,MATCH($A61 &amp; $B$15,'Data R'!$1:$1,),FALSE) - VLOOKUP($B$2,'Data R'!$1:$9999,MATCH($A61 &amp; $B$16,'Data R'!$1:$1,),FALSE)) &gt; $B$20, "JA", ""), "Geen waarde bekend")</f>
        <v>Geen waarde bekend</v>
      </c>
      <c r="F61" s="4" t="str">
        <f>IFERROR(IF(OR(ABS(VLOOKUP($B$2,'Data R'!$1:$9999,MATCH($A61 &amp; $C$15,'Data R'!$1:$1,),FALSE) - VLOOKUP($B$2,'Data R'!$1:$9999,MATCH($A61 &amp; $C$19,'Data R'!$1:$1,),FALSE)) &gt; $B$20), "JA", ""), "Geen waarde bekend")</f>
        <v>Geen waarde bekend</v>
      </c>
      <c r="G61" s="4" t="str">
        <f>IFERROR(IF(OR(ABS(VLOOKUP($B$2,'Data R'!$1:$9999,MATCH($A61 &amp; $D$15,'Data R'!$1:$1,),FALSE) - VLOOKUP($B$2,'Data R'!$1:$9999,MATCH($A61 &amp; $D$17,'Data R'!$1:$1,),FALSE)) &gt; $B$20), "JA", ""), "Geen waarde bekend")</f>
        <v>Geen waarde bekend</v>
      </c>
      <c r="H61" s="4" t="str">
        <f>IFERROR(IF(OR(ABS(VLOOKUP($B$3,'Data R'!$1:$9999,MATCH($A61,'Data R'!$1:$1,),FALSE) - VLOOKUP($B$2,'Data R'!$1:$9999,MATCH($A61,'Data R'!$1:$1,),FALSE)) &gt; $B$20), "JA", ""), "Geen waarde bekend")</f>
        <v>Geen waarde bekend</v>
      </c>
      <c r="I61" s="4" t="str">
        <f>IF($H61="","gelijk aan",IFERROR(IF(OR(ABS(VLOOKUP($B$3,'Data R'!$1:$9999,MATCH($A61,'Data R'!$1:$1,),FALSE)&lt;VLOOKUP($B$2,'Data R'!$1:$9999,MATCH($A61,'Data R'!$1:$1,),FALSE))&gt;$B$20),"meer dan in","minder dan in"),"Geen waarde bekend"))</f>
        <v>Geen waarde bekend</v>
      </c>
      <c r="J61" s="4" t="str">
        <f>IFERROR(IF(OR(ABS(VLOOKUP($B$4,'Data R'!$1:$9999,MATCH($A61,'Data R'!$1:$1,),FALSE) - VLOOKUP($B$2,'Data R'!$1:$9999,MATCH($A61,'Data R'!$1:$1,),FALSE)) &gt; $B$20), "JA", ""), "Geen waarde bekend")</f>
        <v>Geen waarde bekend</v>
      </c>
      <c r="K61" s="4" t="str">
        <f>IF($J61="","gelijk aan",IFERROR(IF(OR(ABS(VLOOKUP($B$4,'Data R'!$1:$9999,MATCH($A61,'Data R'!$1:$1,),FALSE)&lt;VLOOKUP($B$2,'Data R'!$1:$9999,MATCH($A61,'Data R'!$1:$1,),FALSE))&gt;$B$20),"meer dan in","minder dan in"),"Geen waarde bekend"))</f>
        <v>Geen waarde bekend</v>
      </c>
      <c r="L61" s="4" t="str">
        <f>IFERROR(IF(ABS(VLOOKUP($B$2,'Data R trends'!$1:$10001,MATCH($A61 &amp; $E$15,'Data R trends'!$1:$1,),FALSE) - VLOOKUP($B$2,'Data R trends'!$1:$10001,MATCH($A61 &amp; $E$16,'Data R trends'!$1:$1,),FALSE)) &gt; $B$20, "JA", ""), "Geen waarde bekend")</f>
        <v>Geen waarde bekend</v>
      </c>
      <c r="M61" s="4" t="str">
        <f>IF($L61="","gelijk gebleven",IFERROR(IF(ABS(VLOOKUP($B$2,'Data R trends'!$1:$10001,MATCH($A61&amp;$E$15,'Data R trends'!$1:$1,),FALSE)&lt;VLOOKUP($B$2,'Data R trends'!$1:$10001,MATCH($A61&amp;$E$16,'Data R trends'!$1:$1,),FALSE))&gt;$B$20,"gestegen","gedaald"),"Geen waarde bekend"))</f>
        <v>Geen waarde bekend</v>
      </c>
    </row>
    <row r="62" spans="1:13" ht="15" customHeight="1" x14ac:dyDescent="0.25">
      <c r="A62" t="s">
        <v>67</v>
      </c>
      <c r="B62" s="20" t="s">
        <v>189</v>
      </c>
      <c r="C62" s="4">
        <v>5</v>
      </c>
      <c r="D62" s="4" t="s">
        <v>16</v>
      </c>
      <c r="E62" s="4" t="str">
        <f>IFERROR(IF(ABS(VLOOKUP($B$2,'Data R'!$1:$9999,MATCH($A62 &amp; $B$15,'Data R'!$1:$1,),FALSE) - VLOOKUP($B$2,'Data R'!$1:$9999,MATCH($A62 &amp; $B$16,'Data R'!$1:$1,),FALSE)) &gt; $B$20, "JA", ""), "Geen waarde bekend")</f>
        <v>Geen waarde bekend</v>
      </c>
      <c r="F62" s="4" t="str">
        <f>IFERROR(IF(OR(ABS(VLOOKUP($B$2,'Data R'!$1:$9999,MATCH($A62 &amp; $C$15,'Data R'!$1:$1,),FALSE) - VLOOKUP($B$2,'Data R'!$1:$9999,MATCH($A62 &amp; $C$19,'Data R'!$1:$1,),FALSE)) &gt; $B$20), "JA", ""), "Geen waarde bekend")</f>
        <v>Geen waarde bekend</v>
      </c>
      <c r="G62" s="4" t="str">
        <f>IFERROR(IF(OR(ABS(VLOOKUP($B$2,'Data R'!$1:$9999,MATCH($A62 &amp; $D$15,'Data R'!$1:$1,),FALSE) - VLOOKUP($B$2,'Data R'!$1:$9999,MATCH($A62 &amp; $D$17,'Data R'!$1:$1,),FALSE)) &gt; $B$20), "JA", ""), "Geen waarde bekend")</f>
        <v>Geen waarde bekend</v>
      </c>
      <c r="H62" s="4" t="str">
        <f>IFERROR(IF(OR(ABS(VLOOKUP($B$3,'Data R'!$1:$9999,MATCH($A62,'Data R'!$1:$1,),FALSE) - VLOOKUP($B$2,'Data R'!$1:$9999,MATCH($A62,'Data R'!$1:$1,),FALSE)) &gt; $B$20), "JA", ""), "Geen waarde bekend")</f>
        <v>Geen waarde bekend</v>
      </c>
      <c r="I62" s="4" t="str">
        <f>IF($H62="","gelijk aan",IFERROR(IF(OR(ABS(VLOOKUP($B$3,'Data R'!$1:$9999,MATCH($A62,'Data R'!$1:$1,),FALSE)&lt;VLOOKUP($B$2,'Data R'!$1:$9999,MATCH($A62,'Data R'!$1:$1,),FALSE))&gt;$B$20),"meer dan in","minder dan in"),"Geen waarde bekend"))</f>
        <v>Geen waarde bekend</v>
      </c>
      <c r="J62" s="4" t="str">
        <f>IFERROR(IF(OR(ABS(VLOOKUP($B$4,'Data R'!$1:$9999,MATCH($A62,'Data R'!$1:$1,),FALSE) - VLOOKUP($B$2,'Data R'!$1:$9999,MATCH($A62,'Data R'!$1:$1,),FALSE)) &gt; $B$20), "JA", ""), "Geen waarde bekend")</f>
        <v>Geen waarde bekend</v>
      </c>
      <c r="K62" s="4" t="str">
        <f>IF($J62="","gelijk aan",IFERROR(IF(OR(ABS(VLOOKUP($B$4,'Data R'!$1:$9999,MATCH($A62,'Data R'!$1:$1,),FALSE)&lt;VLOOKUP($B$2,'Data R'!$1:$9999,MATCH($A62,'Data R'!$1:$1,),FALSE))&gt;$B$20),"meer dan in","minder dan in"),"Geen waarde bekend"))</f>
        <v>Geen waarde bekend</v>
      </c>
      <c r="L62" s="4" t="str">
        <f>IFERROR(IF(ABS(VLOOKUP($B$2,'Data R trends'!$1:$10001,MATCH($A62 &amp; $E$15,'Data R trends'!$1:$1,),FALSE) - VLOOKUP($B$2,'Data R trends'!$1:$10001,MATCH($A62 &amp; $E$16,'Data R trends'!$1:$1,),FALSE)) &gt; $B$20, "JA", ""), "Geen waarde bekend")</f>
        <v>Geen waarde bekend</v>
      </c>
      <c r="M62" s="4" t="str">
        <f>IF($L62="","gelijk gebleven",IFERROR(IF(ABS(VLOOKUP($B$2,'Data R trends'!$1:$10001,MATCH($A62&amp;$E$15,'Data R trends'!$1:$1,),FALSE)&lt;VLOOKUP($B$2,'Data R trends'!$1:$10001,MATCH($A62&amp;$E$16,'Data R trends'!$1:$1,),FALSE))&gt;$B$20,"gestegen","gedaald"),"Geen waarde bekend"))</f>
        <v>Geen waarde bekend</v>
      </c>
    </row>
    <row r="63" spans="1:13" ht="15" customHeight="1" x14ac:dyDescent="0.25">
      <c r="A63" t="s">
        <v>68</v>
      </c>
      <c r="B63" s="20" t="s">
        <v>190</v>
      </c>
      <c r="C63" s="4">
        <v>5</v>
      </c>
      <c r="D63" s="4" t="s">
        <v>16</v>
      </c>
      <c r="E63" s="4" t="str">
        <f>IFERROR(IF(ABS(VLOOKUP($B$2,'Data R'!$1:$9999,MATCH($A63 &amp; $B$15,'Data R'!$1:$1,),FALSE) - VLOOKUP($B$2,'Data R'!$1:$9999,MATCH($A63 &amp; $B$16,'Data R'!$1:$1,),FALSE)) &gt; $B$20, "JA", ""), "Geen waarde bekend")</f>
        <v>Geen waarde bekend</v>
      </c>
      <c r="F63" s="4" t="str">
        <f>IFERROR(IF(OR(ABS(VLOOKUP($B$2,'Data R'!$1:$9999,MATCH($A63 &amp; $C$15,'Data R'!$1:$1,),FALSE) - VLOOKUP($B$2,'Data R'!$1:$9999,MATCH($A63 &amp; $C$19,'Data R'!$1:$1,),FALSE)) &gt; $B$20), "JA", ""), "Geen waarde bekend")</f>
        <v>Geen waarde bekend</v>
      </c>
      <c r="G63" s="4" t="str">
        <f>IFERROR(IF(OR(ABS(VLOOKUP($B$2,'Data R'!$1:$9999,MATCH($A63 &amp; $D$15,'Data R'!$1:$1,),FALSE) - VLOOKUP($B$2,'Data R'!$1:$9999,MATCH($A63 &amp; $D$17,'Data R'!$1:$1,),FALSE)) &gt; $B$20), "JA", ""), "Geen waarde bekend")</f>
        <v>Geen waarde bekend</v>
      </c>
      <c r="H63" s="4" t="str">
        <f>IFERROR(IF(OR(ABS(VLOOKUP($B$3,'Data R'!$1:$9999,MATCH($A63,'Data R'!$1:$1,),FALSE) - VLOOKUP($B$2,'Data R'!$1:$9999,MATCH($A63,'Data R'!$1:$1,),FALSE)) &gt; $B$20), "JA", ""), "Geen waarde bekend")</f>
        <v>Geen waarde bekend</v>
      </c>
      <c r="I63" s="4" t="str">
        <f>IF($H63="","gelijk aan",IFERROR(IF(OR(ABS(VLOOKUP($B$3,'Data R'!$1:$9999,MATCH($A63,'Data R'!$1:$1,),FALSE)&lt;VLOOKUP($B$2,'Data R'!$1:$9999,MATCH($A63,'Data R'!$1:$1,),FALSE))&gt;$B$20),"meer dan in","minder dan in"),"Geen waarde bekend"))</f>
        <v>Geen waarde bekend</v>
      </c>
      <c r="J63" s="4" t="str">
        <f>IFERROR(IF(OR(ABS(VLOOKUP($B$4,'Data R'!$1:$9999,MATCH($A63,'Data R'!$1:$1,),FALSE) - VLOOKUP($B$2,'Data R'!$1:$9999,MATCH($A63,'Data R'!$1:$1,),FALSE)) &gt; $B$20), "JA", ""), "Geen waarde bekend")</f>
        <v>Geen waarde bekend</v>
      </c>
      <c r="K63" s="4" t="str">
        <f>IF($J63="","gelijk aan",IFERROR(IF(OR(ABS(VLOOKUP($B$4,'Data R'!$1:$9999,MATCH($A63,'Data R'!$1:$1,),FALSE)&lt;VLOOKUP($B$2,'Data R'!$1:$9999,MATCH($A63,'Data R'!$1:$1,),FALSE))&gt;$B$20),"meer dan in","minder dan in"),"Geen waarde bekend"))</f>
        <v>Geen waarde bekend</v>
      </c>
      <c r="L63" s="4" t="str">
        <f>IFERROR(IF(ABS(VLOOKUP($B$2,'Data R trends'!$1:$10001,MATCH($A63 &amp; $E$15,'Data R trends'!$1:$1,),FALSE) - VLOOKUP($B$2,'Data R trends'!$1:$10001,MATCH($A63 &amp; $E$16,'Data R trends'!$1:$1,),FALSE)) &gt; $B$20, "JA", ""), "Geen waarde bekend")</f>
        <v>Geen waarde bekend</v>
      </c>
      <c r="M63" s="4" t="str">
        <f>IF($L63="","gelijk gebleven",IFERROR(IF(ABS(VLOOKUP($B$2,'Data R trends'!$1:$10001,MATCH($A63&amp;$E$15,'Data R trends'!$1:$1,),FALSE)&lt;VLOOKUP($B$2,'Data R trends'!$1:$10001,MATCH($A63&amp;$E$16,'Data R trends'!$1:$1,),FALSE))&gt;$B$20,"gestegen","gedaald"),"Geen waarde bekend"))</f>
        <v>Geen waarde bekend</v>
      </c>
    </row>
    <row r="64" spans="1:13" ht="15" customHeight="1" x14ac:dyDescent="0.25">
      <c r="A64" t="s">
        <v>69</v>
      </c>
      <c r="B64" s="20" t="s">
        <v>191</v>
      </c>
      <c r="C64" s="4">
        <v>5</v>
      </c>
      <c r="D64" s="4" t="s">
        <v>16</v>
      </c>
      <c r="E64" s="4" t="str">
        <f>IFERROR(IF(ABS(VLOOKUP($B$2,'Data R'!$1:$9999,MATCH($A64 &amp; $B$15,'Data R'!$1:$1,),FALSE) - VLOOKUP($B$2,'Data R'!$1:$9999,MATCH($A64 &amp; $B$16,'Data R'!$1:$1,),FALSE)) &gt; $B$20, "JA", ""), "Geen waarde bekend")</f>
        <v>Geen waarde bekend</v>
      </c>
      <c r="F64" s="4" t="str">
        <f>IFERROR(IF(OR(ABS(VLOOKUP($B$2,'Data R'!$1:$9999,MATCH($A64 &amp; $C$15,'Data R'!$1:$1,),FALSE) - VLOOKUP($B$2,'Data R'!$1:$9999,MATCH($A64 &amp; $C$19,'Data R'!$1:$1,),FALSE)) &gt; $B$20), "JA", ""), "Geen waarde bekend")</f>
        <v>Geen waarde bekend</v>
      </c>
      <c r="G64" s="4" t="str">
        <f>IFERROR(IF(OR(ABS(VLOOKUP($B$2,'Data R'!$1:$9999,MATCH($A64 &amp; $D$15,'Data R'!$1:$1,),FALSE) - VLOOKUP($B$2,'Data R'!$1:$9999,MATCH($A64 &amp; $D$17,'Data R'!$1:$1,),FALSE)) &gt; $B$20), "JA", ""), "Geen waarde bekend")</f>
        <v>Geen waarde bekend</v>
      </c>
      <c r="H64" s="4" t="str">
        <f>IFERROR(IF(OR(ABS(VLOOKUP($B$3,'Data R'!$1:$9999,MATCH($A64,'Data R'!$1:$1,),FALSE) - VLOOKUP($B$2,'Data R'!$1:$9999,MATCH($A64,'Data R'!$1:$1,),FALSE)) &gt; $B$20), "JA", ""), "Geen waarde bekend")</f>
        <v>Geen waarde bekend</v>
      </c>
      <c r="I64" s="4" t="str">
        <f>IF($H64="","gelijk aan",IFERROR(IF(OR(ABS(VLOOKUP($B$3,'Data R'!$1:$9999,MATCH($A64,'Data R'!$1:$1,),FALSE)&lt;VLOOKUP($B$2,'Data R'!$1:$9999,MATCH($A64,'Data R'!$1:$1,),FALSE))&gt;$B$20),"meer dan in","minder dan in"),"Geen waarde bekend"))</f>
        <v>Geen waarde bekend</v>
      </c>
      <c r="J64" s="4" t="str">
        <f>IFERROR(IF(OR(ABS(VLOOKUP($B$4,'Data R'!$1:$9999,MATCH($A64,'Data R'!$1:$1,),FALSE) - VLOOKUP($B$2,'Data R'!$1:$9999,MATCH($A64,'Data R'!$1:$1,),FALSE)) &gt; $B$20), "JA", ""), "Geen waarde bekend")</f>
        <v>Geen waarde bekend</v>
      </c>
      <c r="K64" s="4" t="str">
        <f>IF($J64="","gelijk aan",IFERROR(IF(OR(ABS(VLOOKUP($B$4,'Data R'!$1:$9999,MATCH($A64,'Data R'!$1:$1,),FALSE)&lt;VLOOKUP($B$2,'Data R'!$1:$9999,MATCH($A64,'Data R'!$1:$1,),FALSE))&gt;$B$20),"meer dan in","minder dan in"),"Geen waarde bekend"))</f>
        <v>Geen waarde bekend</v>
      </c>
      <c r="L64" s="4" t="str">
        <f>IFERROR(IF(ABS(VLOOKUP($B$2,'Data R trends'!$1:$10001,MATCH($A64 &amp; $E$15,'Data R trends'!$1:$1,),FALSE) - VLOOKUP($B$2,'Data R trends'!$1:$10001,MATCH($A64 &amp; $E$16,'Data R trends'!$1:$1,),FALSE)) &gt; $B$20, "JA", ""), "Geen waarde bekend")</f>
        <v>Geen waarde bekend</v>
      </c>
      <c r="M64" s="4" t="str">
        <f>IF($L64="","gelijk gebleven",IFERROR(IF(ABS(VLOOKUP($B$2,'Data R trends'!$1:$10001,MATCH($A64&amp;$E$15,'Data R trends'!$1:$1,),FALSE)&lt;VLOOKUP($B$2,'Data R trends'!$1:$10001,MATCH($A64&amp;$E$16,'Data R trends'!$1:$1,),FALSE))&gt;$B$20,"gestegen","gedaald"),"Geen waarde bekend"))</f>
        <v>Geen waarde bekend</v>
      </c>
    </row>
    <row r="65" spans="1:13" ht="15" customHeight="1" x14ac:dyDescent="0.25">
      <c r="A65" t="s">
        <v>70</v>
      </c>
      <c r="B65" s="20" t="s">
        <v>192</v>
      </c>
      <c r="C65" s="4">
        <v>5</v>
      </c>
      <c r="D65" s="4" t="s">
        <v>16</v>
      </c>
      <c r="E65" s="4" t="str">
        <f>IFERROR(IF(ABS(VLOOKUP($B$2,'Data R'!$1:$9999,MATCH($A65 &amp; $B$15,'Data R'!$1:$1,),FALSE) - VLOOKUP($B$2,'Data R'!$1:$9999,MATCH($A65 &amp; $B$16,'Data R'!$1:$1,),FALSE)) &gt; $B$20, "JA", ""), "Geen waarde bekend")</f>
        <v>Geen waarde bekend</v>
      </c>
      <c r="F65" s="4" t="str">
        <f>IFERROR(IF(OR(ABS(VLOOKUP($B$2,'Data R'!$1:$9999,MATCH($A65 &amp; $C$15,'Data R'!$1:$1,),FALSE) - VLOOKUP($B$2,'Data R'!$1:$9999,MATCH($A65 &amp; $C$19,'Data R'!$1:$1,),FALSE)) &gt; $B$20), "JA", ""), "Geen waarde bekend")</f>
        <v>Geen waarde bekend</v>
      </c>
      <c r="G65" s="4" t="str">
        <f>IFERROR(IF(OR(ABS(VLOOKUP($B$2,'Data R'!$1:$9999,MATCH($A65 &amp; $D$15,'Data R'!$1:$1,),FALSE) - VLOOKUP($B$2,'Data R'!$1:$9999,MATCH($A65 &amp; $D$17,'Data R'!$1:$1,),FALSE)) &gt; $B$20), "JA", ""), "Geen waarde bekend")</f>
        <v>Geen waarde bekend</v>
      </c>
      <c r="H65" s="4" t="str">
        <f>IFERROR(IF(OR(ABS(VLOOKUP($B$3,'Data R'!$1:$9999,MATCH($A65,'Data R'!$1:$1,),FALSE) - VLOOKUP($B$2,'Data R'!$1:$9999,MATCH($A65,'Data R'!$1:$1,),FALSE)) &gt; $B$20), "JA", ""), "Geen waarde bekend")</f>
        <v>Geen waarde bekend</v>
      </c>
      <c r="I65" s="4" t="str">
        <f>IF($H65="","gelijk aan",IFERROR(IF(OR(ABS(VLOOKUP($B$3,'Data R'!$1:$9999,MATCH($A65,'Data R'!$1:$1,),FALSE)&lt;VLOOKUP($B$2,'Data R'!$1:$9999,MATCH($A65,'Data R'!$1:$1,),FALSE))&gt;$B$20),"meer dan in","minder dan in"),"Geen waarde bekend"))</f>
        <v>Geen waarde bekend</v>
      </c>
      <c r="J65" s="4" t="str">
        <f>IFERROR(IF(OR(ABS(VLOOKUP($B$4,'Data R'!$1:$9999,MATCH($A65,'Data R'!$1:$1,),FALSE) - VLOOKUP($B$2,'Data R'!$1:$9999,MATCH($A65,'Data R'!$1:$1,),FALSE)) &gt; $B$20), "JA", ""), "Geen waarde bekend")</f>
        <v>Geen waarde bekend</v>
      </c>
      <c r="K65" s="4" t="str">
        <f>IF($J65="","gelijk aan",IFERROR(IF(OR(ABS(VLOOKUP($B$4,'Data R'!$1:$9999,MATCH($A65,'Data R'!$1:$1,),FALSE)&lt;VLOOKUP($B$2,'Data R'!$1:$9999,MATCH($A65,'Data R'!$1:$1,),FALSE))&gt;$B$20),"meer dan in","minder dan in"),"Geen waarde bekend"))</f>
        <v>Geen waarde bekend</v>
      </c>
      <c r="L65" s="4" t="str">
        <f>IFERROR(IF(ABS(VLOOKUP($B$2,'Data R trends'!$1:$10001,MATCH($A65 &amp; $E$15,'Data R trends'!$1:$1,),FALSE) - VLOOKUP($B$2,'Data R trends'!$1:$10001,MATCH($A65 &amp; $E$16,'Data R trends'!$1:$1,),FALSE)) &gt; $B$20, "JA", ""), "Geen waarde bekend")</f>
        <v>Geen waarde bekend</v>
      </c>
      <c r="M65" s="4" t="str">
        <f>IF($L65="","gelijk gebleven",IFERROR(IF(ABS(VLOOKUP($B$2,'Data R trends'!$1:$10001,MATCH($A65&amp;$E$15,'Data R trends'!$1:$1,),FALSE)&lt;VLOOKUP($B$2,'Data R trends'!$1:$10001,MATCH($A65&amp;$E$16,'Data R trends'!$1:$1,),FALSE))&gt;$B$20,"gestegen","gedaald"),"Geen waarde bekend"))</f>
        <v>Geen waarde bekend</v>
      </c>
    </row>
    <row r="66" spans="1:13" ht="15" customHeight="1" x14ac:dyDescent="0.25">
      <c r="A66" t="s">
        <v>71</v>
      </c>
      <c r="B66" s="20" t="s">
        <v>193</v>
      </c>
      <c r="C66" s="4">
        <v>5</v>
      </c>
      <c r="D66" s="4" t="s">
        <v>16</v>
      </c>
      <c r="E66" s="4" t="str">
        <f>IFERROR(IF(ABS(VLOOKUP($B$2,'Data R'!$1:$9999,MATCH($A66 &amp; $B$15,'Data R'!$1:$1,),FALSE) - VLOOKUP($B$2,'Data R'!$1:$9999,MATCH($A66 &amp; $B$16,'Data R'!$1:$1,),FALSE)) &gt; $B$20, "JA", ""), "Geen waarde bekend")</f>
        <v>Geen waarde bekend</v>
      </c>
      <c r="F66" s="4" t="str">
        <f>IFERROR(IF(OR(ABS(VLOOKUP($B$2,'Data R'!$1:$9999,MATCH($A66 &amp; $C$15,'Data R'!$1:$1,),FALSE) - VLOOKUP($B$2,'Data R'!$1:$9999,MATCH($A66 &amp; $C$19,'Data R'!$1:$1,),FALSE)) &gt; $B$20), "JA", ""), "Geen waarde bekend")</f>
        <v>Geen waarde bekend</v>
      </c>
      <c r="G66" s="4" t="str">
        <f>IFERROR(IF(OR(ABS(VLOOKUP($B$2,'Data R'!$1:$9999,MATCH($A66 &amp; $D$15,'Data R'!$1:$1,),FALSE) - VLOOKUP($B$2,'Data R'!$1:$9999,MATCH($A66 &amp; $D$17,'Data R'!$1:$1,),FALSE)) &gt; $B$20), "JA", ""), "Geen waarde bekend")</f>
        <v>Geen waarde bekend</v>
      </c>
      <c r="H66" s="4" t="str">
        <f>IFERROR(IF(OR(ABS(VLOOKUP($B$3,'Data R'!$1:$9999,MATCH($A66,'Data R'!$1:$1,),FALSE) - VLOOKUP($B$2,'Data R'!$1:$9999,MATCH($A66,'Data R'!$1:$1,),FALSE)) &gt; $B$20), "JA", ""), "Geen waarde bekend")</f>
        <v>Geen waarde bekend</v>
      </c>
      <c r="I66" s="4" t="str">
        <f>IF($H66="","gelijk aan",IFERROR(IF(OR(ABS(VLOOKUP($B$3,'Data R'!$1:$9999,MATCH($A66,'Data R'!$1:$1,),FALSE)&lt;VLOOKUP($B$2,'Data R'!$1:$9999,MATCH($A66,'Data R'!$1:$1,),FALSE))&gt;$B$20),"meer dan in","minder dan in"),"Geen waarde bekend"))</f>
        <v>Geen waarde bekend</v>
      </c>
      <c r="J66" s="4" t="str">
        <f>IFERROR(IF(OR(ABS(VLOOKUP($B$4,'Data R'!$1:$9999,MATCH($A66,'Data R'!$1:$1,),FALSE) - VLOOKUP($B$2,'Data R'!$1:$9999,MATCH($A66,'Data R'!$1:$1,),FALSE)) &gt; $B$20), "JA", ""), "Geen waarde bekend")</f>
        <v>Geen waarde bekend</v>
      </c>
      <c r="K66" s="4" t="str">
        <f>IF($J66="","gelijk aan",IFERROR(IF(OR(ABS(VLOOKUP($B$4,'Data R'!$1:$9999,MATCH($A66,'Data R'!$1:$1,),FALSE)&lt;VLOOKUP($B$2,'Data R'!$1:$9999,MATCH($A66,'Data R'!$1:$1,),FALSE))&gt;$B$20),"meer dan in","minder dan in"),"Geen waarde bekend"))</f>
        <v>Geen waarde bekend</v>
      </c>
      <c r="L66" s="4" t="str">
        <f>IFERROR(IF(ABS(VLOOKUP($B$2,'Data R trends'!$1:$10001,MATCH($A66 &amp; $E$15,'Data R trends'!$1:$1,),FALSE) - VLOOKUP($B$2,'Data R trends'!$1:$10001,MATCH($A66 &amp; $E$16,'Data R trends'!$1:$1,),FALSE)) &gt; $B$20, "JA", ""), "Geen waarde bekend")</f>
        <v>Geen waarde bekend</v>
      </c>
      <c r="M66" s="4" t="str">
        <f>IF($L66="","gelijk gebleven",IFERROR(IF(ABS(VLOOKUP($B$2,'Data R trends'!$1:$10001,MATCH($A66&amp;$E$15,'Data R trends'!$1:$1,),FALSE)&lt;VLOOKUP($B$2,'Data R trends'!$1:$10001,MATCH($A66&amp;$E$16,'Data R trends'!$1:$1,),FALSE))&gt;$B$20,"gestegen","gedaald"),"Geen waarde bekend"))</f>
        <v>Geen waarde bekend</v>
      </c>
    </row>
    <row r="67" spans="1:13" ht="15" customHeight="1" x14ac:dyDescent="0.25">
      <c r="A67" t="s">
        <v>72</v>
      </c>
      <c r="B67" s="20" t="s">
        <v>194</v>
      </c>
      <c r="C67" s="4">
        <v>5</v>
      </c>
      <c r="D67" s="4" t="s">
        <v>16</v>
      </c>
      <c r="E67" s="4" t="str">
        <f>IFERROR(IF(ABS(VLOOKUP($B$2,'Data R'!$1:$9999,MATCH($A67 &amp; $B$15,'Data R'!$1:$1,),FALSE) - VLOOKUP($B$2,'Data R'!$1:$9999,MATCH($A67 &amp; $B$16,'Data R'!$1:$1,),FALSE)) &gt; $B$20, "JA", ""), "Geen waarde bekend")</f>
        <v>Geen waarde bekend</v>
      </c>
      <c r="F67" s="4" t="str">
        <f>IFERROR(IF(OR(ABS(VLOOKUP($B$2,'Data R'!$1:$9999,MATCH($A67 &amp; $C$15,'Data R'!$1:$1,),FALSE) - VLOOKUP($B$2,'Data R'!$1:$9999,MATCH($A67 &amp; $C$19,'Data R'!$1:$1,),FALSE)) &gt; $B$20), "JA", ""), "Geen waarde bekend")</f>
        <v>Geen waarde bekend</v>
      </c>
      <c r="G67" s="4" t="str">
        <f>IFERROR(IF(OR(ABS(VLOOKUP($B$2,'Data R'!$1:$9999,MATCH($A67 &amp; $D$15,'Data R'!$1:$1,),FALSE) - VLOOKUP($B$2,'Data R'!$1:$9999,MATCH($A67 &amp; $D$17,'Data R'!$1:$1,),FALSE)) &gt; $B$20), "JA", ""), "Geen waarde bekend")</f>
        <v>Geen waarde bekend</v>
      </c>
      <c r="H67" s="4" t="str">
        <f>IFERROR(IF(OR(ABS(VLOOKUP($B$3,'Data R'!$1:$9999,MATCH($A67,'Data R'!$1:$1,),FALSE) - VLOOKUP($B$2,'Data R'!$1:$9999,MATCH($A67,'Data R'!$1:$1,),FALSE)) &gt; $B$20), "JA", ""), "Geen waarde bekend")</f>
        <v>Geen waarde bekend</v>
      </c>
      <c r="I67" s="4" t="str">
        <f>IF($H67="","gelijk aan",IFERROR(IF(OR(ABS(VLOOKUP($B$3,'Data R'!$1:$9999,MATCH($A67,'Data R'!$1:$1,),FALSE)&lt;VLOOKUP($B$2,'Data R'!$1:$9999,MATCH($A67,'Data R'!$1:$1,),FALSE))&gt;$B$20),"meer dan in","minder dan in"),"Geen waarde bekend"))</f>
        <v>Geen waarde bekend</v>
      </c>
      <c r="J67" s="4" t="str">
        <f>IFERROR(IF(OR(ABS(VLOOKUP($B$4,'Data R'!$1:$9999,MATCH($A67,'Data R'!$1:$1,),FALSE) - VLOOKUP($B$2,'Data R'!$1:$9999,MATCH($A67,'Data R'!$1:$1,),FALSE)) &gt; $B$20), "JA", ""), "Geen waarde bekend")</f>
        <v>Geen waarde bekend</v>
      </c>
      <c r="K67" s="4" t="str">
        <f>IF($J67="","gelijk aan",IFERROR(IF(OR(ABS(VLOOKUP($B$4,'Data R'!$1:$9999,MATCH($A67,'Data R'!$1:$1,),FALSE)&lt;VLOOKUP($B$2,'Data R'!$1:$9999,MATCH($A67,'Data R'!$1:$1,),FALSE))&gt;$B$20),"meer dan in","minder dan in"),"Geen waarde bekend"))</f>
        <v>Geen waarde bekend</v>
      </c>
      <c r="L67" s="4" t="str">
        <f>IFERROR(IF(ABS(VLOOKUP($B$2,'Data R trends'!$1:$10001,MATCH($A67 &amp; $E$15,'Data R trends'!$1:$1,),FALSE) - VLOOKUP($B$2,'Data R trends'!$1:$10001,MATCH($A67 &amp; $E$16,'Data R trends'!$1:$1,),FALSE)) &gt; $B$20, "JA", ""), "Geen waarde bekend")</f>
        <v>Geen waarde bekend</v>
      </c>
      <c r="M67" s="4" t="str">
        <f>IF($L67="","gelijk gebleven",IFERROR(IF(ABS(VLOOKUP($B$2,'Data R trends'!$1:$10001,MATCH($A67&amp;$E$15,'Data R trends'!$1:$1,),FALSE)&lt;VLOOKUP($B$2,'Data R trends'!$1:$10001,MATCH($A67&amp;$E$16,'Data R trends'!$1:$1,),FALSE))&gt;$B$20,"gestegen","gedaald"),"Geen waarde bekend"))</f>
        <v>Geen waarde bekend</v>
      </c>
    </row>
    <row r="68" spans="1:13" ht="15" customHeight="1" x14ac:dyDescent="0.25">
      <c r="A68" t="s">
        <v>73</v>
      </c>
      <c r="B68" s="20" t="s">
        <v>195</v>
      </c>
      <c r="C68" s="4">
        <v>5</v>
      </c>
      <c r="D68" s="4" t="s">
        <v>16</v>
      </c>
      <c r="E68" s="4" t="str">
        <f>IFERROR(IF(ABS(VLOOKUP($B$2,'Data R'!$1:$9999,MATCH($A68 &amp; $B$15,'Data R'!$1:$1,),FALSE) - VLOOKUP($B$2,'Data R'!$1:$9999,MATCH($A68 &amp; $B$16,'Data R'!$1:$1,),FALSE)) &gt; $B$20, "JA", ""), "Geen waarde bekend")</f>
        <v>Geen waarde bekend</v>
      </c>
      <c r="F68" s="4" t="str">
        <f>IFERROR(IF(OR(ABS(VLOOKUP($B$2,'Data R'!$1:$9999,MATCH($A68 &amp; $C$15,'Data R'!$1:$1,),FALSE) - VLOOKUP($B$2,'Data R'!$1:$9999,MATCH($A68 &amp; $C$19,'Data R'!$1:$1,),FALSE)) &gt; $B$20), "JA", ""), "Geen waarde bekend")</f>
        <v>Geen waarde bekend</v>
      </c>
      <c r="G68" s="4" t="str">
        <f>IFERROR(IF(OR(ABS(VLOOKUP($B$2,'Data R'!$1:$9999,MATCH($A68 &amp; $D$15,'Data R'!$1:$1,),FALSE) - VLOOKUP($B$2,'Data R'!$1:$9999,MATCH($A68 &amp; $D$17,'Data R'!$1:$1,),FALSE)) &gt; $B$20), "JA", ""), "Geen waarde bekend")</f>
        <v>Geen waarde bekend</v>
      </c>
      <c r="H68" s="4" t="str">
        <f>IFERROR(IF(OR(ABS(VLOOKUP($B$3,'Data R'!$1:$9999,MATCH($A68,'Data R'!$1:$1,),FALSE) - VLOOKUP($B$2,'Data R'!$1:$9999,MATCH($A68,'Data R'!$1:$1,),FALSE)) &gt; $B$20), "JA", ""), "Geen waarde bekend")</f>
        <v>Geen waarde bekend</v>
      </c>
      <c r="I68" s="4" t="str">
        <f>IF($H68="","gelijk aan",IFERROR(IF(OR(ABS(VLOOKUP($B$3,'Data R'!$1:$9999,MATCH($A68,'Data R'!$1:$1,),FALSE)&lt;VLOOKUP($B$2,'Data R'!$1:$9999,MATCH($A68,'Data R'!$1:$1,),FALSE))&gt;$B$20),"meer dan in","minder dan in"),"Geen waarde bekend"))</f>
        <v>Geen waarde bekend</v>
      </c>
      <c r="J68" s="4" t="str">
        <f>IFERROR(IF(OR(ABS(VLOOKUP($B$4,'Data R'!$1:$9999,MATCH($A68,'Data R'!$1:$1,),FALSE) - VLOOKUP($B$2,'Data R'!$1:$9999,MATCH($A68,'Data R'!$1:$1,),FALSE)) &gt; $B$20), "JA", ""), "Geen waarde bekend")</f>
        <v>Geen waarde bekend</v>
      </c>
      <c r="K68" s="4" t="str">
        <f>IF($J68="","gelijk aan",IFERROR(IF(OR(ABS(VLOOKUP($B$4,'Data R'!$1:$9999,MATCH($A68,'Data R'!$1:$1,),FALSE)&lt;VLOOKUP($B$2,'Data R'!$1:$9999,MATCH($A68,'Data R'!$1:$1,),FALSE))&gt;$B$20),"meer dan in","minder dan in"),"Geen waarde bekend"))</f>
        <v>Geen waarde bekend</v>
      </c>
      <c r="L68" s="4" t="str">
        <f>IFERROR(IF(ABS(VLOOKUP($B$2,'Data R trends'!$1:$10001,MATCH($A68 &amp; $E$15,'Data R trends'!$1:$1,),FALSE) - VLOOKUP($B$2,'Data R trends'!$1:$10001,MATCH($A68 &amp; $E$16,'Data R trends'!$1:$1,),FALSE)) &gt; $B$20, "JA", ""), "Geen waarde bekend")</f>
        <v>Geen waarde bekend</v>
      </c>
      <c r="M68" s="4" t="str">
        <f>IF($L68="","gelijk gebleven",IFERROR(IF(ABS(VLOOKUP($B$2,'Data R trends'!$1:$10001,MATCH($A68&amp;$E$15,'Data R trends'!$1:$1,),FALSE)&lt;VLOOKUP($B$2,'Data R trends'!$1:$10001,MATCH($A68&amp;$E$16,'Data R trends'!$1:$1,),FALSE))&gt;$B$20,"gestegen","gedaald"),"Geen waarde bekend"))</f>
        <v>Geen waarde bekend</v>
      </c>
    </row>
    <row r="69" spans="1:13" ht="15" customHeight="1" x14ac:dyDescent="0.25">
      <c r="A69" t="s">
        <v>74</v>
      </c>
      <c r="B69" s="20" t="s">
        <v>196</v>
      </c>
      <c r="C69" s="4">
        <v>5</v>
      </c>
      <c r="D69" s="4" t="s">
        <v>16</v>
      </c>
      <c r="E69" s="4" t="str">
        <f>IFERROR(IF(ABS(VLOOKUP($B$2,'Data R'!$1:$9999,MATCH($A69 &amp; $B$15,'Data R'!$1:$1,),FALSE) - VLOOKUP($B$2,'Data R'!$1:$9999,MATCH($A69 &amp; $B$16,'Data R'!$1:$1,),FALSE)) &gt; $B$20, "JA", ""), "Geen waarde bekend")</f>
        <v>Geen waarde bekend</v>
      </c>
      <c r="F69" s="4" t="str">
        <f>IFERROR(IF(OR(ABS(VLOOKUP($B$2,'Data R'!$1:$9999,MATCH($A69 &amp; $C$15,'Data R'!$1:$1,),FALSE) - VLOOKUP($B$2,'Data R'!$1:$9999,MATCH($A69 &amp; $C$19,'Data R'!$1:$1,),FALSE)) &gt; $B$20), "JA", ""), "Geen waarde bekend")</f>
        <v>Geen waarde bekend</v>
      </c>
      <c r="G69" s="4" t="str">
        <f>IFERROR(IF(OR(ABS(VLOOKUP($B$2,'Data R'!$1:$9999,MATCH($A69 &amp; $D$15,'Data R'!$1:$1,),FALSE) - VLOOKUP($B$2,'Data R'!$1:$9999,MATCH($A69 &amp; $D$17,'Data R'!$1:$1,),FALSE)) &gt; $B$20), "JA", ""), "Geen waarde bekend")</f>
        <v>Geen waarde bekend</v>
      </c>
      <c r="H69" s="4" t="str">
        <f>IFERROR(IF(OR(ABS(VLOOKUP($B$3,'Data R'!$1:$9999,MATCH($A69,'Data R'!$1:$1,),FALSE) - VLOOKUP($B$2,'Data R'!$1:$9999,MATCH($A69,'Data R'!$1:$1,),FALSE)) &gt; $B$20), "JA", ""), "Geen waarde bekend")</f>
        <v>Geen waarde bekend</v>
      </c>
      <c r="I69" s="4" t="str">
        <f>IF($H69="","gelijk aan",IFERROR(IF(OR(ABS(VLOOKUP($B$3,'Data R'!$1:$9999,MATCH($A69,'Data R'!$1:$1,),FALSE)&lt;VLOOKUP($B$2,'Data R'!$1:$9999,MATCH($A69,'Data R'!$1:$1,),FALSE))&gt;$B$20),"meer dan in","minder dan in"),"Geen waarde bekend"))</f>
        <v>Geen waarde bekend</v>
      </c>
      <c r="J69" s="4" t="str">
        <f>IFERROR(IF(OR(ABS(VLOOKUP($B$4,'Data R'!$1:$9999,MATCH($A69,'Data R'!$1:$1,),FALSE) - VLOOKUP($B$2,'Data R'!$1:$9999,MATCH($A69,'Data R'!$1:$1,),FALSE)) &gt; $B$20), "JA", ""), "Geen waarde bekend")</f>
        <v>Geen waarde bekend</v>
      </c>
      <c r="K69" s="4" t="str">
        <f>IF($J69="","gelijk aan",IFERROR(IF(OR(ABS(VLOOKUP($B$4,'Data R'!$1:$9999,MATCH($A69,'Data R'!$1:$1,),FALSE)&lt;VLOOKUP($B$2,'Data R'!$1:$9999,MATCH($A69,'Data R'!$1:$1,),FALSE))&gt;$B$20),"meer dan in","minder dan in"),"Geen waarde bekend"))</f>
        <v>Geen waarde bekend</v>
      </c>
      <c r="L69" s="4" t="str">
        <f>IFERROR(IF(ABS(VLOOKUP($B$2,'Data R trends'!$1:$10001,MATCH($A69 &amp; $E$15,'Data R trends'!$1:$1,),FALSE) - VLOOKUP($B$2,'Data R trends'!$1:$10001,MATCH($A69 &amp; $E$16,'Data R trends'!$1:$1,),FALSE)) &gt; $B$20, "JA", ""), "Geen waarde bekend")</f>
        <v>Geen waarde bekend</v>
      </c>
      <c r="M69" s="4" t="str">
        <f>IF($L69="","gelijk gebleven",IFERROR(IF(ABS(VLOOKUP($B$2,'Data R trends'!$1:$10001,MATCH($A69&amp;$E$15,'Data R trends'!$1:$1,),FALSE)&lt;VLOOKUP($B$2,'Data R trends'!$1:$10001,MATCH($A69&amp;$E$16,'Data R trends'!$1:$1,),FALSE))&gt;$B$20,"gestegen","gedaald"),"Geen waarde bekend"))</f>
        <v>Geen waarde bekend</v>
      </c>
    </row>
    <row r="70" spans="1:13" ht="15" customHeight="1" x14ac:dyDescent="0.2">
      <c r="A70" t="s">
        <v>75</v>
      </c>
      <c r="B70" s="13" t="s">
        <v>197</v>
      </c>
      <c r="C70" s="4">
        <v>5</v>
      </c>
      <c r="D70" s="4" t="s">
        <v>16</v>
      </c>
      <c r="E70" s="4" t="str">
        <f>IFERROR(IF(ABS(VLOOKUP($B$2,'Data R'!$1:$9999,MATCH($A70 &amp; $B$15,'Data R'!$1:$1,),FALSE) - VLOOKUP($B$2,'Data R'!$1:$9999,MATCH($A70 &amp; $B$16,'Data R'!$1:$1,),FALSE)) &gt; $B$20, "JA", ""), "Geen waarde bekend")</f>
        <v>Geen waarde bekend</v>
      </c>
      <c r="F70" s="4" t="str">
        <f>IFERROR(IF(OR(ABS(VLOOKUP($B$2,'Data R'!$1:$9999,MATCH($A70 &amp; $C$15,'Data R'!$1:$1,),FALSE) - VLOOKUP($B$2,'Data R'!$1:$9999,MATCH($A70 &amp; $C$19,'Data R'!$1:$1,),FALSE)) &gt; $B$20), "JA", ""), "Geen waarde bekend")</f>
        <v>Geen waarde bekend</v>
      </c>
      <c r="G70" s="4" t="str">
        <f>IFERROR(IF(OR(ABS(VLOOKUP($B$2,'Data R'!$1:$9999,MATCH($A70 &amp; $D$15,'Data R'!$1:$1,),FALSE) - VLOOKUP($B$2,'Data R'!$1:$9999,MATCH($A70 &amp; $D$17,'Data R'!$1:$1,),FALSE)) &gt; $B$20), "JA", ""), "Geen waarde bekend")</f>
        <v>Geen waarde bekend</v>
      </c>
      <c r="H70" s="4" t="str">
        <f>IFERROR(IF(OR(ABS(VLOOKUP($B$3,'Data R'!$1:$9999,MATCH($A70,'Data R'!$1:$1,),FALSE) - VLOOKUP($B$2,'Data R'!$1:$9999,MATCH($A70,'Data R'!$1:$1,),FALSE)) &gt; $B$20), "JA", ""), "Geen waarde bekend")</f>
        <v>Geen waarde bekend</v>
      </c>
      <c r="I70" s="4" t="str">
        <f>IF($H70="","gelijk aan",IFERROR(IF(OR(ABS(VLOOKUP($B$3,'Data R'!$1:$9999,MATCH($A70,'Data R'!$1:$1,),FALSE)&lt;VLOOKUP($B$2,'Data R'!$1:$9999,MATCH($A70,'Data R'!$1:$1,),FALSE))&gt;$B$20),"meer dan in","minder dan in"),"Geen waarde bekend"))</f>
        <v>Geen waarde bekend</v>
      </c>
      <c r="J70" s="4" t="str">
        <f>IFERROR(IF(OR(ABS(VLOOKUP($B$4,'Data R'!$1:$9999,MATCH($A70,'Data R'!$1:$1,),FALSE) - VLOOKUP($B$2,'Data R'!$1:$9999,MATCH($A70,'Data R'!$1:$1,),FALSE)) &gt; $B$20), "JA", ""), "Geen waarde bekend")</f>
        <v>Geen waarde bekend</v>
      </c>
      <c r="K70" s="4" t="str">
        <f>IF($J70="","gelijk aan",IFERROR(IF(OR(ABS(VLOOKUP($B$4,'Data R'!$1:$9999,MATCH($A70,'Data R'!$1:$1,),FALSE)&lt;VLOOKUP($B$2,'Data R'!$1:$9999,MATCH($A70,'Data R'!$1:$1,),FALSE))&gt;$B$20),"meer dan in","minder dan in"),"Geen waarde bekend"))</f>
        <v>Geen waarde bekend</v>
      </c>
      <c r="L70" s="4" t="str">
        <f>IFERROR(IF(ABS(VLOOKUP($B$2,'Data R trends'!$1:$10001,MATCH($A70 &amp; $E$15,'Data R trends'!$1:$1,),FALSE) - VLOOKUP($B$2,'Data R trends'!$1:$10001,MATCH($A70 &amp; $E$16,'Data R trends'!$1:$1,),FALSE)) &gt; $B$20, "JA", ""), "Geen waarde bekend")</f>
        <v>Geen waarde bekend</v>
      </c>
      <c r="M70" s="4" t="str">
        <f>IF($L70="","gelijk gebleven",IFERROR(IF(ABS(VLOOKUP($B$2,'Data R trends'!$1:$10001,MATCH($A70&amp;$E$15,'Data R trends'!$1:$1,),FALSE)&lt;VLOOKUP($B$2,'Data R trends'!$1:$10001,MATCH($A70&amp;$E$16,'Data R trends'!$1:$1,),FALSE))&gt;$B$20,"gestegen","gedaald"),"Geen waarde bekend"))</f>
        <v>Geen waarde bekend</v>
      </c>
    </row>
    <row r="71" spans="1:13" ht="15" customHeight="1" x14ac:dyDescent="0.2">
      <c r="A71" t="s">
        <v>76</v>
      </c>
      <c r="B71" s="13" t="s">
        <v>198</v>
      </c>
      <c r="C71" s="4">
        <v>5</v>
      </c>
      <c r="D71" s="4" t="s">
        <v>16</v>
      </c>
      <c r="E71" s="4" t="str">
        <f>IFERROR(IF(ABS(VLOOKUP($B$2,'Data R'!$1:$9999,MATCH($A71 &amp; $B$15,'Data R'!$1:$1,),FALSE) - VLOOKUP($B$2,'Data R'!$1:$9999,MATCH($A71 &amp; $B$16,'Data R'!$1:$1,),FALSE)) &gt; $B$20, "JA", ""), "Geen waarde bekend")</f>
        <v>Geen waarde bekend</v>
      </c>
      <c r="F71" s="4" t="str">
        <f>IFERROR(IF(OR(ABS(VLOOKUP($B$2,'Data R'!$1:$9999,MATCH($A71 &amp; $C$15,'Data R'!$1:$1,),FALSE) - VLOOKUP($B$2,'Data R'!$1:$9999,MATCH($A71 &amp; $C$19,'Data R'!$1:$1,),FALSE)) &gt; $B$20), "JA", ""), "Geen waarde bekend")</f>
        <v>Geen waarde bekend</v>
      </c>
      <c r="G71" s="4" t="str">
        <f>IFERROR(IF(OR(ABS(VLOOKUP($B$2,'Data R'!$1:$9999,MATCH($A71 &amp; $D$15,'Data R'!$1:$1,),FALSE) - VLOOKUP($B$2,'Data R'!$1:$9999,MATCH($A71 &amp; $D$17,'Data R'!$1:$1,),FALSE)) &gt; $B$20), "JA", ""), "Geen waarde bekend")</f>
        <v>Geen waarde bekend</v>
      </c>
      <c r="H71" s="4" t="str">
        <f>IFERROR(IF(OR(ABS(VLOOKUP($B$3,'Data R'!$1:$9999,MATCH($A71,'Data R'!$1:$1,),FALSE) - VLOOKUP($B$2,'Data R'!$1:$9999,MATCH($A71,'Data R'!$1:$1,),FALSE)) &gt; $B$20), "JA", ""), "Geen waarde bekend")</f>
        <v>Geen waarde bekend</v>
      </c>
      <c r="I71" s="4" t="str">
        <f>IF($H71="","gelijk aan",IFERROR(IF(OR(ABS(VLOOKUP($B$3,'Data R'!$1:$9999,MATCH($A71,'Data R'!$1:$1,),FALSE)&lt;VLOOKUP($B$2,'Data R'!$1:$9999,MATCH($A71,'Data R'!$1:$1,),FALSE))&gt;$B$20),"meer dan in","minder dan in"),"Geen waarde bekend"))</f>
        <v>Geen waarde bekend</v>
      </c>
      <c r="J71" s="4" t="str">
        <f>IFERROR(IF(OR(ABS(VLOOKUP($B$4,'Data R'!$1:$9999,MATCH($A71,'Data R'!$1:$1,),FALSE) - VLOOKUP($B$2,'Data R'!$1:$9999,MATCH($A71,'Data R'!$1:$1,),FALSE)) &gt; $B$20), "JA", ""), "Geen waarde bekend")</f>
        <v>Geen waarde bekend</v>
      </c>
      <c r="K71" s="4" t="str">
        <f>IF($J71="","gelijk aan",IFERROR(IF(OR(ABS(VLOOKUP($B$4,'Data R'!$1:$9999,MATCH($A71,'Data R'!$1:$1,),FALSE)&lt;VLOOKUP($B$2,'Data R'!$1:$9999,MATCH($A71,'Data R'!$1:$1,),FALSE))&gt;$B$20),"meer dan in","minder dan in"),"Geen waarde bekend"))</f>
        <v>Geen waarde bekend</v>
      </c>
      <c r="L71" s="4" t="str">
        <f>IFERROR(IF(ABS(VLOOKUP($B$2,'Data R trends'!$1:$10001,MATCH($A71 &amp; $E$15,'Data R trends'!$1:$1,),FALSE) - VLOOKUP($B$2,'Data R trends'!$1:$10001,MATCH($A71 &amp; $E$16,'Data R trends'!$1:$1,),FALSE)) &gt; $B$20, "JA", ""), "Geen waarde bekend")</f>
        <v>Geen waarde bekend</v>
      </c>
      <c r="M71" s="4" t="str">
        <f>IF($L71="","gelijk gebleven",IFERROR(IF(ABS(VLOOKUP($B$2,'Data R trends'!$1:$10001,MATCH($A71&amp;$E$15,'Data R trends'!$1:$1,),FALSE)&lt;VLOOKUP($B$2,'Data R trends'!$1:$10001,MATCH($A71&amp;$E$16,'Data R trends'!$1:$1,),FALSE))&gt;$B$20,"gestegen","gedaald"),"Geen waarde bekend"))</f>
        <v>Geen waarde bekend</v>
      </c>
    </row>
    <row r="72" spans="1:13" ht="15" customHeight="1" x14ac:dyDescent="0.2">
      <c r="A72" t="s">
        <v>77</v>
      </c>
      <c r="B72" s="13" t="s">
        <v>199</v>
      </c>
      <c r="C72" s="4">
        <v>5</v>
      </c>
      <c r="D72" s="4" t="s">
        <v>16</v>
      </c>
      <c r="E72" s="4" t="str">
        <f>IFERROR(IF(ABS(VLOOKUP($B$2,'Data R'!$1:$9999,MATCH($A72 &amp; $B$15,'Data R'!$1:$1,),FALSE) - VLOOKUP($B$2,'Data R'!$1:$9999,MATCH($A72 &amp; $B$16,'Data R'!$1:$1,),FALSE)) &gt; $B$20, "JA", ""), "Geen waarde bekend")</f>
        <v>Geen waarde bekend</v>
      </c>
      <c r="F72" s="4" t="str">
        <f>IFERROR(IF(OR(ABS(VLOOKUP($B$2,'Data R'!$1:$9999,MATCH($A72 &amp; $C$15,'Data R'!$1:$1,),FALSE) - VLOOKUP($B$2,'Data R'!$1:$9999,MATCH($A72 &amp; $C$19,'Data R'!$1:$1,),FALSE)) &gt; $B$20), "JA", ""), "Geen waarde bekend")</f>
        <v>Geen waarde bekend</v>
      </c>
      <c r="G72" s="4" t="str">
        <f>IFERROR(IF(OR(ABS(VLOOKUP($B$2,'Data R'!$1:$9999,MATCH($A72 &amp; $D$15,'Data R'!$1:$1,),FALSE) - VLOOKUP($B$2,'Data R'!$1:$9999,MATCH($A72 &amp; $D$17,'Data R'!$1:$1,),FALSE)) &gt; $B$20), "JA", ""), "Geen waarde bekend")</f>
        <v>Geen waarde bekend</v>
      </c>
      <c r="H72" s="4" t="str">
        <f>IFERROR(IF(OR(ABS(VLOOKUP($B$3,'Data R'!$1:$9999,MATCH($A72,'Data R'!$1:$1,),FALSE) - VLOOKUP($B$2,'Data R'!$1:$9999,MATCH($A72,'Data R'!$1:$1,),FALSE)) &gt; $B$20), "JA", ""), "Geen waarde bekend")</f>
        <v>Geen waarde bekend</v>
      </c>
      <c r="I72" s="4" t="str">
        <f>IF($H72="","gelijk aan",IFERROR(IF(OR(ABS(VLOOKUP($B$3,'Data R'!$1:$9999,MATCH($A72,'Data R'!$1:$1,),FALSE)&lt;VLOOKUP($B$2,'Data R'!$1:$9999,MATCH($A72,'Data R'!$1:$1,),FALSE))&gt;$B$20),"meer dan in","minder dan in"),"Geen waarde bekend"))</f>
        <v>Geen waarde bekend</v>
      </c>
      <c r="J72" s="4" t="str">
        <f>IFERROR(IF(OR(ABS(VLOOKUP($B$4,'Data R'!$1:$9999,MATCH($A72,'Data R'!$1:$1,),FALSE) - VLOOKUP($B$2,'Data R'!$1:$9999,MATCH($A72,'Data R'!$1:$1,),FALSE)) &gt; $B$20), "JA", ""), "Geen waarde bekend")</f>
        <v>Geen waarde bekend</v>
      </c>
      <c r="K72" s="4" t="str">
        <f>IF($J72="","gelijk aan",IFERROR(IF(OR(ABS(VLOOKUP($B$4,'Data R'!$1:$9999,MATCH($A72,'Data R'!$1:$1,),FALSE)&lt;VLOOKUP($B$2,'Data R'!$1:$9999,MATCH($A72,'Data R'!$1:$1,),FALSE))&gt;$B$20),"meer dan in","minder dan in"),"Geen waarde bekend"))</f>
        <v>Geen waarde bekend</v>
      </c>
      <c r="L72" s="4" t="str">
        <f>IFERROR(IF(ABS(VLOOKUP($B$2,'Data R trends'!$1:$10001,MATCH($A72 &amp; $E$15,'Data R trends'!$1:$1,),FALSE) - VLOOKUP($B$2,'Data R trends'!$1:$10001,MATCH($A72 &amp; $E$16,'Data R trends'!$1:$1,),FALSE)) &gt; $B$20, "JA", ""), "Geen waarde bekend")</f>
        <v>Geen waarde bekend</v>
      </c>
      <c r="M72" s="4" t="str">
        <f>IF($L72="","gelijk gebleven",IFERROR(IF(ABS(VLOOKUP($B$2,'Data R trends'!$1:$10001,MATCH($A72&amp;$E$15,'Data R trends'!$1:$1,),FALSE)&lt;VLOOKUP($B$2,'Data R trends'!$1:$10001,MATCH($A72&amp;$E$16,'Data R trends'!$1:$1,),FALSE))&gt;$B$20,"gestegen","gedaald"),"Geen waarde bekend"))</f>
        <v>Geen waarde bekend</v>
      </c>
    </row>
    <row r="73" spans="1:13" ht="15" customHeight="1" x14ac:dyDescent="0.2">
      <c r="A73" t="s">
        <v>78</v>
      </c>
      <c r="B73" s="13" t="s">
        <v>200</v>
      </c>
      <c r="C73" s="4">
        <v>5</v>
      </c>
      <c r="D73" s="4" t="s">
        <v>16</v>
      </c>
      <c r="E73" s="4" t="str">
        <f>IFERROR(IF(ABS(VLOOKUP($B$2,'Data R'!$1:$9999,MATCH($A73 &amp; $B$15,'Data R'!$1:$1,),FALSE) - VLOOKUP($B$2,'Data R'!$1:$9999,MATCH($A73 &amp; $B$16,'Data R'!$1:$1,),FALSE)) &gt; $B$20, "JA", ""), "Geen waarde bekend")</f>
        <v>Geen waarde bekend</v>
      </c>
      <c r="F73" s="4" t="str">
        <f>IFERROR(IF(OR(ABS(VLOOKUP($B$2,'Data R'!$1:$9999,MATCH($A73 &amp; $C$15,'Data R'!$1:$1,),FALSE) - VLOOKUP($B$2,'Data R'!$1:$9999,MATCH($A73 &amp; $C$19,'Data R'!$1:$1,),FALSE)) &gt; $B$20), "JA", ""), "Geen waarde bekend")</f>
        <v>Geen waarde bekend</v>
      </c>
      <c r="G73" s="4" t="str">
        <f>IFERROR(IF(OR(ABS(VLOOKUP($B$2,'Data R'!$1:$9999,MATCH($A73 &amp; $D$15,'Data R'!$1:$1,),FALSE) - VLOOKUP($B$2,'Data R'!$1:$9999,MATCH($A73 &amp; $D$17,'Data R'!$1:$1,),FALSE)) &gt; $B$20), "JA", ""), "Geen waarde bekend")</f>
        <v>Geen waarde bekend</v>
      </c>
      <c r="H73" s="4" t="str">
        <f>IFERROR(IF(OR(ABS(VLOOKUP($B$3,'Data R'!$1:$9999,MATCH($A73,'Data R'!$1:$1,),FALSE) - VLOOKUP($B$2,'Data R'!$1:$9999,MATCH($A73,'Data R'!$1:$1,),FALSE)) &gt; $B$20), "JA", ""), "Geen waarde bekend")</f>
        <v>Geen waarde bekend</v>
      </c>
      <c r="I73" s="4" t="str">
        <f>IF($H73="","gelijk aan",IFERROR(IF(OR(ABS(VLOOKUP($B$3,'Data R'!$1:$9999,MATCH($A73,'Data R'!$1:$1,),FALSE)&lt;VLOOKUP($B$2,'Data R'!$1:$9999,MATCH($A73,'Data R'!$1:$1,),FALSE))&gt;$B$20),"meer dan in","minder dan in"),"Geen waarde bekend"))</f>
        <v>Geen waarde bekend</v>
      </c>
      <c r="J73" s="4" t="str">
        <f>IFERROR(IF(OR(ABS(VLOOKUP($B$4,'Data R'!$1:$9999,MATCH($A73,'Data R'!$1:$1,),FALSE) - VLOOKUP($B$2,'Data R'!$1:$9999,MATCH($A73,'Data R'!$1:$1,),FALSE)) &gt; $B$20), "JA", ""), "Geen waarde bekend")</f>
        <v>Geen waarde bekend</v>
      </c>
      <c r="K73" s="4" t="str">
        <f>IF($J73="","gelijk aan",IFERROR(IF(OR(ABS(VLOOKUP($B$4,'Data R'!$1:$9999,MATCH($A73,'Data R'!$1:$1,),FALSE)&lt;VLOOKUP($B$2,'Data R'!$1:$9999,MATCH($A73,'Data R'!$1:$1,),FALSE))&gt;$B$20),"meer dan in","minder dan in"),"Geen waarde bekend"))</f>
        <v>Geen waarde bekend</v>
      </c>
      <c r="L73" s="4" t="str">
        <f>IFERROR(IF(ABS(VLOOKUP($B$2,'Data R trends'!$1:$10001,MATCH($A73 &amp; $E$15,'Data R trends'!$1:$1,),FALSE) - VLOOKUP($B$2,'Data R trends'!$1:$10001,MATCH($A73 &amp; $E$16,'Data R trends'!$1:$1,),FALSE)) &gt; $B$20, "JA", ""), "Geen waarde bekend")</f>
        <v>Geen waarde bekend</v>
      </c>
      <c r="M73" s="4" t="str">
        <f>IF($L73="","gelijk gebleven",IFERROR(IF(ABS(VLOOKUP($B$2,'Data R trends'!$1:$10001,MATCH($A73&amp;$E$15,'Data R trends'!$1:$1,),FALSE)&lt;VLOOKUP($B$2,'Data R trends'!$1:$10001,MATCH($A73&amp;$E$16,'Data R trends'!$1:$1,),FALSE))&gt;$B$20,"gestegen","gedaald"),"Geen waarde bekend"))</f>
        <v>Geen waarde bekend</v>
      </c>
    </row>
    <row r="74" spans="1:13" ht="15" customHeight="1" x14ac:dyDescent="0.25">
      <c r="A74" t="s">
        <v>79</v>
      </c>
      <c r="B74" s="20" t="s">
        <v>201</v>
      </c>
      <c r="C74" s="4">
        <v>5</v>
      </c>
      <c r="D74" s="4" t="s">
        <v>16</v>
      </c>
      <c r="E74" s="4" t="str">
        <f>IFERROR(IF(ABS(VLOOKUP($B$2,'Data R'!$1:$9999,MATCH($A74 &amp; $B$15,'Data R'!$1:$1,),FALSE) - VLOOKUP($B$2,'Data R'!$1:$9999,MATCH($A74 &amp; $B$16,'Data R'!$1:$1,),FALSE)) &gt; $B$20, "JA", ""), "Geen waarde bekend")</f>
        <v>Geen waarde bekend</v>
      </c>
      <c r="F74" s="4" t="str">
        <f>IFERROR(IF(OR(ABS(VLOOKUP($B$2,'Data R'!$1:$9999,MATCH($A74 &amp; $C$15,'Data R'!$1:$1,),FALSE) - VLOOKUP($B$2,'Data R'!$1:$9999,MATCH($A74 &amp; $C$19,'Data R'!$1:$1,),FALSE)) &gt; $B$20), "JA", ""), "Geen waarde bekend")</f>
        <v>Geen waarde bekend</v>
      </c>
      <c r="G74" s="4" t="str">
        <f>IFERROR(IF(OR(ABS(VLOOKUP($B$2,'Data R'!$1:$9999,MATCH($A74 &amp; $D$15,'Data R'!$1:$1,),FALSE) - VLOOKUP($B$2,'Data R'!$1:$9999,MATCH($A74 &amp; $D$17,'Data R'!$1:$1,),FALSE)) &gt; $B$20), "JA", ""), "Geen waarde bekend")</f>
        <v>Geen waarde bekend</v>
      </c>
      <c r="H74" s="4" t="str">
        <f>IFERROR(IF(OR(ABS(VLOOKUP($B$3,'Data R'!$1:$9999,MATCH($A74,'Data R'!$1:$1,),FALSE) - VLOOKUP($B$2,'Data R'!$1:$9999,MATCH($A74,'Data R'!$1:$1,),FALSE)) &gt; $B$20), "JA", ""), "Geen waarde bekend")</f>
        <v>Geen waarde bekend</v>
      </c>
      <c r="I74" s="4" t="str">
        <f>IF($H74="","gelijk aan",IFERROR(IF(OR(ABS(VLOOKUP($B$3,'Data R'!$1:$9999,MATCH($A74,'Data R'!$1:$1,),FALSE)&lt;VLOOKUP($B$2,'Data R'!$1:$9999,MATCH($A74,'Data R'!$1:$1,),FALSE))&gt;$B$20),"meer dan in","minder dan in"),"Geen waarde bekend"))</f>
        <v>Geen waarde bekend</v>
      </c>
      <c r="J74" s="4" t="str">
        <f>IFERROR(IF(OR(ABS(VLOOKUP($B$4,'Data R'!$1:$9999,MATCH($A74,'Data R'!$1:$1,),FALSE) - VLOOKUP($B$2,'Data R'!$1:$9999,MATCH($A74,'Data R'!$1:$1,),FALSE)) &gt; $B$20), "JA", ""), "Geen waarde bekend")</f>
        <v>Geen waarde bekend</v>
      </c>
      <c r="K74" s="4" t="str">
        <f>IF($J74="","gelijk aan",IFERROR(IF(OR(ABS(VLOOKUP($B$4,'Data R'!$1:$9999,MATCH($A74,'Data R'!$1:$1,),FALSE)&lt;VLOOKUP($B$2,'Data R'!$1:$9999,MATCH($A74,'Data R'!$1:$1,),FALSE))&gt;$B$20),"meer dan in","minder dan in"),"Geen waarde bekend"))</f>
        <v>Geen waarde bekend</v>
      </c>
      <c r="L74" s="4" t="str">
        <f>IFERROR(IF(ABS(VLOOKUP($B$2,'Data R trends'!$1:$10001,MATCH($A74 &amp; $E$15,'Data R trends'!$1:$1,),FALSE) - VLOOKUP($B$2,'Data R trends'!$1:$10001,MATCH($A74 &amp; $E$16,'Data R trends'!$1:$1,),FALSE)) &gt; $B$20, "JA", ""), "Geen waarde bekend")</f>
        <v>Geen waarde bekend</v>
      </c>
      <c r="M74" s="4" t="str">
        <f>IF($L74="","gelijk gebleven",IFERROR(IF(ABS(VLOOKUP($B$2,'Data R trends'!$1:$10001,MATCH($A74&amp;$E$15,'Data R trends'!$1:$1,),FALSE)&lt;VLOOKUP($B$2,'Data R trends'!$1:$10001,MATCH($A74&amp;$E$16,'Data R trends'!$1:$1,),FALSE))&gt;$B$20,"gestegen","gedaald"),"Geen waarde bekend"))</f>
        <v>Geen waarde bekend</v>
      </c>
    </row>
    <row r="75" spans="1:13" ht="15" customHeight="1" x14ac:dyDescent="0.25">
      <c r="A75" t="s">
        <v>80</v>
      </c>
      <c r="B75" s="20" t="s">
        <v>202</v>
      </c>
      <c r="C75" s="4">
        <v>5</v>
      </c>
      <c r="D75" s="4" t="s">
        <v>16</v>
      </c>
      <c r="E75" s="4" t="str">
        <f>IFERROR(IF(ABS(VLOOKUP($B$2,'Data R'!$1:$9999,MATCH($A75 &amp; $B$15,'Data R'!$1:$1,),FALSE) - VLOOKUP($B$2,'Data R'!$1:$9999,MATCH($A75 &amp; $B$16,'Data R'!$1:$1,),FALSE)) &gt; $B$20, "JA", ""), "Geen waarde bekend")</f>
        <v>Geen waarde bekend</v>
      </c>
      <c r="F75" s="4" t="str">
        <f>IFERROR(IF(OR(ABS(VLOOKUP($B$2,'Data R'!$1:$9999,MATCH($A75 &amp; $C$15,'Data R'!$1:$1,),FALSE) - VLOOKUP($B$2,'Data R'!$1:$9999,MATCH($A75 &amp; $C$19,'Data R'!$1:$1,),FALSE)) &gt; $B$20), "JA", ""), "Geen waarde bekend")</f>
        <v>Geen waarde bekend</v>
      </c>
      <c r="G75" s="4" t="str">
        <f>IFERROR(IF(OR(ABS(VLOOKUP($B$2,'Data R'!$1:$9999,MATCH($A75 &amp; $D$15,'Data R'!$1:$1,),FALSE) - VLOOKUP($B$2,'Data R'!$1:$9999,MATCH($A75 &amp; $D$17,'Data R'!$1:$1,),FALSE)) &gt; $B$20), "JA", ""), "Geen waarde bekend")</f>
        <v>Geen waarde bekend</v>
      </c>
      <c r="H75" s="4" t="str">
        <f>IFERROR(IF(OR(ABS(VLOOKUP($B$3,'Data R'!$1:$9999,MATCH($A75,'Data R'!$1:$1,),FALSE) - VLOOKUP($B$2,'Data R'!$1:$9999,MATCH($A75,'Data R'!$1:$1,),FALSE)) &gt; $B$20), "JA", ""), "Geen waarde bekend")</f>
        <v>Geen waarde bekend</v>
      </c>
      <c r="I75" s="4" t="str">
        <f>IF($H75="","gelijk aan",IFERROR(IF(OR(ABS(VLOOKUP($B$3,'Data R'!$1:$9999,MATCH($A75,'Data R'!$1:$1,),FALSE)&lt;VLOOKUP($B$2,'Data R'!$1:$9999,MATCH($A75,'Data R'!$1:$1,),FALSE))&gt;$B$20),"meer dan in","minder dan in"),"Geen waarde bekend"))</f>
        <v>Geen waarde bekend</v>
      </c>
      <c r="J75" s="4" t="str">
        <f>IFERROR(IF(OR(ABS(VLOOKUP($B$4,'Data R'!$1:$9999,MATCH($A75,'Data R'!$1:$1,),FALSE) - VLOOKUP($B$2,'Data R'!$1:$9999,MATCH($A75,'Data R'!$1:$1,),FALSE)) &gt; $B$20), "JA", ""), "Geen waarde bekend")</f>
        <v>Geen waarde bekend</v>
      </c>
      <c r="K75" s="4" t="str">
        <f>IF($J75="","gelijk aan",IFERROR(IF(OR(ABS(VLOOKUP($B$4,'Data R'!$1:$9999,MATCH($A75,'Data R'!$1:$1,),FALSE)&lt;VLOOKUP($B$2,'Data R'!$1:$9999,MATCH($A75,'Data R'!$1:$1,),FALSE))&gt;$B$20),"meer dan in","minder dan in"),"Geen waarde bekend"))</f>
        <v>Geen waarde bekend</v>
      </c>
      <c r="L75" s="4" t="str">
        <f>IFERROR(IF(ABS(VLOOKUP($B$2,'Data R trends'!$1:$10001,MATCH($A75 &amp; $E$15,'Data R trends'!$1:$1,),FALSE) - VLOOKUP($B$2,'Data R trends'!$1:$10001,MATCH($A75 &amp; $E$16,'Data R trends'!$1:$1,),FALSE)) &gt; $B$20, "JA", ""), "Geen waarde bekend")</f>
        <v>Geen waarde bekend</v>
      </c>
      <c r="M75" s="4" t="str">
        <f>IF($L75="","gelijk gebleven",IFERROR(IF(ABS(VLOOKUP($B$2,'Data R trends'!$1:$10001,MATCH($A75&amp;$E$15,'Data R trends'!$1:$1,),FALSE)&lt;VLOOKUP($B$2,'Data R trends'!$1:$10001,MATCH($A75&amp;$E$16,'Data R trends'!$1:$1,),FALSE))&gt;$B$20,"gestegen","gedaald"),"Geen waarde bekend"))</f>
        <v>Geen waarde bekend</v>
      </c>
    </row>
    <row r="76" spans="1:13" ht="15" customHeight="1" x14ac:dyDescent="0.25">
      <c r="A76" t="s">
        <v>81</v>
      </c>
      <c r="B76" s="20" t="s">
        <v>203</v>
      </c>
      <c r="C76" s="4">
        <v>5</v>
      </c>
      <c r="D76" s="4" t="s">
        <v>16</v>
      </c>
      <c r="E76" s="4" t="str">
        <f>IFERROR(IF(ABS(VLOOKUP($B$2,'Data R'!$1:$9999,MATCH($A76 &amp; $B$15,'Data R'!$1:$1,),FALSE) - VLOOKUP($B$2,'Data R'!$1:$9999,MATCH($A76 &amp; $B$16,'Data R'!$1:$1,),FALSE)) &gt; $B$20, "JA", ""), "Geen waarde bekend")</f>
        <v>Geen waarde bekend</v>
      </c>
      <c r="F76" s="4" t="str">
        <f>IFERROR(IF(OR(ABS(VLOOKUP($B$2,'Data R'!$1:$9999,MATCH($A76 &amp; $C$15,'Data R'!$1:$1,),FALSE) - VLOOKUP($B$2,'Data R'!$1:$9999,MATCH($A76 &amp; $C$19,'Data R'!$1:$1,),FALSE)) &gt; $B$20), "JA", ""), "Geen waarde bekend")</f>
        <v>Geen waarde bekend</v>
      </c>
      <c r="G76" s="4" t="str">
        <f>IFERROR(IF(OR(ABS(VLOOKUP($B$2,'Data R'!$1:$9999,MATCH($A76 &amp; $D$15,'Data R'!$1:$1,),FALSE) - VLOOKUP($B$2,'Data R'!$1:$9999,MATCH($A76 &amp; $D$17,'Data R'!$1:$1,),FALSE)) &gt; $B$20), "JA", ""), "Geen waarde bekend")</f>
        <v>Geen waarde bekend</v>
      </c>
      <c r="H76" s="4" t="str">
        <f>IFERROR(IF(OR(ABS(VLOOKUP($B$3,'Data R'!$1:$9999,MATCH($A76,'Data R'!$1:$1,),FALSE) - VLOOKUP($B$2,'Data R'!$1:$9999,MATCH($A76,'Data R'!$1:$1,),FALSE)) &gt; $B$20), "JA", ""), "Geen waarde bekend")</f>
        <v>Geen waarde bekend</v>
      </c>
      <c r="I76" s="4" t="str">
        <f>IF($H76="","gelijk aan",IFERROR(IF(OR(ABS(VLOOKUP($B$3,'Data R'!$1:$9999,MATCH($A76,'Data R'!$1:$1,),FALSE)&lt;VLOOKUP($B$2,'Data R'!$1:$9999,MATCH($A76,'Data R'!$1:$1,),FALSE))&gt;$B$20),"meer dan in","minder dan in"),"Geen waarde bekend"))</f>
        <v>Geen waarde bekend</v>
      </c>
      <c r="J76" s="4" t="str">
        <f>IFERROR(IF(OR(ABS(VLOOKUP($B$4,'Data R'!$1:$9999,MATCH($A76,'Data R'!$1:$1,),FALSE) - VLOOKUP($B$2,'Data R'!$1:$9999,MATCH($A76,'Data R'!$1:$1,),FALSE)) &gt; $B$20), "JA", ""), "Geen waarde bekend")</f>
        <v>Geen waarde bekend</v>
      </c>
      <c r="K76" s="4" t="str">
        <f>IF($J76="","gelijk aan",IFERROR(IF(OR(ABS(VLOOKUP($B$4,'Data R'!$1:$9999,MATCH($A76,'Data R'!$1:$1,),FALSE)&lt;VLOOKUP($B$2,'Data R'!$1:$9999,MATCH($A76,'Data R'!$1:$1,),FALSE))&gt;$B$20),"meer dan in","minder dan in"),"Geen waarde bekend"))</f>
        <v>Geen waarde bekend</v>
      </c>
      <c r="L76" s="4" t="str">
        <f>IFERROR(IF(ABS(VLOOKUP($B$2,'Data R trends'!$1:$10001,MATCH($A76 &amp; $E$15,'Data R trends'!$1:$1,),FALSE) - VLOOKUP($B$2,'Data R trends'!$1:$10001,MATCH($A76 &amp; $E$16,'Data R trends'!$1:$1,),FALSE)) &gt; $B$20, "JA", ""), "Geen waarde bekend")</f>
        <v>Geen waarde bekend</v>
      </c>
      <c r="M76" s="4" t="str">
        <f>IF($L76="","gelijk gebleven",IFERROR(IF(ABS(VLOOKUP($B$2,'Data R trends'!$1:$10001,MATCH($A76&amp;$E$15,'Data R trends'!$1:$1,),FALSE)&lt;VLOOKUP($B$2,'Data R trends'!$1:$10001,MATCH($A76&amp;$E$16,'Data R trends'!$1:$1,),FALSE))&gt;$B$20,"gestegen","gedaald"),"Geen waarde bekend"))</f>
        <v>Geen waarde bekend</v>
      </c>
    </row>
    <row r="77" spans="1:13" ht="15" customHeight="1" x14ac:dyDescent="0.25">
      <c r="A77" t="s">
        <v>82</v>
      </c>
      <c r="B77" s="20" t="s">
        <v>204</v>
      </c>
      <c r="C77" s="4">
        <v>5</v>
      </c>
      <c r="D77" s="4" t="s">
        <v>16</v>
      </c>
      <c r="E77" s="4" t="str">
        <f>IFERROR(IF(ABS(VLOOKUP($B$2,'Data R'!$1:$9999,MATCH($A77 &amp; $B$15,'Data R'!$1:$1,),FALSE) - VLOOKUP($B$2,'Data R'!$1:$9999,MATCH($A77 &amp; $B$16,'Data R'!$1:$1,),FALSE)) &gt; $B$20, "JA", ""), "Geen waarde bekend")</f>
        <v>Geen waarde bekend</v>
      </c>
      <c r="F77" s="4" t="str">
        <f>IFERROR(IF(OR(ABS(VLOOKUP($B$2,'Data R'!$1:$9999,MATCH($A77 &amp; $C$15,'Data R'!$1:$1,),FALSE) - VLOOKUP($B$2,'Data R'!$1:$9999,MATCH($A77 &amp; $C$19,'Data R'!$1:$1,),FALSE)) &gt; $B$20), "JA", ""), "Geen waarde bekend")</f>
        <v>Geen waarde bekend</v>
      </c>
      <c r="G77" s="4" t="str">
        <f>IFERROR(IF(OR(ABS(VLOOKUP($B$2,'Data R'!$1:$9999,MATCH($A77 &amp; $D$15,'Data R'!$1:$1,),FALSE) - VLOOKUP($B$2,'Data R'!$1:$9999,MATCH($A77 &amp; $D$17,'Data R'!$1:$1,),FALSE)) &gt; $B$20), "JA", ""), "Geen waarde bekend")</f>
        <v>Geen waarde bekend</v>
      </c>
      <c r="H77" s="4" t="str">
        <f>IFERROR(IF(OR(ABS(VLOOKUP($B$3,'Data R'!$1:$9999,MATCH($A77,'Data R'!$1:$1,),FALSE) - VLOOKUP($B$2,'Data R'!$1:$9999,MATCH($A77,'Data R'!$1:$1,),FALSE)) &gt; $B$20), "JA", ""), "Geen waarde bekend")</f>
        <v>Geen waarde bekend</v>
      </c>
      <c r="I77" s="4" t="str">
        <f>IF($H77="","gelijk aan",IFERROR(IF(OR(ABS(VLOOKUP($B$3,'Data R'!$1:$9999,MATCH($A77,'Data R'!$1:$1,),FALSE)&lt;VLOOKUP($B$2,'Data R'!$1:$9999,MATCH($A77,'Data R'!$1:$1,),FALSE))&gt;$B$20),"meer dan in","minder dan in"),"Geen waarde bekend"))</f>
        <v>Geen waarde bekend</v>
      </c>
      <c r="J77" s="4" t="str">
        <f>IFERROR(IF(OR(ABS(VLOOKUP($B$4,'Data R'!$1:$9999,MATCH($A77,'Data R'!$1:$1,),FALSE) - VLOOKUP($B$2,'Data R'!$1:$9999,MATCH($A77,'Data R'!$1:$1,),FALSE)) &gt; $B$20), "JA", ""), "Geen waarde bekend")</f>
        <v>Geen waarde bekend</v>
      </c>
      <c r="K77" s="4" t="str">
        <f>IF($J77="","gelijk aan",IFERROR(IF(OR(ABS(VLOOKUP($B$4,'Data R'!$1:$9999,MATCH($A77,'Data R'!$1:$1,),FALSE)&lt;VLOOKUP($B$2,'Data R'!$1:$9999,MATCH($A77,'Data R'!$1:$1,),FALSE))&gt;$B$20),"meer dan in","minder dan in"),"Geen waarde bekend"))</f>
        <v>Geen waarde bekend</v>
      </c>
      <c r="L77" s="4" t="str">
        <f>IFERROR(IF(ABS(VLOOKUP($B$2,'Data R trends'!$1:$10001,MATCH($A77 &amp; $E$15,'Data R trends'!$1:$1,),FALSE) - VLOOKUP($B$2,'Data R trends'!$1:$10001,MATCH($A77 &amp; $E$16,'Data R trends'!$1:$1,),FALSE)) &gt; $B$20, "JA", ""), "Geen waarde bekend")</f>
        <v>Geen waarde bekend</v>
      </c>
      <c r="M77" s="4" t="str">
        <f>IF($L77="","gelijk gebleven",IFERROR(IF(ABS(VLOOKUP($B$2,'Data R trends'!$1:$10001,MATCH($A77&amp;$E$15,'Data R trends'!$1:$1,),FALSE)&lt;VLOOKUP($B$2,'Data R trends'!$1:$10001,MATCH($A77&amp;$E$16,'Data R trends'!$1:$1,),FALSE))&gt;$B$20,"gestegen","gedaald"),"Geen waarde bekend"))</f>
        <v>Geen waarde bekend</v>
      </c>
    </row>
    <row r="78" spans="1:13" ht="15" customHeight="1" x14ac:dyDescent="0.25">
      <c r="A78" t="s">
        <v>83</v>
      </c>
      <c r="B78" s="20" t="s">
        <v>205</v>
      </c>
      <c r="C78" s="4">
        <v>5</v>
      </c>
      <c r="D78" s="4" t="s">
        <v>16</v>
      </c>
      <c r="E78" s="4" t="str">
        <f>IFERROR(IF(ABS(VLOOKUP($B$2,'Data R'!$1:$9999,MATCH($A78 &amp; $B$15,'Data R'!$1:$1,),FALSE) - VLOOKUP($B$2,'Data R'!$1:$9999,MATCH($A78 &amp; $B$16,'Data R'!$1:$1,),FALSE)) &gt; $B$20, "JA", ""), "Geen waarde bekend")</f>
        <v>Geen waarde bekend</v>
      </c>
      <c r="F78" s="4" t="str">
        <f>IFERROR(IF(OR(ABS(VLOOKUP($B$2,'Data R'!$1:$9999,MATCH($A78 &amp; $C$15,'Data R'!$1:$1,),FALSE) - VLOOKUP($B$2,'Data R'!$1:$9999,MATCH($A78 &amp; $C$19,'Data R'!$1:$1,),FALSE)) &gt; $B$20), "JA", ""), "Geen waarde bekend")</f>
        <v>Geen waarde bekend</v>
      </c>
      <c r="G78" s="4" t="str">
        <f>IFERROR(IF(OR(ABS(VLOOKUP($B$2,'Data R'!$1:$9999,MATCH($A78 &amp; $D$15,'Data R'!$1:$1,),FALSE) - VLOOKUP($B$2,'Data R'!$1:$9999,MATCH($A78 &amp; $D$17,'Data R'!$1:$1,),FALSE)) &gt; $B$20), "JA", ""), "Geen waarde bekend")</f>
        <v>Geen waarde bekend</v>
      </c>
      <c r="H78" s="4" t="str">
        <f>IFERROR(IF(OR(ABS(VLOOKUP($B$3,'Data R'!$1:$9999,MATCH($A78,'Data R'!$1:$1,),FALSE) - VLOOKUP($B$2,'Data R'!$1:$9999,MATCH($A78,'Data R'!$1:$1,),FALSE)) &gt; $B$20), "JA", ""), "Geen waarde bekend")</f>
        <v>Geen waarde bekend</v>
      </c>
      <c r="I78" s="4" t="str">
        <f>IF($H78="","gelijk aan",IFERROR(IF(OR(ABS(VLOOKUP($B$3,'Data R'!$1:$9999,MATCH($A78,'Data R'!$1:$1,),FALSE)&lt;VLOOKUP($B$2,'Data R'!$1:$9999,MATCH($A78,'Data R'!$1:$1,),FALSE))&gt;$B$20),"meer dan in","minder dan in"),"Geen waarde bekend"))</f>
        <v>Geen waarde bekend</v>
      </c>
      <c r="J78" s="4" t="str">
        <f>IFERROR(IF(OR(ABS(VLOOKUP($B$4,'Data R'!$1:$9999,MATCH($A78,'Data R'!$1:$1,),FALSE) - VLOOKUP($B$2,'Data R'!$1:$9999,MATCH($A78,'Data R'!$1:$1,),FALSE)) &gt; $B$20), "JA", ""), "Geen waarde bekend")</f>
        <v>Geen waarde bekend</v>
      </c>
      <c r="K78" s="4" t="str">
        <f>IF($J78="","gelijk aan",IFERROR(IF(OR(ABS(VLOOKUP($B$4,'Data R'!$1:$9999,MATCH($A78,'Data R'!$1:$1,),FALSE)&lt;VLOOKUP($B$2,'Data R'!$1:$9999,MATCH($A78,'Data R'!$1:$1,),FALSE))&gt;$B$20),"meer dan in","minder dan in"),"Geen waarde bekend"))</f>
        <v>Geen waarde bekend</v>
      </c>
      <c r="L78" s="4" t="str">
        <f>IFERROR(IF(ABS(VLOOKUP($B$2,'Data R trends'!$1:$10001,MATCH($A78 &amp; $E$15,'Data R trends'!$1:$1,),FALSE) - VLOOKUP($B$2,'Data R trends'!$1:$10001,MATCH($A78 &amp; $E$16,'Data R trends'!$1:$1,),FALSE)) &gt; $B$20, "JA", ""), "Geen waarde bekend")</f>
        <v>Geen waarde bekend</v>
      </c>
      <c r="M78" s="4" t="str">
        <f>IF($L78="","gelijk gebleven",IFERROR(IF(ABS(VLOOKUP($B$2,'Data R trends'!$1:$10001,MATCH($A78&amp;$E$15,'Data R trends'!$1:$1,),FALSE)&lt;VLOOKUP($B$2,'Data R trends'!$1:$10001,MATCH($A78&amp;$E$16,'Data R trends'!$1:$1,),FALSE))&gt;$B$20,"gestegen","gedaald"),"Geen waarde bekend"))</f>
        <v>Geen waarde bekend</v>
      </c>
    </row>
    <row r="79" spans="1:13" ht="15" customHeight="1" x14ac:dyDescent="0.25">
      <c r="A79" t="s">
        <v>84</v>
      </c>
      <c r="B79" s="20" t="s">
        <v>206</v>
      </c>
      <c r="C79" s="4">
        <v>5</v>
      </c>
      <c r="D79" s="4" t="s">
        <v>16</v>
      </c>
      <c r="E79" s="4" t="str">
        <f>IFERROR(IF(ABS(VLOOKUP($B$2,'Data R'!$1:$9999,MATCH($A79 &amp; $B$15,'Data R'!$1:$1,),FALSE) - VLOOKUP($B$2,'Data R'!$1:$9999,MATCH($A79 &amp; $B$16,'Data R'!$1:$1,),FALSE)) &gt; $B$20, "JA", ""), "Geen waarde bekend")</f>
        <v>Geen waarde bekend</v>
      </c>
      <c r="F79" s="4" t="str">
        <f>IFERROR(IF(OR(ABS(VLOOKUP($B$2,'Data R'!$1:$9999,MATCH($A79 &amp; $C$15,'Data R'!$1:$1,),FALSE) - VLOOKUP($B$2,'Data R'!$1:$9999,MATCH($A79 &amp; $C$19,'Data R'!$1:$1,),FALSE)) &gt; $B$20), "JA", ""), "Geen waarde bekend")</f>
        <v>Geen waarde bekend</v>
      </c>
      <c r="G79" s="4" t="str">
        <f>IFERROR(IF(OR(ABS(VLOOKUP($B$2,'Data R'!$1:$9999,MATCH($A79 &amp; $D$15,'Data R'!$1:$1,),FALSE) - VLOOKUP($B$2,'Data R'!$1:$9999,MATCH($A79 &amp; $D$17,'Data R'!$1:$1,),FALSE)) &gt; $B$20), "JA", ""), "Geen waarde bekend")</f>
        <v>Geen waarde bekend</v>
      </c>
      <c r="H79" s="4" t="str">
        <f>IFERROR(IF(OR(ABS(VLOOKUP($B$3,'Data R'!$1:$9999,MATCH($A79,'Data R'!$1:$1,),FALSE) - VLOOKUP($B$2,'Data R'!$1:$9999,MATCH($A79,'Data R'!$1:$1,),FALSE)) &gt; $B$20), "JA", ""), "Geen waarde bekend")</f>
        <v>Geen waarde bekend</v>
      </c>
      <c r="I79" s="4" t="str">
        <f>IF($H79="","gelijk aan",IFERROR(IF(OR(ABS(VLOOKUP($B$3,'Data R'!$1:$9999,MATCH($A79,'Data R'!$1:$1,),FALSE)&lt;VLOOKUP($B$2,'Data R'!$1:$9999,MATCH($A79,'Data R'!$1:$1,),FALSE))&gt;$B$20),"meer dan in","minder dan in"),"Geen waarde bekend"))</f>
        <v>Geen waarde bekend</v>
      </c>
      <c r="J79" s="4" t="str">
        <f>IFERROR(IF(OR(ABS(VLOOKUP($B$4,'Data R'!$1:$9999,MATCH($A79,'Data R'!$1:$1,),FALSE) - VLOOKUP($B$2,'Data R'!$1:$9999,MATCH($A79,'Data R'!$1:$1,),FALSE)) &gt; $B$20), "JA", ""), "Geen waarde bekend")</f>
        <v>Geen waarde bekend</v>
      </c>
      <c r="K79" s="4" t="str">
        <f>IF($J79="","gelijk aan",IFERROR(IF(OR(ABS(VLOOKUP($B$4,'Data R'!$1:$9999,MATCH($A79,'Data R'!$1:$1,),FALSE)&lt;VLOOKUP($B$2,'Data R'!$1:$9999,MATCH($A79,'Data R'!$1:$1,),FALSE))&gt;$B$20),"meer dan in","minder dan in"),"Geen waarde bekend"))</f>
        <v>Geen waarde bekend</v>
      </c>
      <c r="L79" s="4" t="str">
        <f>IFERROR(IF(ABS(VLOOKUP($B$2,'Data R trends'!$1:$10001,MATCH($A79 &amp; $E$15,'Data R trends'!$1:$1,),FALSE) - VLOOKUP($B$2,'Data R trends'!$1:$10001,MATCH($A79 &amp; $E$16,'Data R trends'!$1:$1,),FALSE)) &gt; $B$20, "JA", ""), "Geen waarde bekend")</f>
        <v>Geen waarde bekend</v>
      </c>
      <c r="M79" s="4" t="str">
        <f>IF($L79="","gelijk gebleven",IFERROR(IF(ABS(VLOOKUP($B$2,'Data R trends'!$1:$10001,MATCH($A79&amp;$E$15,'Data R trends'!$1:$1,),FALSE)&lt;VLOOKUP($B$2,'Data R trends'!$1:$10001,MATCH($A79&amp;$E$16,'Data R trends'!$1:$1,),FALSE))&gt;$B$20,"gestegen","gedaald"),"Geen waarde bekend"))</f>
        <v>Geen waarde bekend</v>
      </c>
    </row>
    <row r="80" spans="1:13" ht="15" customHeight="1" x14ac:dyDescent="0.25">
      <c r="A80" t="s">
        <v>85</v>
      </c>
      <c r="B80" s="20" t="s">
        <v>207</v>
      </c>
      <c r="C80" s="4">
        <v>5</v>
      </c>
      <c r="D80" s="4" t="s">
        <v>16</v>
      </c>
      <c r="E80" s="4" t="str">
        <f>IFERROR(IF(ABS(VLOOKUP($B$2,'Data R'!$1:$9999,MATCH($A80 &amp; $B$15,'Data R'!$1:$1,),FALSE) - VLOOKUP($B$2,'Data R'!$1:$9999,MATCH($A80 &amp; $B$16,'Data R'!$1:$1,),FALSE)) &gt; $B$20, "JA", ""), "Geen waarde bekend")</f>
        <v>Geen waarde bekend</v>
      </c>
      <c r="F80" s="4" t="str">
        <f>IFERROR(IF(OR(ABS(VLOOKUP($B$2,'Data R'!$1:$9999,MATCH($A80 &amp; $C$15,'Data R'!$1:$1,),FALSE) - VLOOKUP($B$2,'Data R'!$1:$9999,MATCH($A80 &amp; $C$19,'Data R'!$1:$1,),FALSE)) &gt; $B$20), "JA", ""), "Geen waarde bekend")</f>
        <v>Geen waarde bekend</v>
      </c>
      <c r="G80" s="4" t="str">
        <f>IFERROR(IF(OR(ABS(VLOOKUP($B$2,'Data R'!$1:$9999,MATCH($A80 &amp; $D$15,'Data R'!$1:$1,),FALSE) - VLOOKUP($B$2,'Data R'!$1:$9999,MATCH($A80 &amp; $D$17,'Data R'!$1:$1,),FALSE)) &gt; $B$20), "JA", ""), "Geen waarde bekend")</f>
        <v>Geen waarde bekend</v>
      </c>
      <c r="H80" s="4" t="str">
        <f>IFERROR(IF(OR(ABS(VLOOKUP($B$3,'Data R'!$1:$9999,MATCH($A80,'Data R'!$1:$1,),FALSE) - VLOOKUP($B$2,'Data R'!$1:$9999,MATCH($A80,'Data R'!$1:$1,),FALSE)) &gt; $B$20), "JA", ""), "Geen waarde bekend")</f>
        <v>Geen waarde bekend</v>
      </c>
      <c r="I80" s="4" t="str">
        <f>IF($H80="","gelijk aan",IFERROR(IF(OR(ABS(VLOOKUP($B$3,'Data R'!$1:$9999,MATCH($A80,'Data R'!$1:$1,),FALSE)&lt;VLOOKUP($B$2,'Data R'!$1:$9999,MATCH($A80,'Data R'!$1:$1,),FALSE))&gt;$B$20),"meer dan in","minder dan in"),"Geen waarde bekend"))</f>
        <v>Geen waarde bekend</v>
      </c>
      <c r="J80" s="4" t="str">
        <f>IFERROR(IF(OR(ABS(VLOOKUP($B$4,'Data R'!$1:$9999,MATCH($A80,'Data R'!$1:$1,),FALSE) - VLOOKUP($B$2,'Data R'!$1:$9999,MATCH($A80,'Data R'!$1:$1,),FALSE)) &gt; $B$20), "JA", ""), "Geen waarde bekend")</f>
        <v>Geen waarde bekend</v>
      </c>
      <c r="K80" s="4" t="str">
        <f>IF($J80="","gelijk aan",IFERROR(IF(OR(ABS(VLOOKUP($B$4,'Data R'!$1:$9999,MATCH($A80,'Data R'!$1:$1,),FALSE)&lt;VLOOKUP($B$2,'Data R'!$1:$9999,MATCH($A80,'Data R'!$1:$1,),FALSE))&gt;$B$20),"meer dan in","minder dan in"),"Geen waarde bekend"))</f>
        <v>Geen waarde bekend</v>
      </c>
      <c r="L80" s="4" t="str">
        <f>IFERROR(IF(ABS(VLOOKUP($B$2,'Data R trends'!$1:$10001,MATCH($A80 &amp; $E$15,'Data R trends'!$1:$1,),FALSE) - VLOOKUP($B$2,'Data R trends'!$1:$10001,MATCH($A80 &amp; $E$16,'Data R trends'!$1:$1,),FALSE)) &gt; $B$20, "JA", ""), "Geen waarde bekend")</f>
        <v>Geen waarde bekend</v>
      </c>
      <c r="M80" s="4" t="str">
        <f>IF($L80="","gelijk gebleven",IFERROR(IF(ABS(VLOOKUP($B$2,'Data R trends'!$1:$10001,MATCH($A80&amp;$E$15,'Data R trends'!$1:$1,),FALSE)&lt;VLOOKUP($B$2,'Data R trends'!$1:$10001,MATCH($A80&amp;$E$16,'Data R trends'!$1:$1,),FALSE))&gt;$B$20,"gestegen","gedaald"),"Geen waarde bekend"))</f>
        <v>Geen waarde bekend</v>
      </c>
    </row>
    <row r="81" spans="1:13" ht="15" customHeight="1" x14ac:dyDescent="0.25">
      <c r="A81" t="s">
        <v>86</v>
      </c>
      <c r="B81" s="20" t="s">
        <v>208</v>
      </c>
      <c r="C81" s="4">
        <v>5</v>
      </c>
      <c r="D81" s="4" t="s">
        <v>16</v>
      </c>
      <c r="E81" s="4" t="str">
        <f>IFERROR(IF(ABS(VLOOKUP($B$2,'Data R'!$1:$9999,MATCH($A81 &amp; $B$15,'Data R'!$1:$1,),FALSE) - VLOOKUP($B$2,'Data R'!$1:$9999,MATCH($A81 &amp; $B$16,'Data R'!$1:$1,),FALSE)) &gt; $B$20, "JA", ""), "Geen waarde bekend")</f>
        <v>Geen waarde bekend</v>
      </c>
      <c r="F81" s="4" t="str">
        <f>IFERROR(IF(OR(ABS(VLOOKUP($B$2,'Data R'!$1:$9999,MATCH($A81 &amp; $C$15,'Data R'!$1:$1,),FALSE) - VLOOKUP($B$2,'Data R'!$1:$9999,MATCH($A81 &amp; $C$19,'Data R'!$1:$1,),FALSE)) &gt; $B$20), "JA", ""), "Geen waarde bekend")</f>
        <v>Geen waarde bekend</v>
      </c>
      <c r="G81" s="4" t="str">
        <f>IFERROR(IF(OR(ABS(VLOOKUP($B$2,'Data R'!$1:$9999,MATCH($A81 &amp; $D$15,'Data R'!$1:$1,),FALSE) - VLOOKUP($B$2,'Data R'!$1:$9999,MATCH($A81 &amp; $D$17,'Data R'!$1:$1,),FALSE)) &gt; $B$20), "JA", ""), "Geen waarde bekend")</f>
        <v>Geen waarde bekend</v>
      </c>
      <c r="H81" s="4" t="str">
        <f>IFERROR(IF(OR(ABS(VLOOKUP($B$3,'Data R'!$1:$9999,MATCH($A81,'Data R'!$1:$1,),FALSE) - VLOOKUP($B$2,'Data R'!$1:$9999,MATCH($A81,'Data R'!$1:$1,),FALSE)) &gt; $B$20), "JA", ""), "Geen waarde bekend")</f>
        <v>Geen waarde bekend</v>
      </c>
      <c r="I81" s="4" t="str">
        <f>IF($H81="","gelijk aan",IFERROR(IF(OR(ABS(VLOOKUP($B$3,'Data R'!$1:$9999,MATCH($A81,'Data R'!$1:$1,),FALSE)&lt;VLOOKUP($B$2,'Data R'!$1:$9999,MATCH($A81,'Data R'!$1:$1,),FALSE))&gt;$B$20),"meer dan in","minder dan in"),"Geen waarde bekend"))</f>
        <v>Geen waarde bekend</v>
      </c>
      <c r="J81" s="4" t="str">
        <f>IFERROR(IF(OR(ABS(VLOOKUP($B$4,'Data R'!$1:$9999,MATCH($A81,'Data R'!$1:$1,),FALSE) - VLOOKUP($B$2,'Data R'!$1:$9999,MATCH($A81,'Data R'!$1:$1,),FALSE)) &gt; $B$20), "JA", ""), "Geen waarde bekend")</f>
        <v>Geen waarde bekend</v>
      </c>
      <c r="K81" s="4" t="str">
        <f>IF($J81="","gelijk aan",IFERROR(IF(OR(ABS(VLOOKUP($B$4,'Data R'!$1:$9999,MATCH($A81,'Data R'!$1:$1,),FALSE)&lt;VLOOKUP($B$2,'Data R'!$1:$9999,MATCH($A81,'Data R'!$1:$1,),FALSE))&gt;$B$20),"meer dan in","minder dan in"),"Geen waarde bekend"))</f>
        <v>Geen waarde bekend</v>
      </c>
      <c r="L81" s="4" t="str">
        <f>IFERROR(IF(ABS(VLOOKUP($B$2,'Data R trends'!$1:$10001,MATCH($A81 &amp; $E$15,'Data R trends'!$1:$1,),FALSE) - VLOOKUP($B$2,'Data R trends'!$1:$10001,MATCH($A81 &amp; $E$16,'Data R trends'!$1:$1,),FALSE)) &gt; $B$20, "JA", ""), "Geen waarde bekend")</f>
        <v>Geen waarde bekend</v>
      </c>
      <c r="M81" s="4" t="str">
        <f>IF($L81="","gelijk gebleven",IFERROR(IF(ABS(VLOOKUP($B$2,'Data R trends'!$1:$10001,MATCH($A81&amp;$E$15,'Data R trends'!$1:$1,),FALSE)&lt;VLOOKUP($B$2,'Data R trends'!$1:$10001,MATCH($A81&amp;$E$16,'Data R trends'!$1:$1,),FALSE))&gt;$B$20,"gestegen","gedaald"),"Geen waarde bekend"))</f>
        <v>Geen waarde bekend</v>
      </c>
    </row>
    <row r="82" spans="1:13" ht="15" customHeight="1" x14ac:dyDescent="0.25">
      <c r="A82" t="s">
        <v>87</v>
      </c>
      <c r="B82" s="20" t="s">
        <v>209</v>
      </c>
      <c r="C82" s="4">
        <v>5</v>
      </c>
      <c r="D82" s="4" t="s">
        <v>16</v>
      </c>
      <c r="E82" s="4" t="str">
        <f>IFERROR(IF(ABS(VLOOKUP($B$2,'Data R'!$1:$9999,MATCH($A82 &amp; $B$15,'Data R'!$1:$1,),FALSE) - VLOOKUP($B$2,'Data R'!$1:$9999,MATCH($A82 &amp; $B$16,'Data R'!$1:$1,),FALSE)) &gt; $B$20, "JA", ""), "Geen waarde bekend")</f>
        <v>Geen waarde bekend</v>
      </c>
      <c r="F82" s="4" t="str">
        <f>IFERROR(IF(OR(ABS(VLOOKUP($B$2,'Data R'!$1:$9999,MATCH($A82 &amp; $C$15,'Data R'!$1:$1,),FALSE) - VLOOKUP($B$2,'Data R'!$1:$9999,MATCH($A82 &amp; $C$19,'Data R'!$1:$1,),FALSE)) &gt; $B$20), "JA", ""), "Geen waarde bekend")</f>
        <v>Geen waarde bekend</v>
      </c>
      <c r="G82" s="4" t="str">
        <f>IFERROR(IF(OR(ABS(VLOOKUP($B$2,'Data R'!$1:$9999,MATCH($A82 &amp; $D$15,'Data R'!$1:$1,),FALSE) - VLOOKUP($B$2,'Data R'!$1:$9999,MATCH($A82 &amp; $D$17,'Data R'!$1:$1,),FALSE)) &gt; $B$20), "JA", ""), "Geen waarde bekend")</f>
        <v>Geen waarde bekend</v>
      </c>
      <c r="H82" s="4" t="str">
        <f>IFERROR(IF(OR(ABS(VLOOKUP($B$3,'Data R'!$1:$9999,MATCH($A82,'Data R'!$1:$1,),FALSE) - VLOOKUP($B$2,'Data R'!$1:$9999,MATCH($A82,'Data R'!$1:$1,),FALSE)) &gt; $B$20), "JA", ""), "Geen waarde bekend")</f>
        <v>Geen waarde bekend</v>
      </c>
      <c r="I82" s="4" t="str">
        <f>IF($H82="","gelijk aan",IFERROR(IF(OR(ABS(VLOOKUP($B$3,'Data R'!$1:$9999,MATCH($A82,'Data R'!$1:$1,),FALSE)&lt;VLOOKUP($B$2,'Data R'!$1:$9999,MATCH($A82,'Data R'!$1:$1,),FALSE))&gt;$B$20),"meer dan in","minder dan in"),"Geen waarde bekend"))</f>
        <v>Geen waarde bekend</v>
      </c>
      <c r="J82" s="4" t="str">
        <f>IFERROR(IF(OR(ABS(VLOOKUP($B$4,'Data R'!$1:$9999,MATCH($A82,'Data R'!$1:$1,),FALSE) - VLOOKUP($B$2,'Data R'!$1:$9999,MATCH($A82,'Data R'!$1:$1,),FALSE)) &gt; $B$20), "JA", ""), "Geen waarde bekend")</f>
        <v>Geen waarde bekend</v>
      </c>
      <c r="K82" s="4" t="str">
        <f>IF($J82="","gelijk aan",IFERROR(IF(OR(ABS(VLOOKUP($B$4,'Data R'!$1:$9999,MATCH($A82,'Data R'!$1:$1,),FALSE)&lt;VLOOKUP($B$2,'Data R'!$1:$9999,MATCH($A82,'Data R'!$1:$1,),FALSE))&gt;$B$20),"meer dan in","minder dan in"),"Geen waarde bekend"))</f>
        <v>Geen waarde bekend</v>
      </c>
      <c r="L82" s="4" t="str">
        <f>IFERROR(IF(ABS(VLOOKUP($B$2,'Data R trends'!$1:$10001,MATCH($A82 &amp; $E$15,'Data R trends'!$1:$1,),FALSE) - VLOOKUP($B$2,'Data R trends'!$1:$10001,MATCH($A82 &amp; $E$16,'Data R trends'!$1:$1,),FALSE)) &gt; $B$20, "JA", ""), "Geen waarde bekend")</f>
        <v>Geen waarde bekend</v>
      </c>
      <c r="M82" s="4" t="str">
        <f>IF($L82="","gelijk gebleven",IFERROR(IF(ABS(VLOOKUP($B$2,'Data R trends'!$1:$10001,MATCH($A82&amp;$E$15,'Data R trends'!$1:$1,),FALSE)&lt;VLOOKUP($B$2,'Data R trends'!$1:$10001,MATCH($A82&amp;$E$16,'Data R trends'!$1:$1,),FALSE))&gt;$B$20,"gestegen","gedaald"),"Geen waarde bekend"))</f>
        <v>Geen waarde bekend</v>
      </c>
    </row>
    <row r="83" spans="1:13" ht="15" customHeight="1" x14ac:dyDescent="0.25">
      <c r="A83" t="s">
        <v>88</v>
      </c>
      <c r="B83" s="20" t="s">
        <v>210</v>
      </c>
      <c r="C83" s="4">
        <v>5</v>
      </c>
      <c r="D83" s="4" t="s">
        <v>16</v>
      </c>
      <c r="E83" s="4" t="str">
        <f>IFERROR(IF(ABS(VLOOKUP($B$2,'Data R'!$1:$9999,MATCH($A83 &amp; $B$15,'Data R'!$1:$1,),FALSE) - VLOOKUP($B$2,'Data R'!$1:$9999,MATCH($A83 &amp; $B$16,'Data R'!$1:$1,),FALSE)) &gt; $B$20, "JA", ""), "Geen waarde bekend")</f>
        <v>Geen waarde bekend</v>
      </c>
      <c r="F83" s="4" t="str">
        <f>IFERROR(IF(OR(ABS(VLOOKUP($B$2,'Data R'!$1:$9999,MATCH($A83 &amp; $C$15,'Data R'!$1:$1,),FALSE) - VLOOKUP($B$2,'Data R'!$1:$9999,MATCH($A83 &amp; $C$19,'Data R'!$1:$1,),FALSE)) &gt; $B$20), "JA", ""), "Geen waarde bekend")</f>
        <v>Geen waarde bekend</v>
      </c>
      <c r="G83" s="4" t="str">
        <f>IFERROR(IF(OR(ABS(VLOOKUP($B$2,'Data R'!$1:$9999,MATCH($A83 &amp; $D$15,'Data R'!$1:$1,),FALSE) - VLOOKUP($B$2,'Data R'!$1:$9999,MATCH($A83 &amp; $D$17,'Data R'!$1:$1,),FALSE)) &gt; $B$20), "JA", ""), "Geen waarde bekend")</f>
        <v>Geen waarde bekend</v>
      </c>
      <c r="H83" s="4" t="str">
        <f>IFERROR(IF(OR(ABS(VLOOKUP($B$3,'Data R'!$1:$9999,MATCH($A83,'Data R'!$1:$1,),FALSE) - VLOOKUP($B$2,'Data R'!$1:$9999,MATCH($A83,'Data R'!$1:$1,),FALSE)) &gt; $B$20), "JA", ""), "Geen waarde bekend")</f>
        <v>Geen waarde bekend</v>
      </c>
      <c r="I83" s="4" t="str">
        <f>IF($H83="","gelijk aan",IFERROR(IF(OR(ABS(VLOOKUP($B$3,'Data R'!$1:$9999,MATCH($A83,'Data R'!$1:$1,),FALSE)&lt;VLOOKUP($B$2,'Data R'!$1:$9999,MATCH($A83,'Data R'!$1:$1,),FALSE))&gt;$B$20),"meer dan in","minder dan in"),"Geen waarde bekend"))</f>
        <v>Geen waarde bekend</v>
      </c>
      <c r="J83" s="4" t="str">
        <f>IFERROR(IF(OR(ABS(VLOOKUP($B$4,'Data R'!$1:$9999,MATCH($A83,'Data R'!$1:$1,),FALSE) - VLOOKUP($B$2,'Data R'!$1:$9999,MATCH($A83,'Data R'!$1:$1,),FALSE)) &gt; $B$20), "JA", ""), "Geen waarde bekend")</f>
        <v>Geen waarde bekend</v>
      </c>
      <c r="K83" s="4" t="str">
        <f>IF($J83="","gelijk aan",IFERROR(IF(OR(ABS(VLOOKUP($B$4,'Data R'!$1:$9999,MATCH($A83,'Data R'!$1:$1,),FALSE)&lt;VLOOKUP($B$2,'Data R'!$1:$9999,MATCH($A83,'Data R'!$1:$1,),FALSE))&gt;$B$20),"meer dan in","minder dan in"),"Geen waarde bekend"))</f>
        <v>Geen waarde bekend</v>
      </c>
      <c r="L83" s="4" t="str">
        <f>IFERROR(IF(ABS(VLOOKUP($B$2,'Data R trends'!$1:$10001,MATCH($A83 &amp; $E$15,'Data R trends'!$1:$1,),FALSE) - VLOOKUP($B$2,'Data R trends'!$1:$10001,MATCH($A83 &amp; $E$16,'Data R trends'!$1:$1,),FALSE)) &gt; $B$20, "JA", ""), "Geen waarde bekend")</f>
        <v>Geen waarde bekend</v>
      </c>
      <c r="M83" s="4" t="str">
        <f>IF($L83="","gelijk gebleven",IFERROR(IF(ABS(VLOOKUP($B$2,'Data R trends'!$1:$10001,MATCH($A83&amp;$E$15,'Data R trends'!$1:$1,),FALSE)&lt;VLOOKUP($B$2,'Data R trends'!$1:$10001,MATCH($A83&amp;$E$16,'Data R trends'!$1:$1,),FALSE))&gt;$B$20,"gestegen","gedaald"),"Geen waarde bekend"))</f>
        <v>Geen waarde bekend</v>
      </c>
    </row>
    <row r="84" spans="1:13" ht="15" customHeight="1" x14ac:dyDescent="0.25">
      <c r="A84" t="s">
        <v>89</v>
      </c>
      <c r="B84" s="20" t="s">
        <v>211</v>
      </c>
      <c r="C84" s="4">
        <v>5</v>
      </c>
      <c r="D84" s="4" t="s">
        <v>16</v>
      </c>
      <c r="E84" s="4" t="str">
        <f>IFERROR(IF(ABS(VLOOKUP($B$2,'Data R'!$1:$9999,MATCH($A84 &amp; $B$15,'Data R'!$1:$1,),FALSE) - VLOOKUP($B$2,'Data R'!$1:$9999,MATCH($A84 &amp; $B$16,'Data R'!$1:$1,),FALSE)) &gt; $B$20, "JA", ""), "Geen waarde bekend")</f>
        <v>Geen waarde bekend</v>
      </c>
      <c r="F84" s="4" t="str">
        <f>IFERROR(IF(OR(ABS(VLOOKUP($B$2,'Data R'!$1:$9999,MATCH($A84 &amp; $C$15,'Data R'!$1:$1,),FALSE) - VLOOKUP($B$2,'Data R'!$1:$9999,MATCH($A84 &amp; $C$19,'Data R'!$1:$1,),FALSE)) &gt; $B$20), "JA", ""), "Geen waarde bekend")</f>
        <v>Geen waarde bekend</v>
      </c>
      <c r="G84" s="4" t="str">
        <f>IFERROR(IF(OR(ABS(VLOOKUP($B$2,'Data R'!$1:$9999,MATCH($A84 &amp; $D$15,'Data R'!$1:$1,),FALSE) - VLOOKUP($B$2,'Data R'!$1:$9999,MATCH($A84 &amp; $D$17,'Data R'!$1:$1,),FALSE)) &gt; $B$20), "JA", ""), "Geen waarde bekend")</f>
        <v>Geen waarde bekend</v>
      </c>
      <c r="H84" s="4" t="str">
        <f>IFERROR(IF(OR(ABS(VLOOKUP($B$3,'Data R'!$1:$9999,MATCH($A84,'Data R'!$1:$1,),FALSE) - VLOOKUP($B$2,'Data R'!$1:$9999,MATCH($A84,'Data R'!$1:$1,),FALSE)) &gt; $B$20), "JA", ""), "Geen waarde bekend")</f>
        <v>Geen waarde bekend</v>
      </c>
      <c r="I84" s="4" t="str">
        <f>IF($H84="","gelijk aan",IFERROR(IF(OR(ABS(VLOOKUP($B$3,'Data R'!$1:$9999,MATCH($A84,'Data R'!$1:$1,),FALSE)&lt;VLOOKUP($B$2,'Data R'!$1:$9999,MATCH($A84,'Data R'!$1:$1,),FALSE))&gt;$B$20),"meer dan in","minder dan in"),"Geen waarde bekend"))</f>
        <v>Geen waarde bekend</v>
      </c>
      <c r="J84" s="4" t="str">
        <f>IFERROR(IF(OR(ABS(VLOOKUP($B$4,'Data R'!$1:$9999,MATCH($A84,'Data R'!$1:$1,),FALSE) - VLOOKUP($B$2,'Data R'!$1:$9999,MATCH($A84,'Data R'!$1:$1,),FALSE)) &gt; $B$20), "JA", ""), "Geen waarde bekend")</f>
        <v>Geen waarde bekend</v>
      </c>
      <c r="K84" s="4" t="str">
        <f>IF($J84="","gelijk aan",IFERROR(IF(OR(ABS(VLOOKUP($B$4,'Data R'!$1:$9999,MATCH($A84,'Data R'!$1:$1,),FALSE)&lt;VLOOKUP($B$2,'Data R'!$1:$9999,MATCH($A84,'Data R'!$1:$1,),FALSE))&gt;$B$20),"meer dan in","minder dan in"),"Geen waarde bekend"))</f>
        <v>Geen waarde bekend</v>
      </c>
      <c r="L84" s="4" t="str">
        <f>IFERROR(IF(ABS(VLOOKUP($B$2,'Data R trends'!$1:$10001,MATCH($A84 &amp; $E$15,'Data R trends'!$1:$1,),FALSE) - VLOOKUP($B$2,'Data R trends'!$1:$10001,MATCH($A84 &amp; $E$16,'Data R trends'!$1:$1,),FALSE)) &gt; $B$20, "JA", ""), "Geen waarde bekend")</f>
        <v>Geen waarde bekend</v>
      </c>
      <c r="M84" s="4" t="str">
        <f>IF($L84="","gelijk gebleven",IFERROR(IF(ABS(VLOOKUP($B$2,'Data R trends'!$1:$10001,MATCH($A84&amp;$E$15,'Data R trends'!$1:$1,),FALSE)&lt;VLOOKUP($B$2,'Data R trends'!$1:$10001,MATCH($A84&amp;$E$16,'Data R trends'!$1:$1,),FALSE))&gt;$B$20,"gestegen","gedaald"),"Geen waarde bekend"))</f>
        <v>Geen waarde bekend</v>
      </c>
    </row>
    <row r="85" spans="1:13" ht="15" customHeight="1" x14ac:dyDescent="0.25">
      <c r="A85" t="s">
        <v>90</v>
      </c>
      <c r="B85" s="20" t="s">
        <v>212</v>
      </c>
      <c r="C85" s="4">
        <v>5</v>
      </c>
      <c r="D85" s="4" t="s">
        <v>16</v>
      </c>
      <c r="E85" s="4" t="str">
        <f>IFERROR(IF(ABS(VLOOKUP($B$2,'Data R'!$1:$9999,MATCH($A85 &amp; $B$15,'Data R'!$1:$1,),FALSE) - VLOOKUP($B$2,'Data R'!$1:$9999,MATCH($A85 &amp; $B$16,'Data R'!$1:$1,),FALSE)) &gt; $B$20, "JA", ""), "Geen waarde bekend")</f>
        <v>Geen waarde bekend</v>
      </c>
      <c r="F85" s="4" t="str">
        <f>IFERROR(IF(OR(ABS(VLOOKUP($B$2,'Data R'!$1:$9999,MATCH($A85 &amp; $C$15,'Data R'!$1:$1,),FALSE) - VLOOKUP($B$2,'Data R'!$1:$9999,MATCH($A85 &amp; $C$19,'Data R'!$1:$1,),FALSE)) &gt; $B$20), "JA", ""), "Geen waarde bekend")</f>
        <v>Geen waarde bekend</v>
      </c>
      <c r="G85" s="4" t="str">
        <f>IFERROR(IF(OR(ABS(VLOOKUP($B$2,'Data R'!$1:$9999,MATCH($A85 &amp; $D$15,'Data R'!$1:$1,),FALSE) - VLOOKUP($B$2,'Data R'!$1:$9999,MATCH($A85 &amp; $D$17,'Data R'!$1:$1,),FALSE)) &gt; $B$20), "JA", ""), "Geen waarde bekend")</f>
        <v>Geen waarde bekend</v>
      </c>
      <c r="H85" s="4" t="str">
        <f>IFERROR(IF(OR(ABS(VLOOKUP($B$3,'Data R'!$1:$9999,MATCH($A85,'Data R'!$1:$1,),FALSE) - VLOOKUP($B$2,'Data R'!$1:$9999,MATCH($A85,'Data R'!$1:$1,),FALSE)) &gt; $B$20), "JA", ""), "Geen waarde bekend")</f>
        <v>Geen waarde bekend</v>
      </c>
      <c r="I85" s="4" t="str">
        <f>IF($H85="","gelijk aan",IFERROR(IF(OR(ABS(VLOOKUP($B$3,'Data R'!$1:$9999,MATCH($A85,'Data R'!$1:$1,),FALSE)&lt;VLOOKUP($B$2,'Data R'!$1:$9999,MATCH($A85,'Data R'!$1:$1,),FALSE))&gt;$B$20),"meer dan in","minder dan in"),"Geen waarde bekend"))</f>
        <v>Geen waarde bekend</v>
      </c>
      <c r="J85" s="4" t="str">
        <f>IFERROR(IF(OR(ABS(VLOOKUP($B$4,'Data R'!$1:$9999,MATCH($A85,'Data R'!$1:$1,),FALSE) - VLOOKUP($B$2,'Data R'!$1:$9999,MATCH($A85,'Data R'!$1:$1,),FALSE)) &gt; $B$20), "JA", ""), "Geen waarde bekend")</f>
        <v>Geen waarde bekend</v>
      </c>
      <c r="K85" s="4" t="str">
        <f>IF($J85="","gelijk aan",IFERROR(IF(OR(ABS(VLOOKUP($B$4,'Data R'!$1:$9999,MATCH($A85,'Data R'!$1:$1,),FALSE)&lt;VLOOKUP($B$2,'Data R'!$1:$9999,MATCH($A85,'Data R'!$1:$1,),FALSE))&gt;$B$20),"meer dan in","minder dan in"),"Geen waarde bekend"))</f>
        <v>Geen waarde bekend</v>
      </c>
      <c r="L85" s="4" t="str">
        <f>IFERROR(IF(ABS(VLOOKUP($B$2,'Data R trends'!$1:$10001,MATCH($A85 &amp; $E$15,'Data R trends'!$1:$1,),FALSE) - VLOOKUP($B$2,'Data R trends'!$1:$10001,MATCH($A85 &amp; $E$16,'Data R trends'!$1:$1,),FALSE)) &gt; $B$20, "JA", ""), "Geen waarde bekend")</f>
        <v>Geen waarde bekend</v>
      </c>
      <c r="M85" s="4" t="str">
        <f>IF($L85="","gelijk gebleven",IFERROR(IF(ABS(VLOOKUP($B$2,'Data R trends'!$1:$10001,MATCH($A85&amp;$E$15,'Data R trends'!$1:$1,),FALSE)&lt;VLOOKUP($B$2,'Data R trends'!$1:$10001,MATCH($A85&amp;$E$16,'Data R trends'!$1:$1,),FALSE))&gt;$B$20,"gestegen","gedaald"),"Geen waarde bekend"))</f>
        <v>Geen waarde bekend</v>
      </c>
    </row>
    <row r="86" spans="1:13" ht="15" customHeight="1" x14ac:dyDescent="0.25">
      <c r="A86" t="s">
        <v>91</v>
      </c>
      <c r="B86" s="20" t="s">
        <v>213</v>
      </c>
      <c r="C86" s="4">
        <v>5</v>
      </c>
      <c r="D86" s="4" t="s">
        <v>16</v>
      </c>
      <c r="E86" s="4" t="str">
        <f>IFERROR(IF(ABS(VLOOKUP($B$2,'Data R'!$1:$9999,MATCH($A86 &amp; $B$15,'Data R'!$1:$1,),FALSE) - VLOOKUP($B$2,'Data R'!$1:$9999,MATCH($A86 &amp; $B$16,'Data R'!$1:$1,),FALSE)) &gt; $B$20, "JA", ""), "Geen waarde bekend")</f>
        <v>Geen waarde bekend</v>
      </c>
      <c r="F86" s="4" t="str">
        <f>IFERROR(IF(OR(ABS(VLOOKUP($B$2,'Data R'!$1:$9999,MATCH($A86 &amp; $C$15,'Data R'!$1:$1,),FALSE) - VLOOKUP($B$2,'Data R'!$1:$9999,MATCH($A86 &amp; $C$19,'Data R'!$1:$1,),FALSE)) &gt; $B$20), "JA", ""), "Geen waarde bekend")</f>
        <v>Geen waarde bekend</v>
      </c>
      <c r="G86" s="4" t="str">
        <f>IFERROR(IF(OR(ABS(VLOOKUP($B$2,'Data R'!$1:$9999,MATCH($A86 &amp; $D$15,'Data R'!$1:$1,),FALSE) - VLOOKUP($B$2,'Data R'!$1:$9999,MATCH($A86 &amp; $D$17,'Data R'!$1:$1,),FALSE)) &gt; $B$20), "JA", ""), "Geen waarde bekend")</f>
        <v>Geen waarde bekend</v>
      </c>
      <c r="H86" s="4" t="str">
        <f>IFERROR(IF(OR(ABS(VLOOKUP($B$3,'Data R'!$1:$9999,MATCH($A86,'Data R'!$1:$1,),FALSE) - VLOOKUP($B$2,'Data R'!$1:$9999,MATCH($A86,'Data R'!$1:$1,),FALSE)) &gt; $B$20), "JA", ""), "Geen waarde bekend")</f>
        <v>Geen waarde bekend</v>
      </c>
      <c r="I86" s="4" t="str">
        <f>IF($H86="","gelijk aan",IFERROR(IF(OR(ABS(VLOOKUP($B$3,'Data R'!$1:$9999,MATCH($A86,'Data R'!$1:$1,),FALSE)&lt;VLOOKUP($B$2,'Data R'!$1:$9999,MATCH($A86,'Data R'!$1:$1,),FALSE))&gt;$B$20),"meer dan in","minder dan in"),"Geen waarde bekend"))</f>
        <v>Geen waarde bekend</v>
      </c>
      <c r="J86" s="4" t="str">
        <f>IFERROR(IF(OR(ABS(VLOOKUP($B$4,'Data R'!$1:$9999,MATCH($A86,'Data R'!$1:$1,),FALSE) - VLOOKUP($B$2,'Data R'!$1:$9999,MATCH($A86,'Data R'!$1:$1,),FALSE)) &gt; $B$20), "JA", ""), "Geen waarde bekend")</f>
        <v>Geen waarde bekend</v>
      </c>
      <c r="K86" s="4" t="str">
        <f>IF($J86="","gelijk aan",IFERROR(IF(OR(ABS(VLOOKUP($B$4,'Data R'!$1:$9999,MATCH($A86,'Data R'!$1:$1,),FALSE)&lt;VLOOKUP($B$2,'Data R'!$1:$9999,MATCH($A86,'Data R'!$1:$1,),FALSE))&gt;$B$20),"meer dan in","minder dan in"),"Geen waarde bekend"))</f>
        <v>Geen waarde bekend</v>
      </c>
      <c r="L86" s="4" t="str">
        <f>IFERROR(IF(ABS(VLOOKUP($B$2,'Data R trends'!$1:$10001,MATCH($A86 &amp; $E$15,'Data R trends'!$1:$1,),FALSE) - VLOOKUP($B$2,'Data R trends'!$1:$10001,MATCH($A86 &amp; $E$16,'Data R trends'!$1:$1,),FALSE)) &gt; $B$20, "JA", ""), "Geen waarde bekend")</f>
        <v>Geen waarde bekend</v>
      </c>
      <c r="M86" s="4" t="str">
        <f>IF($L86="","gelijk gebleven",IFERROR(IF(ABS(VLOOKUP($B$2,'Data R trends'!$1:$10001,MATCH($A86&amp;$E$15,'Data R trends'!$1:$1,),FALSE)&lt;VLOOKUP($B$2,'Data R trends'!$1:$10001,MATCH($A86&amp;$E$16,'Data R trends'!$1:$1,),FALSE))&gt;$B$20,"gestegen","gedaald"),"Geen waarde bekend"))</f>
        <v>Geen waarde bekend</v>
      </c>
    </row>
    <row r="87" spans="1:13" ht="15" customHeight="1" x14ac:dyDescent="0.2">
      <c r="A87" s="2" t="s">
        <v>92</v>
      </c>
      <c r="B87" s="13" t="s">
        <v>214</v>
      </c>
      <c r="C87" s="4">
        <v>5</v>
      </c>
      <c r="D87" s="4" t="s">
        <v>16</v>
      </c>
      <c r="E87" s="4" t="str">
        <f>IFERROR(IF(ABS(VLOOKUP($B$2,'Data R'!$1:$9999,MATCH($A87 &amp; $B$15,'Data R'!$1:$1,),FALSE) - VLOOKUP($B$2,'Data R'!$1:$9999,MATCH($A87 &amp; $B$16,'Data R'!$1:$1,),FALSE)) &gt; $B$20, "JA", ""), "Geen waarde bekend")</f>
        <v>Geen waarde bekend</v>
      </c>
      <c r="F87" s="4" t="str">
        <f>IFERROR(IF(OR(ABS(VLOOKUP($B$2,'Data R'!$1:$9999,MATCH($A87 &amp; $C$15,'Data R'!$1:$1,),FALSE) - VLOOKUP($B$2,'Data R'!$1:$9999,MATCH($A87 &amp; $C$19,'Data R'!$1:$1,),FALSE)) &gt; $B$20), "JA", ""), "Geen waarde bekend")</f>
        <v>Geen waarde bekend</v>
      </c>
      <c r="G87" s="4" t="str">
        <f>IFERROR(IF(OR(ABS(VLOOKUP($B$2,'Data R'!$1:$9999,MATCH($A87 &amp; $D$15,'Data R'!$1:$1,),FALSE) - VLOOKUP($B$2,'Data R'!$1:$9999,MATCH($A87 &amp; $D$17,'Data R'!$1:$1,),FALSE)) &gt; $B$20), "JA", ""), "Geen waarde bekend")</f>
        <v>Geen waarde bekend</v>
      </c>
      <c r="H87" s="4" t="str">
        <f>IFERROR(IF(OR(ABS(VLOOKUP($B$3,'Data R'!$1:$9999,MATCH($A87,'Data R'!$1:$1,),FALSE) - VLOOKUP($B$2,'Data R'!$1:$9999,MATCH($A87,'Data R'!$1:$1,),FALSE)) &gt; $B$20), "JA", ""), "Geen waarde bekend")</f>
        <v>Geen waarde bekend</v>
      </c>
      <c r="I87" s="4" t="str">
        <f>IF($H87="","gelijk aan",IFERROR(IF(OR(ABS(VLOOKUP($B$3,'Data R'!$1:$9999,MATCH($A87,'Data R'!$1:$1,),FALSE)&lt;VLOOKUP($B$2,'Data R'!$1:$9999,MATCH($A87,'Data R'!$1:$1,),FALSE))&gt;$B$20),"meer dan in","minder dan in"),"Geen waarde bekend"))</f>
        <v>Geen waarde bekend</v>
      </c>
      <c r="J87" s="4" t="str">
        <f>IFERROR(IF(OR(ABS(VLOOKUP($B$4,'Data R'!$1:$9999,MATCH($A87,'Data R'!$1:$1,),FALSE) - VLOOKUP($B$2,'Data R'!$1:$9999,MATCH($A87,'Data R'!$1:$1,),FALSE)) &gt; $B$20), "JA", ""), "Geen waarde bekend")</f>
        <v>Geen waarde bekend</v>
      </c>
      <c r="K87" s="4" t="str">
        <f>IF($J87="","gelijk aan",IFERROR(IF(OR(ABS(VLOOKUP($B$4,'Data R'!$1:$9999,MATCH($A87,'Data R'!$1:$1,),FALSE)&lt;VLOOKUP($B$2,'Data R'!$1:$9999,MATCH($A87,'Data R'!$1:$1,),FALSE))&gt;$B$20),"meer dan in","minder dan in"),"Geen waarde bekend"))</f>
        <v>Geen waarde bekend</v>
      </c>
      <c r="L87" s="4" t="str">
        <f>IFERROR(IF(ABS(VLOOKUP($B$2,'Data R trends'!$1:$10001,MATCH($A87 &amp; $E$15,'Data R trends'!$1:$1,),FALSE) - VLOOKUP($B$2,'Data R trends'!$1:$10001,MATCH($A87 &amp; $E$16,'Data R trends'!$1:$1,),FALSE)) &gt; $B$20, "JA", ""), "Geen waarde bekend")</f>
        <v>Geen waarde bekend</v>
      </c>
      <c r="M87" s="4" t="str">
        <f>IF($L87="","gelijk gebleven",IFERROR(IF(ABS(VLOOKUP($B$2,'Data R trends'!$1:$10001,MATCH($A87&amp;$E$15,'Data R trends'!$1:$1,),FALSE)&lt;VLOOKUP($B$2,'Data R trends'!$1:$10001,MATCH($A87&amp;$E$16,'Data R trends'!$1:$1,),FALSE))&gt;$B$20,"gestegen","gedaald"),"Geen waarde bekend"))</f>
        <v>Geen waarde bekend</v>
      </c>
    </row>
    <row r="88" spans="1:13" ht="15" customHeight="1" x14ac:dyDescent="0.2">
      <c r="A88" s="2" t="s">
        <v>93</v>
      </c>
      <c r="B88" s="13" t="s">
        <v>215</v>
      </c>
      <c r="C88" s="4">
        <v>5</v>
      </c>
      <c r="D88" s="4" t="s">
        <v>16</v>
      </c>
      <c r="E88" s="4" t="str">
        <f>IFERROR(IF(ABS(VLOOKUP($B$2,'Data R'!$1:$9999,MATCH($A88 &amp; $B$15,'Data R'!$1:$1,),FALSE) - VLOOKUP($B$2,'Data R'!$1:$9999,MATCH($A88 &amp; $B$16,'Data R'!$1:$1,),FALSE)) &gt; $B$20, "JA", ""), "Geen waarde bekend")</f>
        <v>Geen waarde bekend</v>
      </c>
      <c r="F88" s="4" t="str">
        <f>IFERROR(IF(OR(ABS(VLOOKUP($B$2,'Data R'!$1:$9999,MATCH($A88 &amp; $C$15,'Data R'!$1:$1,),FALSE) - VLOOKUP($B$2,'Data R'!$1:$9999,MATCH($A88 &amp; $C$19,'Data R'!$1:$1,),FALSE)) &gt; $B$20), "JA", ""), "Geen waarde bekend")</f>
        <v>Geen waarde bekend</v>
      </c>
      <c r="G88" s="4" t="str">
        <f>IFERROR(IF(OR(ABS(VLOOKUP($B$2,'Data R'!$1:$9999,MATCH($A88 &amp; $D$15,'Data R'!$1:$1,),FALSE) - VLOOKUP($B$2,'Data R'!$1:$9999,MATCH($A88 &amp; $D$17,'Data R'!$1:$1,),FALSE)) &gt; $B$20), "JA", ""), "Geen waarde bekend")</f>
        <v>Geen waarde bekend</v>
      </c>
      <c r="H88" s="4" t="str">
        <f>IFERROR(IF(OR(ABS(VLOOKUP($B$3,'Data R'!$1:$9999,MATCH($A88,'Data R'!$1:$1,),FALSE) - VLOOKUP($B$2,'Data R'!$1:$9999,MATCH($A88,'Data R'!$1:$1,),FALSE)) &gt; $B$20), "JA", ""), "Geen waarde bekend")</f>
        <v>Geen waarde bekend</v>
      </c>
      <c r="I88" s="4" t="str">
        <f>IF($H88="","gelijk aan",IFERROR(IF(OR(ABS(VLOOKUP($B$3,'Data R'!$1:$9999,MATCH($A88,'Data R'!$1:$1,),FALSE)&lt;VLOOKUP($B$2,'Data R'!$1:$9999,MATCH($A88,'Data R'!$1:$1,),FALSE))&gt;$B$20),"meer dan in","minder dan in"),"Geen waarde bekend"))</f>
        <v>Geen waarde bekend</v>
      </c>
      <c r="J88" s="4" t="str">
        <f>IFERROR(IF(OR(ABS(VLOOKUP($B$4,'Data R'!$1:$9999,MATCH($A88,'Data R'!$1:$1,),FALSE) - VLOOKUP($B$2,'Data R'!$1:$9999,MATCH($A88,'Data R'!$1:$1,),FALSE)) &gt; $B$20), "JA", ""), "Geen waarde bekend")</f>
        <v>Geen waarde bekend</v>
      </c>
      <c r="K88" s="4" t="str">
        <f>IF($J88="","gelijk aan",IFERROR(IF(OR(ABS(VLOOKUP($B$4,'Data R'!$1:$9999,MATCH($A88,'Data R'!$1:$1,),FALSE)&lt;VLOOKUP($B$2,'Data R'!$1:$9999,MATCH($A88,'Data R'!$1:$1,),FALSE))&gt;$B$20),"meer dan in","minder dan in"),"Geen waarde bekend"))</f>
        <v>Geen waarde bekend</v>
      </c>
      <c r="L88" s="4" t="str">
        <f>IFERROR(IF(ABS(VLOOKUP($B$2,'Data R trends'!$1:$10001,MATCH($A88 &amp; $E$15,'Data R trends'!$1:$1,),FALSE) - VLOOKUP($B$2,'Data R trends'!$1:$10001,MATCH($A88 &amp; $E$16,'Data R trends'!$1:$1,),FALSE)) &gt; $B$20, "JA", ""), "Geen waarde bekend")</f>
        <v>Geen waarde bekend</v>
      </c>
      <c r="M88" s="4" t="str">
        <f>IF($L88="","gelijk gebleven",IFERROR(IF(ABS(VLOOKUP($B$2,'Data R trends'!$1:$10001,MATCH($A88&amp;$E$15,'Data R trends'!$1:$1,),FALSE)&lt;VLOOKUP($B$2,'Data R trends'!$1:$10001,MATCH($A88&amp;$E$16,'Data R trends'!$1:$1,),FALSE))&gt;$B$20,"gestegen","gedaald"),"Geen waarde bekend"))</f>
        <v>Geen waarde bekend</v>
      </c>
    </row>
    <row r="89" spans="1:13" ht="15" customHeight="1" x14ac:dyDescent="0.2">
      <c r="A89" s="13" t="s">
        <v>94</v>
      </c>
      <c r="B89" s="13" t="s">
        <v>216</v>
      </c>
      <c r="C89" s="4">
        <v>5</v>
      </c>
      <c r="D89" s="4" t="s">
        <v>16</v>
      </c>
      <c r="E89" s="4" t="str">
        <f>IFERROR(IF(ABS(VLOOKUP($B$2,'Data R'!$1:$9999,MATCH($A89 &amp; $B$15,'Data R'!$1:$1,),FALSE) - VLOOKUP($B$2,'Data R'!$1:$9999,MATCH($A89 &amp; $B$16,'Data R'!$1:$1,),FALSE)) &gt; $B$20, "JA", ""), "Geen waarde bekend")</f>
        <v>Geen waarde bekend</v>
      </c>
      <c r="F89" s="4" t="str">
        <f>IFERROR(IF(OR(ABS(VLOOKUP($B$2,'Data R'!$1:$9999,MATCH($A89 &amp; $C$15,'Data R'!$1:$1,),FALSE) - VLOOKUP($B$2,'Data R'!$1:$9999,MATCH($A89 &amp; $C$19,'Data R'!$1:$1,),FALSE)) &gt; $B$20), "JA", ""), "Geen waarde bekend")</f>
        <v>Geen waarde bekend</v>
      </c>
      <c r="G89" s="4" t="str">
        <f>IFERROR(IF(OR(ABS(VLOOKUP($B$2,'Data R'!$1:$9999,MATCH($A89 &amp; $D$15,'Data R'!$1:$1,),FALSE) - VLOOKUP($B$2,'Data R'!$1:$9999,MATCH($A89 &amp; $D$17,'Data R'!$1:$1,),FALSE)) &gt; $B$20), "JA", ""), "Geen waarde bekend")</f>
        <v>Geen waarde bekend</v>
      </c>
      <c r="H89" s="4" t="str">
        <f>IFERROR(IF(OR(ABS(VLOOKUP($B$3,'Data R'!$1:$9999,MATCH($A89,'Data R'!$1:$1,),FALSE) - VLOOKUP($B$2,'Data R'!$1:$9999,MATCH($A89,'Data R'!$1:$1,),FALSE)) &gt; $B$20), "JA", ""), "Geen waarde bekend")</f>
        <v>Geen waarde bekend</v>
      </c>
      <c r="I89" s="4" t="str">
        <f>IF($H89="","gelijk aan",IFERROR(IF(OR(ABS(VLOOKUP($B$3,'Data R'!$1:$9999,MATCH($A89,'Data R'!$1:$1,),FALSE)&lt;VLOOKUP($B$2,'Data R'!$1:$9999,MATCH($A89,'Data R'!$1:$1,),FALSE))&gt;$B$20),"meer dan in","minder dan in"),"Geen waarde bekend"))</f>
        <v>Geen waarde bekend</v>
      </c>
      <c r="J89" s="4" t="str">
        <f>IFERROR(IF(OR(ABS(VLOOKUP($B$4,'Data R'!$1:$9999,MATCH($A89,'Data R'!$1:$1,),FALSE) - VLOOKUP($B$2,'Data R'!$1:$9999,MATCH($A89,'Data R'!$1:$1,),FALSE)) &gt; $B$20), "JA", ""), "Geen waarde bekend")</f>
        <v>Geen waarde bekend</v>
      </c>
      <c r="K89" s="4" t="str">
        <f>IF($J89="","gelijk aan",IFERROR(IF(OR(ABS(VLOOKUP($B$4,'Data R'!$1:$9999,MATCH($A89,'Data R'!$1:$1,),FALSE)&lt;VLOOKUP($B$2,'Data R'!$1:$9999,MATCH($A89,'Data R'!$1:$1,),FALSE))&gt;$B$20),"meer dan in","minder dan in"),"Geen waarde bekend"))</f>
        <v>Geen waarde bekend</v>
      </c>
      <c r="L89" s="4" t="str">
        <f>IFERROR(IF(ABS(VLOOKUP($B$2,'Data R trends'!$1:$10001,MATCH($A89 &amp; $E$15,'Data R trends'!$1:$1,),FALSE) - VLOOKUP($B$2,'Data R trends'!$1:$10001,MATCH($A89 &amp; $E$16,'Data R trends'!$1:$1,),FALSE)) &gt; $B$20, "JA", ""), "Geen waarde bekend")</f>
        <v>Geen waarde bekend</v>
      </c>
      <c r="M89" s="4" t="str">
        <f>IF($L89="","gelijk gebleven",IFERROR(IF(ABS(VLOOKUP($B$2,'Data R trends'!$1:$10001,MATCH($A89&amp;$E$15,'Data R trends'!$1:$1,),FALSE)&lt;VLOOKUP($B$2,'Data R trends'!$1:$10001,MATCH($A89&amp;$E$16,'Data R trends'!$1:$1,),FALSE))&gt;$B$20,"gestegen","gedaald"),"Geen waarde bekend"))</f>
        <v>Geen waarde bekend</v>
      </c>
    </row>
    <row r="90" spans="1:13" ht="15" customHeight="1" x14ac:dyDescent="0.2">
      <c r="A90" s="2" t="s">
        <v>95</v>
      </c>
      <c r="B90" s="13" t="s">
        <v>217</v>
      </c>
      <c r="C90" s="4">
        <v>5</v>
      </c>
      <c r="D90" s="4" t="s">
        <v>16</v>
      </c>
      <c r="E90" s="4" t="str">
        <f>IFERROR(IF(ABS(VLOOKUP($B$2,'Data R'!$1:$9999,MATCH($A90 &amp; $B$15,'Data R'!$1:$1,),FALSE) - VLOOKUP($B$2,'Data R'!$1:$9999,MATCH($A90 &amp; $B$16,'Data R'!$1:$1,),FALSE)) &gt; $B$20, "JA", ""), "Geen waarde bekend")</f>
        <v>Geen waarde bekend</v>
      </c>
      <c r="F90" s="4" t="str">
        <f>IFERROR(IF(OR(ABS(VLOOKUP($B$2,'Data R'!$1:$9999,MATCH($A90 &amp; $C$15,'Data R'!$1:$1,),FALSE) - VLOOKUP($B$2,'Data R'!$1:$9999,MATCH($A90 &amp; $C$19,'Data R'!$1:$1,),FALSE)) &gt; $B$20), "JA", ""), "Geen waarde bekend")</f>
        <v>Geen waarde bekend</v>
      </c>
      <c r="G90" s="4" t="str">
        <f>IFERROR(IF(OR(ABS(VLOOKUP($B$2,'Data R'!$1:$9999,MATCH($A90 &amp; $D$15,'Data R'!$1:$1,),FALSE) - VLOOKUP($B$2,'Data R'!$1:$9999,MATCH($A90 &amp; $D$17,'Data R'!$1:$1,),FALSE)) &gt; $B$20), "JA", ""), "Geen waarde bekend")</f>
        <v>Geen waarde bekend</v>
      </c>
      <c r="H90" s="4" t="str">
        <f>IFERROR(IF(OR(ABS(VLOOKUP($B$3,'Data R'!$1:$9999,MATCH($A90,'Data R'!$1:$1,),FALSE) - VLOOKUP($B$2,'Data R'!$1:$9999,MATCH($A90,'Data R'!$1:$1,),FALSE)) &gt; $B$20), "JA", ""), "Geen waarde bekend")</f>
        <v>Geen waarde bekend</v>
      </c>
      <c r="I90" s="4" t="str">
        <f>IF($H90="","gelijk aan",IFERROR(IF(OR(ABS(VLOOKUP($B$3,'Data R'!$1:$9999,MATCH($A90,'Data R'!$1:$1,),FALSE)&lt;VLOOKUP($B$2,'Data R'!$1:$9999,MATCH($A90,'Data R'!$1:$1,),FALSE))&gt;$B$20),"meer dan in","minder dan in"),"Geen waarde bekend"))</f>
        <v>Geen waarde bekend</v>
      </c>
      <c r="J90" s="4" t="str">
        <f>IFERROR(IF(OR(ABS(VLOOKUP($B$4,'Data R'!$1:$9999,MATCH($A90,'Data R'!$1:$1,),FALSE) - VLOOKUP($B$2,'Data R'!$1:$9999,MATCH($A90,'Data R'!$1:$1,),FALSE)) &gt; $B$20), "JA", ""), "Geen waarde bekend")</f>
        <v>Geen waarde bekend</v>
      </c>
      <c r="K90" s="4" t="str">
        <f>IF($J90="","gelijk aan",IFERROR(IF(OR(ABS(VLOOKUP($B$4,'Data R'!$1:$9999,MATCH($A90,'Data R'!$1:$1,),FALSE)&lt;VLOOKUP($B$2,'Data R'!$1:$9999,MATCH($A90,'Data R'!$1:$1,),FALSE))&gt;$B$20),"meer dan in","minder dan in"),"Geen waarde bekend"))</f>
        <v>Geen waarde bekend</v>
      </c>
      <c r="L90" s="4" t="str">
        <f>IFERROR(IF(ABS(VLOOKUP($B$2,'Data R trends'!$1:$10001,MATCH($A90 &amp; $E$15,'Data R trends'!$1:$1,),FALSE) - VLOOKUP($B$2,'Data R trends'!$1:$10001,MATCH($A90 &amp; $E$16,'Data R trends'!$1:$1,),FALSE)) &gt; $B$20, "JA", ""), "Geen waarde bekend")</f>
        <v>Geen waarde bekend</v>
      </c>
      <c r="M90" s="4" t="str">
        <f>IF($L90="","gelijk gebleven",IFERROR(IF(ABS(VLOOKUP($B$2,'Data R trends'!$1:$10001,MATCH($A90&amp;$E$15,'Data R trends'!$1:$1,),FALSE)&lt;VLOOKUP($B$2,'Data R trends'!$1:$10001,MATCH($A90&amp;$E$16,'Data R trends'!$1:$1,),FALSE))&gt;$B$20,"gestegen","gedaald"),"Geen waarde bekend"))</f>
        <v>Geen waarde bekend</v>
      </c>
    </row>
    <row r="91" spans="1:13" ht="15" customHeight="1" x14ac:dyDescent="0.2">
      <c r="A91" s="2" t="s">
        <v>96</v>
      </c>
      <c r="B91" s="2" t="s">
        <v>218</v>
      </c>
      <c r="C91" s="4">
        <v>5</v>
      </c>
      <c r="D91" s="4" t="s">
        <v>16</v>
      </c>
      <c r="E91" s="4" t="str">
        <f>IFERROR(IF(ABS(VLOOKUP($B$2,'Data R'!$1:$9999,MATCH($A91 &amp; $B$15,'Data R'!$1:$1,),FALSE) - VLOOKUP($B$2,'Data R'!$1:$9999,MATCH($A91 &amp; $B$16,'Data R'!$1:$1,),FALSE)) &gt; $B$20, "JA", ""), "Geen waarde bekend")</f>
        <v>Geen waarde bekend</v>
      </c>
      <c r="F91" s="4" t="str">
        <f>IFERROR(IF(OR(ABS(VLOOKUP($B$2,'Data R'!$1:$9999,MATCH($A91 &amp; $C$15,'Data R'!$1:$1,),FALSE) - VLOOKUP($B$2,'Data R'!$1:$9999,MATCH($A91 &amp; $C$19,'Data R'!$1:$1,),FALSE)) &gt; $B$20), "JA", ""), "Geen waarde bekend")</f>
        <v>Geen waarde bekend</v>
      </c>
      <c r="G91" s="4" t="str">
        <f>IFERROR(IF(OR(ABS(VLOOKUP($B$2,'Data R'!$1:$9999,MATCH($A91 &amp; $D$15,'Data R'!$1:$1,),FALSE) - VLOOKUP($B$2,'Data R'!$1:$9999,MATCH($A91 &amp; $D$17,'Data R'!$1:$1,),FALSE)) &gt; $B$20), "JA", ""), "Geen waarde bekend")</f>
        <v>Geen waarde bekend</v>
      </c>
      <c r="H91" s="4" t="str">
        <f>IFERROR(IF(OR(ABS(VLOOKUP($B$3,'Data R'!$1:$9999,MATCH($A91,'Data R'!$1:$1,),FALSE) - VLOOKUP($B$2,'Data R'!$1:$9999,MATCH($A91,'Data R'!$1:$1,),FALSE)) &gt; $B$20), "JA", ""), "Geen waarde bekend")</f>
        <v>Geen waarde bekend</v>
      </c>
      <c r="I91" s="4" t="str">
        <f>IF($H91="","gelijk aan",IFERROR(IF(OR(ABS(VLOOKUP($B$3,'Data R'!$1:$9999,MATCH($A91,'Data R'!$1:$1,),FALSE)&lt;VLOOKUP($B$2,'Data R'!$1:$9999,MATCH($A91,'Data R'!$1:$1,),FALSE))&gt;$B$20),"meer dan in","minder dan in"),"Geen waarde bekend"))</f>
        <v>Geen waarde bekend</v>
      </c>
      <c r="J91" s="4" t="str">
        <f>IFERROR(IF(OR(ABS(VLOOKUP($B$4,'Data R'!$1:$9999,MATCH($A91,'Data R'!$1:$1,),FALSE) - VLOOKUP($B$2,'Data R'!$1:$9999,MATCH($A91,'Data R'!$1:$1,),FALSE)) &gt; $B$20), "JA", ""), "Geen waarde bekend")</f>
        <v>Geen waarde bekend</v>
      </c>
      <c r="K91" s="4" t="str">
        <f>IF($J91="","gelijk aan",IFERROR(IF(OR(ABS(VLOOKUP($B$4,'Data R'!$1:$9999,MATCH($A91,'Data R'!$1:$1,),FALSE)&lt;VLOOKUP($B$2,'Data R'!$1:$9999,MATCH($A91,'Data R'!$1:$1,),FALSE))&gt;$B$20),"meer dan in","minder dan in"),"Geen waarde bekend"))</f>
        <v>Geen waarde bekend</v>
      </c>
      <c r="L91" s="4" t="str">
        <f>IFERROR(IF(ABS(VLOOKUP($B$2,'Data R trends'!$1:$10001,MATCH($A91 &amp; $E$15,'Data R trends'!$1:$1,),FALSE) - VLOOKUP($B$2,'Data R trends'!$1:$10001,MATCH($A91 &amp; $E$16,'Data R trends'!$1:$1,),FALSE)) &gt; $B$20, "JA", ""), "Geen waarde bekend")</f>
        <v>Geen waarde bekend</v>
      </c>
      <c r="M91" s="4" t="str">
        <f>IF($L91="","gelijk gebleven",IFERROR(IF(ABS(VLOOKUP($B$2,'Data R trends'!$1:$10001,MATCH($A91&amp;$E$15,'Data R trends'!$1:$1,),FALSE)&lt;VLOOKUP($B$2,'Data R trends'!$1:$10001,MATCH($A91&amp;$E$16,'Data R trends'!$1:$1,),FALSE))&gt;$B$20,"gestegen","gedaald"),"Geen waarde bekend"))</f>
        <v>Geen waarde bekend</v>
      </c>
    </row>
    <row r="92" spans="1:13" ht="15" customHeight="1" x14ac:dyDescent="0.2">
      <c r="A92" s="2" t="s">
        <v>97</v>
      </c>
      <c r="B92" s="2" t="s">
        <v>219</v>
      </c>
      <c r="C92" s="4">
        <v>5</v>
      </c>
      <c r="D92" s="4" t="s">
        <v>16</v>
      </c>
      <c r="E92" s="4" t="str">
        <f>IFERROR(IF(ABS(VLOOKUP($B$2,'Data R'!$1:$9999,MATCH($A92 &amp; $B$15,'Data R'!$1:$1,),FALSE) - VLOOKUP($B$2,'Data R'!$1:$9999,MATCH($A92 &amp; $B$16,'Data R'!$1:$1,),FALSE)) &gt; $B$20, "JA", ""), "Geen waarde bekend")</f>
        <v>Geen waarde bekend</v>
      </c>
      <c r="F92" s="4" t="str">
        <f>IFERROR(IF(OR(ABS(VLOOKUP($B$2,'Data R'!$1:$9999,MATCH($A92 &amp; $C$15,'Data R'!$1:$1,),FALSE) - VLOOKUP($B$2,'Data R'!$1:$9999,MATCH($A92 &amp; $C$19,'Data R'!$1:$1,),FALSE)) &gt; $B$20), "JA", ""), "Geen waarde bekend")</f>
        <v>Geen waarde bekend</v>
      </c>
      <c r="G92" s="4" t="str">
        <f>IFERROR(IF(OR(ABS(VLOOKUP($B$2,'Data R'!$1:$9999,MATCH($A92 &amp; $D$15,'Data R'!$1:$1,),FALSE) - VLOOKUP($B$2,'Data R'!$1:$9999,MATCH($A92 &amp; $D$17,'Data R'!$1:$1,),FALSE)) &gt; $B$20), "JA", ""), "Geen waarde bekend")</f>
        <v>Geen waarde bekend</v>
      </c>
      <c r="H92" s="4" t="str">
        <f>IFERROR(IF(OR(ABS(VLOOKUP($B$3,'Data R'!$1:$9999,MATCH($A92,'Data R'!$1:$1,),FALSE) - VLOOKUP($B$2,'Data R'!$1:$9999,MATCH($A92,'Data R'!$1:$1,),FALSE)) &gt; $B$20), "JA", ""), "Geen waarde bekend")</f>
        <v>Geen waarde bekend</v>
      </c>
      <c r="I92" s="4" t="str">
        <f>IF($H92="","gelijk aan",IFERROR(IF(OR(ABS(VLOOKUP($B$3,'Data R'!$1:$9999,MATCH($A92,'Data R'!$1:$1,),FALSE)&lt;VLOOKUP($B$2,'Data R'!$1:$9999,MATCH($A92,'Data R'!$1:$1,),FALSE))&gt;$B$20),"meer dan in","minder dan in"),"Geen waarde bekend"))</f>
        <v>Geen waarde bekend</v>
      </c>
      <c r="J92" s="4" t="str">
        <f>IFERROR(IF(OR(ABS(VLOOKUP($B$4,'Data R'!$1:$9999,MATCH($A92,'Data R'!$1:$1,),FALSE) - VLOOKUP($B$2,'Data R'!$1:$9999,MATCH($A92,'Data R'!$1:$1,),FALSE)) &gt; $B$20), "JA", ""), "Geen waarde bekend")</f>
        <v>Geen waarde bekend</v>
      </c>
      <c r="K92" s="4" t="str">
        <f>IF($J92="","gelijk aan",IFERROR(IF(OR(ABS(VLOOKUP($B$4,'Data R'!$1:$9999,MATCH($A92,'Data R'!$1:$1,),FALSE)&lt;VLOOKUP($B$2,'Data R'!$1:$9999,MATCH($A92,'Data R'!$1:$1,),FALSE))&gt;$B$20),"meer dan in","minder dan in"),"Geen waarde bekend"))</f>
        <v>Geen waarde bekend</v>
      </c>
      <c r="L92" s="4" t="str">
        <f>IFERROR(IF(ABS(VLOOKUP($B$2,'Data R trends'!$1:$10001,MATCH($A92 &amp; $E$15,'Data R trends'!$1:$1,),FALSE) - VLOOKUP($B$2,'Data R trends'!$1:$10001,MATCH($A92 &amp; $E$16,'Data R trends'!$1:$1,),FALSE)) &gt; $B$20, "JA", ""), "Geen waarde bekend")</f>
        <v>Geen waarde bekend</v>
      </c>
      <c r="M92" s="4" t="str">
        <f>IF($L92="","gelijk gebleven",IFERROR(IF(ABS(VLOOKUP($B$2,'Data R trends'!$1:$10001,MATCH($A92&amp;$E$15,'Data R trends'!$1:$1,),FALSE)&lt;VLOOKUP($B$2,'Data R trends'!$1:$10001,MATCH($A92&amp;$E$16,'Data R trends'!$1:$1,),FALSE))&gt;$B$20,"gestegen","gedaald"),"Geen waarde bekend"))</f>
        <v>Geen waarde bekend</v>
      </c>
    </row>
    <row r="93" spans="1:13" ht="15" customHeight="1" x14ac:dyDescent="0.2">
      <c r="A93" t="s">
        <v>98</v>
      </c>
      <c r="B93" s="13" t="s">
        <v>220</v>
      </c>
      <c r="C93" s="4">
        <v>5</v>
      </c>
      <c r="D93" s="4" t="s">
        <v>16</v>
      </c>
      <c r="E93" s="4" t="str">
        <f>IFERROR(IF(ABS(VLOOKUP($B$2,'Data R'!$1:$9999,MATCH($A93 &amp; $B$15,'Data R'!$1:$1,),FALSE) - VLOOKUP($B$2,'Data R'!$1:$9999,MATCH($A93 &amp; $B$16,'Data R'!$1:$1,),FALSE)) &gt; $B$20, "JA", ""), "Geen waarde bekend")</f>
        <v>Geen waarde bekend</v>
      </c>
      <c r="F93" s="4" t="str">
        <f>IFERROR(IF(OR(ABS(VLOOKUP($B$2,'Data R'!$1:$9999,MATCH($A93 &amp; $C$15,'Data R'!$1:$1,),FALSE) - VLOOKUP($B$2,'Data R'!$1:$9999,MATCH($A93 &amp; $C$19,'Data R'!$1:$1,),FALSE)) &gt; $B$20), "JA", ""), "Geen waarde bekend")</f>
        <v>Geen waarde bekend</v>
      </c>
      <c r="G93" s="4" t="str">
        <f>IFERROR(IF(OR(ABS(VLOOKUP($B$2,'Data R'!$1:$9999,MATCH($A93 &amp; $D$15,'Data R'!$1:$1,),FALSE) - VLOOKUP($B$2,'Data R'!$1:$9999,MATCH($A93 &amp; $D$17,'Data R'!$1:$1,),FALSE)) &gt; $B$20), "JA", ""), "Geen waarde bekend")</f>
        <v>Geen waarde bekend</v>
      </c>
      <c r="H93" s="4" t="str">
        <f>IFERROR(IF(OR(ABS(VLOOKUP($B$3,'Data R'!$1:$9999,MATCH($A93,'Data R'!$1:$1,),FALSE) - VLOOKUP($B$2,'Data R'!$1:$9999,MATCH($A93,'Data R'!$1:$1,),FALSE)) &gt; $B$20), "JA", ""), "Geen waarde bekend")</f>
        <v>Geen waarde bekend</v>
      </c>
      <c r="I93" s="4" t="str">
        <f>IF($H93="","gelijk aan",IFERROR(IF(OR(ABS(VLOOKUP($B$3,'Data R'!$1:$9999,MATCH($A93,'Data R'!$1:$1,),FALSE)&lt;VLOOKUP($B$2,'Data R'!$1:$9999,MATCH($A93,'Data R'!$1:$1,),FALSE))&gt;$B$20),"meer dan in","minder dan in"),"Geen waarde bekend"))</f>
        <v>Geen waarde bekend</v>
      </c>
      <c r="J93" s="4" t="str">
        <f>IFERROR(IF(OR(ABS(VLOOKUP($B$4,'Data R'!$1:$9999,MATCH($A93,'Data R'!$1:$1,),FALSE) - VLOOKUP($B$2,'Data R'!$1:$9999,MATCH($A93,'Data R'!$1:$1,),FALSE)) &gt; $B$20), "JA", ""), "Geen waarde bekend")</f>
        <v>Geen waarde bekend</v>
      </c>
      <c r="K93" s="4" t="str">
        <f>IF($J93="","gelijk aan",IFERROR(IF(OR(ABS(VLOOKUP($B$4,'Data R'!$1:$9999,MATCH($A93,'Data R'!$1:$1,),FALSE)&lt;VLOOKUP($B$2,'Data R'!$1:$9999,MATCH($A93,'Data R'!$1:$1,),FALSE))&gt;$B$20),"meer dan in","minder dan in"),"Geen waarde bekend"))</f>
        <v>Geen waarde bekend</v>
      </c>
      <c r="L93" s="4" t="str">
        <f>IFERROR(IF(ABS(VLOOKUP($B$2,'Data R trends'!$1:$10001,MATCH($A93 &amp; $E$15,'Data R trends'!$1:$1,),FALSE) - VLOOKUP($B$2,'Data R trends'!$1:$10001,MATCH($A93 &amp; $E$16,'Data R trends'!$1:$1,),FALSE)) &gt; $B$20, "JA", ""), "Geen waarde bekend")</f>
        <v>Geen waarde bekend</v>
      </c>
      <c r="M93" s="4" t="str">
        <f>IF($L93="","gelijk gebleven",IFERROR(IF(ABS(VLOOKUP($B$2,'Data R trends'!$1:$10001,MATCH($A93&amp;$E$15,'Data R trends'!$1:$1,),FALSE)&lt;VLOOKUP($B$2,'Data R trends'!$1:$10001,MATCH($A93&amp;$E$16,'Data R trends'!$1:$1,),FALSE))&gt;$B$20,"gestegen","gedaald"),"Geen waarde bekend"))</f>
        <v>Geen waarde bekend</v>
      </c>
    </row>
    <row r="94" spans="1:13" ht="15" customHeight="1" x14ac:dyDescent="0.2">
      <c r="A94" t="s">
        <v>99</v>
      </c>
      <c r="B94" s="13" t="s">
        <v>221</v>
      </c>
      <c r="C94" s="4">
        <v>5</v>
      </c>
      <c r="D94" s="4" t="s">
        <v>16</v>
      </c>
      <c r="E94" s="4" t="str">
        <f>IFERROR(IF(ABS(VLOOKUP($B$2,'Data R'!$1:$9999,MATCH($A94 &amp; $B$15,'Data R'!$1:$1,),FALSE) - VLOOKUP($B$2,'Data R'!$1:$9999,MATCH($A94 &amp; $B$16,'Data R'!$1:$1,),FALSE)) &gt; $B$20, "JA", ""), "Geen waarde bekend")</f>
        <v>Geen waarde bekend</v>
      </c>
      <c r="F94" s="4" t="str">
        <f>IFERROR(IF(OR(ABS(VLOOKUP($B$2,'Data R'!$1:$9999,MATCH($A94 &amp; $C$15,'Data R'!$1:$1,),FALSE) - VLOOKUP($B$2,'Data R'!$1:$9999,MATCH($A94 &amp; $C$19,'Data R'!$1:$1,),FALSE)) &gt; $B$20), "JA", ""), "Geen waarde bekend")</f>
        <v>Geen waarde bekend</v>
      </c>
      <c r="G94" s="4" t="str">
        <f>IFERROR(IF(OR(ABS(VLOOKUP($B$2,'Data R'!$1:$9999,MATCH($A94 &amp; $D$15,'Data R'!$1:$1,),FALSE) - VLOOKUP($B$2,'Data R'!$1:$9999,MATCH($A94 &amp; $D$17,'Data R'!$1:$1,),FALSE)) &gt; $B$20), "JA", ""), "Geen waarde bekend")</f>
        <v>Geen waarde bekend</v>
      </c>
      <c r="H94" s="4" t="str">
        <f>IFERROR(IF(OR(ABS(VLOOKUP($B$3,'Data R'!$1:$9999,MATCH($A94,'Data R'!$1:$1,),FALSE) - VLOOKUP($B$2,'Data R'!$1:$9999,MATCH($A94,'Data R'!$1:$1,),FALSE)) &gt; $B$20), "JA", ""), "Geen waarde bekend")</f>
        <v>Geen waarde bekend</v>
      </c>
      <c r="I94" s="4" t="str">
        <f>IF($H94="","gelijk aan",IFERROR(IF(OR(ABS(VLOOKUP($B$3,'Data R'!$1:$9999,MATCH($A94,'Data R'!$1:$1,),FALSE)&lt;VLOOKUP($B$2,'Data R'!$1:$9999,MATCH($A94,'Data R'!$1:$1,),FALSE))&gt;$B$20),"meer dan in","minder dan in"),"Geen waarde bekend"))</f>
        <v>Geen waarde bekend</v>
      </c>
      <c r="J94" s="4" t="str">
        <f>IFERROR(IF(OR(ABS(VLOOKUP($B$4,'Data R'!$1:$9999,MATCH($A94,'Data R'!$1:$1,),FALSE) - VLOOKUP($B$2,'Data R'!$1:$9999,MATCH($A94,'Data R'!$1:$1,),FALSE)) &gt; $B$20), "JA", ""), "Geen waarde bekend")</f>
        <v>Geen waarde bekend</v>
      </c>
      <c r="K94" s="4" t="str">
        <f>IF($J94="","gelijk aan",IFERROR(IF(OR(ABS(VLOOKUP($B$4,'Data R'!$1:$9999,MATCH($A94,'Data R'!$1:$1,),FALSE)&lt;VLOOKUP($B$2,'Data R'!$1:$9999,MATCH($A94,'Data R'!$1:$1,),FALSE))&gt;$B$20),"meer dan in","minder dan in"),"Geen waarde bekend"))</f>
        <v>Geen waarde bekend</v>
      </c>
      <c r="L94" s="4" t="str">
        <f>IFERROR(IF(ABS(VLOOKUP($B$2,'Data R trends'!$1:$10001,MATCH($A94 &amp; $E$15,'Data R trends'!$1:$1,),FALSE) - VLOOKUP($B$2,'Data R trends'!$1:$10001,MATCH($A94 &amp; $E$16,'Data R trends'!$1:$1,),FALSE)) &gt; $B$20, "JA", ""), "Geen waarde bekend")</f>
        <v>Geen waarde bekend</v>
      </c>
      <c r="M94" s="4" t="str">
        <f>IF($L94="","gelijk gebleven",IFERROR(IF(ABS(VLOOKUP($B$2,'Data R trends'!$1:$10001,MATCH($A94&amp;$E$15,'Data R trends'!$1:$1,),FALSE)&lt;VLOOKUP($B$2,'Data R trends'!$1:$10001,MATCH($A94&amp;$E$16,'Data R trends'!$1:$1,),FALSE))&gt;$B$20,"gestegen","gedaald"),"Geen waarde bekend"))</f>
        <v>Geen waarde bekend</v>
      </c>
    </row>
    <row r="95" spans="1:13" ht="15" customHeight="1" x14ac:dyDescent="0.2">
      <c r="A95" t="s">
        <v>100</v>
      </c>
      <c r="B95" s="13" t="s">
        <v>222</v>
      </c>
      <c r="C95" s="4">
        <v>5</v>
      </c>
      <c r="D95" s="4" t="s">
        <v>16</v>
      </c>
      <c r="E95" s="4" t="str">
        <f>IFERROR(IF(ABS(VLOOKUP($B$2,'Data R'!$1:$9999,MATCH($A95 &amp; $B$15,'Data R'!$1:$1,),FALSE) - VLOOKUP($B$2,'Data R'!$1:$9999,MATCH($A95 &amp; $B$16,'Data R'!$1:$1,),FALSE)) &gt; $B$20, "JA", ""), "Geen waarde bekend")</f>
        <v>Geen waarde bekend</v>
      </c>
      <c r="F95" s="4" t="str">
        <f>IFERROR(IF(OR(ABS(VLOOKUP($B$2,'Data R'!$1:$9999,MATCH($A95 &amp; $C$15,'Data R'!$1:$1,),FALSE) - VLOOKUP($B$2,'Data R'!$1:$9999,MATCH($A95 &amp; $C$19,'Data R'!$1:$1,),FALSE)) &gt; $B$20), "JA", ""), "Geen waarde bekend")</f>
        <v>Geen waarde bekend</v>
      </c>
      <c r="G95" s="4" t="str">
        <f>IFERROR(IF(OR(ABS(VLOOKUP($B$2,'Data R'!$1:$9999,MATCH($A95 &amp; $D$15,'Data R'!$1:$1,),FALSE) - VLOOKUP($B$2,'Data R'!$1:$9999,MATCH($A95 &amp; $D$17,'Data R'!$1:$1,),FALSE)) &gt; $B$20), "JA", ""), "Geen waarde bekend")</f>
        <v>Geen waarde bekend</v>
      </c>
      <c r="H95" s="4" t="str">
        <f>IFERROR(IF(OR(ABS(VLOOKUP($B$3,'Data R'!$1:$9999,MATCH($A95,'Data R'!$1:$1,),FALSE) - VLOOKUP($B$2,'Data R'!$1:$9999,MATCH($A95,'Data R'!$1:$1,),FALSE)) &gt; $B$20), "JA", ""), "Geen waarde bekend")</f>
        <v>Geen waarde bekend</v>
      </c>
      <c r="I95" s="4" t="str">
        <f>IF($H95="","gelijk aan",IFERROR(IF(OR(ABS(VLOOKUP($B$3,'Data R'!$1:$9999,MATCH($A95,'Data R'!$1:$1,),FALSE)&lt;VLOOKUP($B$2,'Data R'!$1:$9999,MATCH($A95,'Data R'!$1:$1,),FALSE))&gt;$B$20),"meer dan in","minder dan in"),"Geen waarde bekend"))</f>
        <v>Geen waarde bekend</v>
      </c>
      <c r="J95" s="4" t="str">
        <f>IFERROR(IF(OR(ABS(VLOOKUP($B$4,'Data R'!$1:$9999,MATCH($A95,'Data R'!$1:$1,),FALSE) - VLOOKUP($B$2,'Data R'!$1:$9999,MATCH($A95,'Data R'!$1:$1,),FALSE)) &gt; $B$20), "JA", ""), "Geen waarde bekend")</f>
        <v>Geen waarde bekend</v>
      </c>
      <c r="K95" s="4" t="str">
        <f>IF($J95="","gelijk aan",IFERROR(IF(OR(ABS(VLOOKUP($B$4,'Data R'!$1:$9999,MATCH($A95,'Data R'!$1:$1,),FALSE)&lt;VLOOKUP($B$2,'Data R'!$1:$9999,MATCH($A95,'Data R'!$1:$1,),FALSE))&gt;$B$20),"meer dan in","minder dan in"),"Geen waarde bekend"))</f>
        <v>Geen waarde bekend</v>
      </c>
      <c r="L95" s="4" t="str">
        <f>IFERROR(IF(ABS(VLOOKUP($B$2,'Data R trends'!$1:$10001,MATCH($A95 &amp; $E$15,'Data R trends'!$1:$1,),FALSE) - VLOOKUP($B$2,'Data R trends'!$1:$10001,MATCH($A95 &amp; $E$16,'Data R trends'!$1:$1,),FALSE)) &gt; $B$20, "JA", ""), "Geen waarde bekend")</f>
        <v>Geen waarde bekend</v>
      </c>
      <c r="M95" s="4" t="str">
        <f>IF($L95="","gelijk gebleven",IFERROR(IF(ABS(VLOOKUP($B$2,'Data R trends'!$1:$10001,MATCH($A95&amp;$E$15,'Data R trends'!$1:$1,),FALSE)&lt;VLOOKUP($B$2,'Data R trends'!$1:$10001,MATCH($A95&amp;$E$16,'Data R trends'!$1:$1,),FALSE))&gt;$B$20,"gestegen","gedaald"),"Geen waarde bekend"))</f>
        <v>Geen waarde bekend</v>
      </c>
    </row>
    <row r="96" spans="1:13" ht="15" customHeight="1" x14ac:dyDescent="0.25">
      <c r="A96" t="s">
        <v>101</v>
      </c>
      <c r="B96" s="20" t="s">
        <v>223</v>
      </c>
      <c r="C96" s="4">
        <v>5</v>
      </c>
      <c r="D96" s="4" t="s">
        <v>16</v>
      </c>
      <c r="E96" s="4" t="str">
        <f>IFERROR(IF(ABS(VLOOKUP($B$2,'Data R'!$1:$9999,MATCH($A96 &amp; $B$15,'Data R'!$1:$1,),FALSE) - VLOOKUP($B$2,'Data R'!$1:$9999,MATCH($A96 &amp; $B$16,'Data R'!$1:$1,),FALSE)) &gt; $B$20, "JA", ""), "Geen waarde bekend")</f>
        <v>Geen waarde bekend</v>
      </c>
      <c r="F96" s="4" t="str">
        <f>IFERROR(IF(OR(ABS(VLOOKUP($B$2,'Data R'!$1:$9999,MATCH($A96 &amp; $C$15,'Data R'!$1:$1,),FALSE) - VLOOKUP($B$2,'Data R'!$1:$9999,MATCH($A96 &amp; $C$19,'Data R'!$1:$1,),FALSE)) &gt; $B$20), "JA", ""), "Geen waarde bekend")</f>
        <v>Geen waarde bekend</v>
      </c>
      <c r="G96" s="4" t="str">
        <f>IFERROR(IF(OR(ABS(VLOOKUP($B$2,'Data R'!$1:$9999,MATCH($A96 &amp; $D$15,'Data R'!$1:$1,),FALSE) - VLOOKUP($B$2,'Data R'!$1:$9999,MATCH($A96 &amp; $D$17,'Data R'!$1:$1,),FALSE)) &gt; $B$20), "JA", ""), "Geen waarde bekend")</f>
        <v>Geen waarde bekend</v>
      </c>
      <c r="H96" s="4" t="str">
        <f>IFERROR(IF(OR(ABS(VLOOKUP($B$3,'Data R'!$1:$9999,MATCH($A96,'Data R'!$1:$1,),FALSE) - VLOOKUP($B$2,'Data R'!$1:$9999,MATCH($A96,'Data R'!$1:$1,),FALSE)) &gt; $B$20), "JA", ""), "Geen waarde bekend")</f>
        <v>Geen waarde bekend</v>
      </c>
      <c r="I96" s="4" t="str">
        <f>IF($H96="","gelijk aan",IFERROR(IF(OR(ABS(VLOOKUP($B$3,'Data R'!$1:$9999,MATCH($A96,'Data R'!$1:$1,),FALSE)&lt;VLOOKUP($B$2,'Data R'!$1:$9999,MATCH($A96,'Data R'!$1:$1,),FALSE))&gt;$B$20),"meer dan in","minder dan in"),"Geen waarde bekend"))</f>
        <v>Geen waarde bekend</v>
      </c>
      <c r="J96" s="4" t="str">
        <f>IFERROR(IF(OR(ABS(VLOOKUP($B$4,'Data R'!$1:$9999,MATCH($A96,'Data R'!$1:$1,),FALSE) - VLOOKUP($B$2,'Data R'!$1:$9999,MATCH($A96,'Data R'!$1:$1,),FALSE)) &gt; $B$20), "JA", ""), "Geen waarde bekend")</f>
        <v>Geen waarde bekend</v>
      </c>
      <c r="K96" s="4" t="str">
        <f>IF($J96="","gelijk aan",IFERROR(IF(OR(ABS(VLOOKUP($B$4,'Data R'!$1:$9999,MATCH($A96,'Data R'!$1:$1,),FALSE)&lt;VLOOKUP($B$2,'Data R'!$1:$9999,MATCH($A96,'Data R'!$1:$1,),FALSE))&gt;$B$20),"meer dan in","minder dan in"),"Geen waarde bekend"))</f>
        <v>Geen waarde bekend</v>
      </c>
      <c r="L96" s="4" t="str">
        <f>IFERROR(IF(ABS(VLOOKUP($B$2,'Data R trends'!$1:$10001,MATCH($A96 &amp; $E$15,'Data R trends'!$1:$1,),FALSE) - VLOOKUP($B$2,'Data R trends'!$1:$10001,MATCH($A96 &amp; $E$16,'Data R trends'!$1:$1,),FALSE)) &gt; $B$20, "JA", ""), "Geen waarde bekend")</f>
        <v>Geen waarde bekend</v>
      </c>
      <c r="M96" s="4" t="str">
        <f>IF($L96="","gelijk gebleven",IFERROR(IF(ABS(VLOOKUP($B$2,'Data R trends'!$1:$10001,MATCH($A96&amp;$E$15,'Data R trends'!$1:$1,),FALSE)&lt;VLOOKUP($B$2,'Data R trends'!$1:$10001,MATCH($A96&amp;$E$16,'Data R trends'!$1:$1,),FALSE))&gt;$B$20,"gestegen","gedaald"),"Geen waarde bekend"))</f>
        <v>Geen waarde bekend</v>
      </c>
    </row>
    <row r="97" spans="1:13" ht="15" customHeight="1" x14ac:dyDescent="0.25">
      <c r="A97" t="s">
        <v>102</v>
      </c>
      <c r="B97" s="20" t="s">
        <v>224</v>
      </c>
      <c r="C97" s="4">
        <v>5</v>
      </c>
      <c r="D97" s="4" t="s">
        <v>16</v>
      </c>
      <c r="E97" s="4" t="str">
        <f>IFERROR(IF(ABS(VLOOKUP($B$2,'Data R'!$1:$9999,MATCH($A97 &amp; $B$15,'Data R'!$1:$1,),FALSE) - VLOOKUP($B$2,'Data R'!$1:$9999,MATCH($A97 &amp; $B$16,'Data R'!$1:$1,),FALSE)) &gt; $B$20, "JA", ""), "Geen waarde bekend")</f>
        <v>Geen waarde bekend</v>
      </c>
      <c r="F97" s="4" t="str">
        <f>IFERROR(IF(OR(ABS(VLOOKUP($B$2,'Data R'!$1:$9999,MATCH($A97 &amp; $C$15,'Data R'!$1:$1,),FALSE) - VLOOKUP($B$2,'Data R'!$1:$9999,MATCH($A97 &amp; $C$19,'Data R'!$1:$1,),FALSE)) &gt; $B$20), "JA", ""), "Geen waarde bekend")</f>
        <v>Geen waarde bekend</v>
      </c>
      <c r="G97" s="4" t="str">
        <f>IFERROR(IF(OR(ABS(VLOOKUP($B$2,'Data R'!$1:$9999,MATCH($A97 &amp; $D$15,'Data R'!$1:$1,),FALSE) - VLOOKUP($B$2,'Data R'!$1:$9999,MATCH($A97 &amp; $D$17,'Data R'!$1:$1,),FALSE)) &gt; $B$20), "JA", ""), "Geen waarde bekend")</f>
        <v>Geen waarde bekend</v>
      </c>
      <c r="H97" s="4" t="str">
        <f>IFERROR(IF(OR(ABS(VLOOKUP($B$3,'Data R'!$1:$9999,MATCH($A97,'Data R'!$1:$1,),FALSE) - VLOOKUP($B$2,'Data R'!$1:$9999,MATCH($A97,'Data R'!$1:$1,),FALSE)) &gt; $B$20), "JA", ""), "Geen waarde bekend")</f>
        <v>Geen waarde bekend</v>
      </c>
      <c r="I97" s="4" t="str">
        <f>IF($H97="","gelijk aan",IFERROR(IF(OR(ABS(VLOOKUP($B$3,'Data R'!$1:$9999,MATCH($A97,'Data R'!$1:$1,),FALSE)&lt;VLOOKUP($B$2,'Data R'!$1:$9999,MATCH($A97,'Data R'!$1:$1,),FALSE))&gt;$B$20),"meer dan in","minder dan in"),"Geen waarde bekend"))</f>
        <v>Geen waarde bekend</v>
      </c>
      <c r="J97" s="4" t="str">
        <f>IFERROR(IF(OR(ABS(VLOOKUP($B$4,'Data R'!$1:$9999,MATCH($A97,'Data R'!$1:$1,),FALSE) - VLOOKUP($B$2,'Data R'!$1:$9999,MATCH($A97,'Data R'!$1:$1,),FALSE)) &gt; $B$20), "JA", ""), "Geen waarde bekend")</f>
        <v>Geen waarde bekend</v>
      </c>
      <c r="K97" s="4" t="str">
        <f>IF($J97="","gelijk aan",IFERROR(IF(OR(ABS(VLOOKUP($B$4,'Data R'!$1:$9999,MATCH($A97,'Data R'!$1:$1,),FALSE)&lt;VLOOKUP($B$2,'Data R'!$1:$9999,MATCH($A97,'Data R'!$1:$1,),FALSE))&gt;$B$20),"meer dan in","minder dan in"),"Geen waarde bekend"))</f>
        <v>Geen waarde bekend</v>
      </c>
      <c r="L97" s="4" t="str">
        <f>IFERROR(IF(ABS(VLOOKUP($B$2,'Data R trends'!$1:$10001,MATCH($A97 &amp; $E$15,'Data R trends'!$1:$1,),FALSE) - VLOOKUP($B$2,'Data R trends'!$1:$10001,MATCH($A97 &amp; $E$16,'Data R trends'!$1:$1,),FALSE)) &gt; $B$20, "JA", ""), "Geen waarde bekend")</f>
        <v>Geen waarde bekend</v>
      </c>
      <c r="M97" s="4" t="str">
        <f>IF($L97="","gelijk gebleven",IFERROR(IF(ABS(VLOOKUP($B$2,'Data R trends'!$1:$10001,MATCH($A97&amp;$E$15,'Data R trends'!$1:$1,),FALSE)&lt;VLOOKUP($B$2,'Data R trends'!$1:$10001,MATCH($A97&amp;$E$16,'Data R trends'!$1:$1,),FALSE))&gt;$B$20,"gestegen","gedaald"),"Geen waarde bekend"))</f>
        <v>Geen waarde bekend</v>
      </c>
    </row>
    <row r="98" spans="1:13" ht="15" customHeight="1" x14ac:dyDescent="0.25">
      <c r="A98" t="s">
        <v>103</v>
      </c>
      <c r="B98" s="20" t="s">
        <v>225</v>
      </c>
      <c r="C98" s="4">
        <v>5</v>
      </c>
      <c r="D98" s="4" t="s">
        <v>16</v>
      </c>
      <c r="E98" s="4" t="str">
        <f>IFERROR(IF(ABS(VLOOKUP($B$2,'Data R'!$1:$9999,MATCH($A98 &amp; $B$15,'Data R'!$1:$1,),FALSE) - VLOOKUP($B$2,'Data R'!$1:$9999,MATCH($A98 &amp; $B$16,'Data R'!$1:$1,),FALSE)) &gt; $B$20, "JA", ""), "Geen waarde bekend")</f>
        <v>Geen waarde bekend</v>
      </c>
      <c r="F98" s="4" t="str">
        <f>IFERROR(IF(OR(ABS(VLOOKUP($B$2,'Data R'!$1:$9999,MATCH($A98 &amp; $C$15,'Data R'!$1:$1,),FALSE) - VLOOKUP($B$2,'Data R'!$1:$9999,MATCH($A98 &amp; $C$19,'Data R'!$1:$1,),FALSE)) &gt; $B$20), "JA", ""), "Geen waarde bekend")</f>
        <v>Geen waarde bekend</v>
      </c>
      <c r="G98" s="4" t="str">
        <f>IFERROR(IF(OR(ABS(VLOOKUP($B$2,'Data R'!$1:$9999,MATCH($A98 &amp; $D$15,'Data R'!$1:$1,),FALSE) - VLOOKUP($B$2,'Data R'!$1:$9999,MATCH($A98 &amp; $D$17,'Data R'!$1:$1,),FALSE)) &gt; $B$20), "JA", ""), "Geen waarde bekend")</f>
        <v>Geen waarde bekend</v>
      </c>
      <c r="H98" s="4" t="str">
        <f>IFERROR(IF(OR(ABS(VLOOKUP($B$3,'Data R'!$1:$9999,MATCH($A98,'Data R'!$1:$1,),FALSE) - VLOOKUP($B$2,'Data R'!$1:$9999,MATCH($A98,'Data R'!$1:$1,),FALSE)) &gt; $B$20), "JA", ""), "Geen waarde bekend")</f>
        <v>Geen waarde bekend</v>
      </c>
      <c r="I98" s="4" t="str">
        <f>IF($H98="","gelijk aan",IFERROR(IF(OR(ABS(VLOOKUP($B$3,'Data R'!$1:$9999,MATCH($A98,'Data R'!$1:$1,),FALSE)&lt;VLOOKUP($B$2,'Data R'!$1:$9999,MATCH($A98,'Data R'!$1:$1,),FALSE))&gt;$B$20),"meer dan in","minder dan in"),"Geen waarde bekend"))</f>
        <v>Geen waarde bekend</v>
      </c>
      <c r="J98" s="4" t="str">
        <f>IFERROR(IF(OR(ABS(VLOOKUP($B$4,'Data R'!$1:$9999,MATCH($A98,'Data R'!$1:$1,),FALSE) - VLOOKUP($B$2,'Data R'!$1:$9999,MATCH($A98,'Data R'!$1:$1,),FALSE)) &gt; $B$20), "JA", ""), "Geen waarde bekend")</f>
        <v>Geen waarde bekend</v>
      </c>
      <c r="K98" s="4" t="str">
        <f>IF($J98="","gelijk aan",IFERROR(IF(OR(ABS(VLOOKUP($B$4,'Data R'!$1:$9999,MATCH($A98,'Data R'!$1:$1,),FALSE)&lt;VLOOKUP($B$2,'Data R'!$1:$9999,MATCH($A98,'Data R'!$1:$1,),FALSE))&gt;$B$20),"meer dan in","minder dan in"),"Geen waarde bekend"))</f>
        <v>Geen waarde bekend</v>
      </c>
      <c r="L98" s="4" t="str">
        <f>IFERROR(IF(ABS(VLOOKUP($B$2,'Data R trends'!$1:$10001,MATCH($A98 &amp; $E$15,'Data R trends'!$1:$1,),FALSE) - VLOOKUP($B$2,'Data R trends'!$1:$10001,MATCH($A98 &amp; $E$16,'Data R trends'!$1:$1,),FALSE)) &gt; $B$20, "JA", ""), "Geen waarde bekend")</f>
        <v>Geen waarde bekend</v>
      </c>
      <c r="M98" s="4" t="str">
        <f>IF($L98="","gelijk gebleven",IFERROR(IF(ABS(VLOOKUP($B$2,'Data R trends'!$1:$10001,MATCH($A98&amp;$E$15,'Data R trends'!$1:$1,),FALSE)&lt;VLOOKUP($B$2,'Data R trends'!$1:$10001,MATCH($A98&amp;$E$16,'Data R trends'!$1:$1,),FALSE))&gt;$B$20,"gestegen","gedaald"),"Geen waarde bekend"))</f>
        <v>Geen waarde bekend</v>
      </c>
    </row>
    <row r="99" spans="1:13" ht="15" customHeight="1" x14ac:dyDescent="0.25">
      <c r="A99" t="s">
        <v>104</v>
      </c>
      <c r="B99" s="20" t="s">
        <v>226</v>
      </c>
      <c r="C99" s="4">
        <v>5</v>
      </c>
      <c r="D99" s="4" t="s">
        <v>16</v>
      </c>
      <c r="E99" s="4" t="str">
        <f>IFERROR(IF(ABS(VLOOKUP($B$2,'Data R'!$1:$9999,MATCH($A99 &amp; $B$15,'Data R'!$1:$1,),FALSE) - VLOOKUP($B$2,'Data R'!$1:$9999,MATCH($A99 &amp; $B$16,'Data R'!$1:$1,),FALSE)) &gt; $B$20, "JA", ""), "Geen waarde bekend")</f>
        <v>Geen waarde bekend</v>
      </c>
      <c r="F99" s="4" t="str">
        <f>IFERROR(IF(OR(ABS(VLOOKUP($B$2,'Data R'!$1:$9999,MATCH($A99 &amp; $C$15,'Data R'!$1:$1,),FALSE) - VLOOKUP($B$2,'Data R'!$1:$9999,MATCH($A99 &amp; $C$19,'Data R'!$1:$1,),FALSE)) &gt; $B$20), "JA", ""), "Geen waarde bekend")</f>
        <v>Geen waarde bekend</v>
      </c>
      <c r="G99" s="4" t="str">
        <f>IFERROR(IF(OR(ABS(VLOOKUP($B$2,'Data R'!$1:$9999,MATCH($A99 &amp; $D$15,'Data R'!$1:$1,),FALSE) - VLOOKUP($B$2,'Data R'!$1:$9999,MATCH($A99 &amp; $D$17,'Data R'!$1:$1,),FALSE)) &gt; $B$20), "JA", ""), "Geen waarde bekend")</f>
        <v>Geen waarde bekend</v>
      </c>
      <c r="H99" s="4" t="str">
        <f>IFERROR(IF(OR(ABS(VLOOKUP($B$3,'Data R'!$1:$9999,MATCH($A99,'Data R'!$1:$1,),FALSE) - VLOOKUP($B$2,'Data R'!$1:$9999,MATCH($A99,'Data R'!$1:$1,),FALSE)) &gt; $B$20), "JA", ""), "Geen waarde bekend")</f>
        <v>Geen waarde bekend</v>
      </c>
      <c r="I99" s="4" t="str">
        <f>IF($H99="","gelijk aan",IFERROR(IF(OR(ABS(VLOOKUP($B$3,'Data R'!$1:$9999,MATCH($A99,'Data R'!$1:$1,),FALSE)&lt;VLOOKUP($B$2,'Data R'!$1:$9999,MATCH($A99,'Data R'!$1:$1,),FALSE))&gt;$B$20),"meer dan in","minder dan in"),"Geen waarde bekend"))</f>
        <v>Geen waarde bekend</v>
      </c>
      <c r="J99" s="4" t="str">
        <f>IFERROR(IF(OR(ABS(VLOOKUP($B$4,'Data R'!$1:$9999,MATCH($A99,'Data R'!$1:$1,),FALSE) - VLOOKUP($B$2,'Data R'!$1:$9999,MATCH($A99,'Data R'!$1:$1,),FALSE)) &gt; $B$20), "JA", ""), "Geen waarde bekend")</f>
        <v>Geen waarde bekend</v>
      </c>
      <c r="K99" s="4" t="str">
        <f>IF($J99="","gelijk aan",IFERROR(IF(OR(ABS(VLOOKUP($B$4,'Data R'!$1:$9999,MATCH($A99,'Data R'!$1:$1,),FALSE)&lt;VLOOKUP($B$2,'Data R'!$1:$9999,MATCH($A99,'Data R'!$1:$1,),FALSE))&gt;$B$20),"meer dan in","minder dan in"),"Geen waarde bekend"))</f>
        <v>Geen waarde bekend</v>
      </c>
      <c r="L99" s="4" t="str">
        <f>IFERROR(IF(ABS(VLOOKUP($B$2,'Data R trends'!$1:$10001,MATCH($A99 &amp; $E$15,'Data R trends'!$1:$1,),FALSE) - VLOOKUP($B$2,'Data R trends'!$1:$10001,MATCH($A99 &amp; $E$16,'Data R trends'!$1:$1,),FALSE)) &gt; $B$20, "JA", ""), "Geen waarde bekend")</f>
        <v>Geen waarde bekend</v>
      </c>
      <c r="M99" s="4" t="str">
        <f>IF($L99="","gelijk gebleven",IFERROR(IF(ABS(VLOOKUP($B$2,'Data R trends'!$1:$10001,MATCH($A99&amp;$E$15,'Data R trends'!$1:$1,),FALSE)&lt;VLOOKUP($B$2,'Data R trends'!$1:$10001,MATCH($A99&amp;$E$16,'Data R trends'!$1:$1,),FALSE))&gt;$B$20,"gestegen","gedaald"),"Geen waarde bekend"))</f>
        <v>Geen waarde bekend</v>
      </c>
    </row>
    <row r="100" spans="1:13" ht="15" customHeight="1" x14ac:dyDescent="0.25">
      <c r="A100" t="s">
        <v>105</v>
      </c>
      <c r="B100" s="20" t="s">
        <v>227</v>
      </c>
      <c r="C100" s="4">
        <v>5</v>
      </c>
      <c r="D100" s="4" t="s">
        <v>16</v>
      </c>
      <c r="E100" s="4" t="str">
        <f>IFERROR(IF(ABS(VLOOKUP($B$2,'Data R'!$1:$9999,MATCH($A100 &amp; $B$15,'Data R'!$1:$1,),FALSE) - VLOOKUP($B$2,'Data R'!$1:$9999,MATCH($A100 &amp; $B$16,'Data R'!$1:$1,),FALSE)) &gt; $B$20, "JA", ""), "Geen waarde bekend")</f>
        <v>Geen waarde bekend</v>
      </c>
      <c r="F100" s="4" t="str">
        <f>IFERROR(IF(OR(ABS(VLOOKUP($B$2,'Data R'!$1:$9999,MATCH($A100 &amp; $C$15,'Data R'!$1:$1,),FALSE) - VLOOKUP($B$2,'Data R'!$1:$9999,MATCH($A100 &amp; $C$19,'Data R'!$1:$1,),FALSE)) &gt; $B$20), "JA", ""), "Geen waarde bekend")</f>
        <v>Geen waarde bekend</v>
      </c>
      <c r="G100" s="4" t="str">
        <f>IFERROR(IF(OR(ABS(VLOOKUP($B$2,'Data R'!$1:$9999,MATCH($A100 &amp; $D$15,'Data R'!$1:$1,),FALSE) - VLOOKUP($B$2,'Data R'!$1:$9999,MATCH($A100 &amp; $D$17,'Data R'!$1:$1,),FALSE)) &gt; $B$20), "JA", ""), "Geen waarde bekend")</f>
        <v>Geen waarde bekend</v>
      </c>
      <c r="H100" s="4" t="str">
        <f>IFERROR(IF(OR(ABS(VLOOKUP($B$3,'Data R'!$1:$9999,MATCH($A100,'Data R'!$1:$1,),FALSE) - VLOOKUP($B$2,'Data R'!$1:$9999,MATCH($A100,'Data R'!$1:$1,),FALSE)) &gt; $B$20), "JA", ""), "Geen waarde bekend")</f>
        <v>Geen waarde bekend</v>
      </c>
      <c r="I100" s="4" t="str">
        <f>IF($H100="","gelijk aan",IFERROR(IF(OR(ABS(VLOOKUP($B$3,'Data R'!$1:$9999,MATCH($A100,'Data R'!$1:$1,),FALSE)&lt;VLOOKUP($B$2,'Data R'!$1:$9999,MATCH($A100,'Data R'!$1:$1,),FALSE))&gt;$B$20),"meer dan in","minder dan in"),"Geen waarde bekend"))</f>
        <v>Geen waarde bekend</v>
      </c>
      <c r="J100" s="4" t="str">
        <f>IFERROR(IF(OR(ABS(VLOOKUP($B$4,'Data R'!$1:$9999,MATCH($A100,'Data R'!$1:$1,),FALSE) - VLOOKUP($B$2,'Data R'!$1:$9999,MATCH($A100,'Data R'!$1:$1,),FALSE)) &gt; $B$20), "JA", ""), "Geen waarde bekend")</f>
        <v>Geen waarde bekend</v>
      </c>
      <c r="K100" s="4" t="str">
        <f>IF($J100="","gelijk aan",IFERROR(IF(OR(ABS(VLOOKUP($B$4,'Data R'!$1:$9999,MATCH($A100,'Data R'!$1:$1,),FALSE)&lt;VLOOKUP($B$2,'Data R'!$1:$9999,MATCH($A100,'Data R'!$1:$1,),FALSE))&gt;$B$20),"meer dan in","minder dan in"),"Geen waarde bekend"))</f>
        <v>Geen waarde bekend</v>
      </c>
      <c r="L100" s="4" t="str">
        <f>IFERROR(IF(ABS(VLOOKUP($B$2,'Data R trends'!$1:$10001,MATCH($A100 &amp; $E$15,'Data R trends'!$1:$1,),FALSE) - VLOOKUP($B$2,'Data R trends'!$1:$10001,MATCH($A100 &amp; $E$16,'Data R trends'!$1:$1,),FALSE)) &gt; $B$20, "JA", ""), "Geen waarde bekend")</f>
        <v>Geen waarde bekend</v>
      </c>
      <c r="M100" s="4" t="str">
        <f>IF($L100="","gelijk gebleven",IFERROR(IF(ABS(VLOOKUP($B$2,'Data R trends'!$1:$10001,MATCH($A100&amp;$E$15,'Data R trends'!$1:$1,),FALSE)&lt;VLOOKUP($B$2,'Data R trends'!$1:$10001,MATCH($A100&amp;$E$16,'Data R trends'!$1:$1,),FALSE))&gt;$B$20,"gestegen","gedaald"),"Geen waarde bekend"))</f>
        <v>Geen waarde bekend</v>
      </c>
    </row>
    <row r="101" spans="1:13" ht="15" customHeight="1" x14ac:dyDescent="0.25">
      <c r="A101" t="s">
        <v>106</v>
      </c>
      <c r="B101" s="20" t="s">
        <v>228</v>
      </c>
      <c r="C101" s="4">
        <v>5</v>
      </c>
      <c r="D101" s="4" t="s">
        <v>16</v>
      </c>
      <c r="E101" s="4" t="str">
        <f>IFERROR(IF(ABS(VLOOKUP($B$2,'Data R'!$1:$9999,MATCH($A101 &amp; $B$15,'Data R'!$1:$1,),FALSE) - VLOOKUP($B$2,'Data R'!$1:$9999,MATCH($A101 &amp; $B$16,'Data R'!$1:$1,),FALSE)) &gt; $B$20, "JA", ""), "Geen waarde bekend")</f>
        <v>Geen waarde bekend</v>
      </c>
      <c r="F101" s="4" t="str">
        <f>IFERROR(IF(OR(ABS(VLOOKUP($B$2,'Data R'!$1:$9999,MATCH($A101 &amp; $C$15,'Data R'!$1:$1,),FALSE) - VLOOKUP($B$2,'Data R'!$1:$9999,MATCH($A101 &amp; $C$19,'Data R'!$1:$1,),FALSE)) &gt; $B$20), "JA", ""), "Geen waarde bekend")</f>
        <v>Geen waarde bekend</v>
      </c>
      <c r="G101" s="4" t="str">
        <f>IFERROR(IF(OR(ABS(VLOOKUP($B$2,'Data R'!$1:$9999,MATCH($A101 &amp; $D$15,'Data R'!$1:$1,),FALSE) - VLOOKUP($B$2,'Data R'!$1:$9999,MATCH($A101 &amp; $D$17,'Data R'!$1:$1,),FALSE)) &gt; $B$20), "JA", ""), "Geen waarde bekend")</f>
        <v>Geen waarde bekend</v>
      </c>
      <c r="H101" s="4" t="str">
        <f>IFERROR(IF(OR(ABS(VLOOKUP($B$3,'Data R'!$1:$9999,MATCH($A101,'Data R'!$1:$1,),FALSE) - VLOOKUP($B$2,'Data R'!$1:$9999,MATCH($A101,'Data R'!$1:$1,),FALSE)) &gt; $B$20), "JA", ""), "Geen waarde bekend")</f>
        <v>Geen waarde bekend</v>
      </c>
      <c r="I101" s="4" t="str">
        <f>IF($H101="","gelijk aan",IFERROR(IF(OR(ABS(VLOOKUP($B$3,'Data R'!$1:$9999,MATCH($A101,'Data R'!$1:$1,),FALSE)&lt;VLOOKUP($B$2,'Data R'!$1:$9999,MATCH($A101,'Data R'!$1:$1,),FALSE))&gt;$B$20),"meer dan in","minder dan in"),"Geen waarde bekend"))</f>
        <v>Geen waarde bekend</v>
      </c>
      <c r="J101" s="4" t="str">
        <f>IFERROR(IF(OR(ABS(VLOOKUP($B$4,'Data R'!$1:$9999,MATCH($A101,'Data R'!$1:$1,),FALSE) - VLOOKUP($B$2,'Data R'!$1:$9999,MATCH($A101,'Data R'!$1:$1,),FALSE)) &gt; $B$20), "JA", ""), "Geen waarde bekend")</f>
        <v>Geen waarde bekend</v>
      </c>
      <c r="K101" s="4" t="str">
        <f>IF($J101="","gelijk aan",IFERROR(IF(OR(ABS(VLOOKUP($B$4,'Data R'!$1:$9999,MATCH($A101,'Data R'!$1:$1,),FALSE)&lt;VLOOKUP($B$2,'Data R'!$1:$9999,MATCH($A101,'Data R'!$1:$1,),FALSE))&gt;$B$20),"meer dan in","minder dan in"),"Geen waarde bekend"))</f>
        <v>Geen waarde bekend</v>
      </c>
      <c r="L101" s="4" t="str">
        <f>IFERROR(IF(ABS(VLOOKUP($B$2,'Data R trends'!$1:$10001,MATCH($A101 &amp; $E$15,'Data R trends'!$1:$1,),FALSE) - VLOOKUP($B$2,'Data R trends'!$1:$10001,MATCH($A101 &amp; $E$16,'Data R trends'!$1:$1,),FALSE)) &gt; $B$20, "JA", ""), "Geen waarde bekend")</f>
        <v>Geen waarde bekend</v>
      </c>
      <c r="M101" s="4" t="str">
        <f>IF($L101="","gelijk gebleven",IFERROR(IF(ABS(VLOOKUP($B$2,'Data R trends'!$1:$10001,MATCH($A101&amp;$E$15,'Data R trends'!$1:$1,),FALSE)&lt;VLOOKUP($B$2,'Data R trends'!$1:$10001,MATCH($A101&amp;$E$16,'Data R trends'!$1:$1,),FALSE))&gt;$B$20,"gestegen","gedaald"),"Geen waarde bekend"))</f>
        <v>Geen waarde bekend</v>
      </c>
    </row>
    <row r="102" spans="1:13" ht="15" customHeight="1" x14ac:dyDescent="0.25">
      <c r="A102" t="s">
        <v>107</v>
      </c>
      <c r="B102" s="20" t="s">
        <v>229</v>
      </c>
      <c r="C102" s="4">
        <v>5</v>
      </c>
      <c r="D102" s="4" t="s">
        <v>16</v>
      </c>
      <c r="E102" s="4" t="str">
        <f>IFERROR(IF(ABS(VLOOKUP($B$2,'Data R'!$1:$9999,MATCH($A102 &amp; $B$15,'Data R'!$1:$1,),FALSE) - VLOOKUP($B$2,'Data R'!$1:$9999,MATCH($A102 &amp; $B$16,'Data R'!$1:$1,),FALSE)) &gt; $B$20, "JA", ""), "Geen waarde bekend")</f>
        <v>Geen waarde bekend</v>
      </c>
      <c r="F102" s="4" t="str">
        <f>IFERROR(IF(OR(ABS(VLOOKUP($B$2,'Data R'!$1:$9999,MATCH($A102 &amp; $C$15,'Data R'!$1:$1,),FALSE) - VLOOKUP($B$2,'Data R'!$1:$9999,MATCH($A102 &amp; $C$19,'Data R'!$1:$1,),FALSE)) &gt; $B$20), "JA", ""), "Geen waarde bekend")</f>
        <v>Geen waarde bekend</v>
      </c>
      <c r="G102" s="4" t="str">
        <f>IFERROR(IF(OR(ABS(VLOOKUP($B$2,'Data R'!$1:$9999,MATCH($A102 &amp; $D$15,'Data R'!$1:$1,),FALSE) - VLOOKUP($B$2,'Data R'!$1:$9999,MATCH($A102 &amp; $D$17,'Data R'!$1:$1,),FALSE)) &gt; $B$20), "JA", ""), "Geen waarde bekend")</f>
        <v>Geen waarde bekend</v>
      </c>
      <c r="H102" s="4" t="str">
        <f>IFERROR(IF(OR(ABS(VLOOKUP($B$3,'Data R'!$1:$9999,MATCH($A102,'Data R'!$1:$1,),FALSE) - VLOOKUP($B$2,'Data R'!$1:$9999,MATCH($A102,'Data R'!$1:$1,),FALSE)) &gt; $B$20), "JA", ""), "Geen waarde bekend")</f>
        <v>Geen waarde bekend</v>
      </c>
      <c r="I102" s="4" t="str">
        <f>IF($H102="","gelijk aan",IFERROR(IF(OR(ABS(VLOOKUP($B$3,'Data R'!$1:$9999,MATCH($A102,'Data R'!$1:$1,),FALSE)&lt;VLOOKUP($B$2,'Data R'!$1:$9999,MATCH($A102,'Data R'!$1:$1,),FALSE))&gt;$B$20),"meer dan in","minder dan in"),"Geen waarde bekend"))</f>
        <v>Geen waarde bekend</v>
      </c>
      <c r="J102" s="4" t="str">
        <f>IFERROR(IF(OR(ABS(VLOOKUP($B$4,'Data R'!$1:$9999,MATCH($A102,'Data R'!$1:$1,),FALSE) - VLOOKUP($B$2,'Data R'!$1:$9999,MATCH($A102,'Data R'!$1:$1,),FALSE)) &gt; $B$20), "JA", ""), "Geen waarde bekend")</f>
        <v>Geen waarde bekend</v>
      </c>
      <c r="K102" s="4" t="str">
        <f>IF($J102="","gelijk aan",IFERROR(IF(OR(ABS(VLOOKUP($B$4,'Data R'!$1:$9999,MATCH($A102,'Data R'!$1:$1,),FALSE)&lt;VLOOKUP($B$2,'Data R'!$1:$9999,MATCH($A102,'Data R'!$1:$1,),FALSE))&gt;$B$20),"meer dan in","minder dan in"),"Geen waarde bekend"))</f>
        <v>Geen waarde bekend</v>
      </c>
      <c r="L102" s="4" t="str">
        <f>IFERROR(IF(ABS(VLOOKUP($B$2,'Data R trends'!$1:$10001,MATCH($A102 &amp; $E$15,'Data R trends'!$1:$1,),FALSE) - VLOOKUP($B$2,'Data R trends'!$1:$10001,MATCH($A102 &amp; $E$16,'Data R trends'!$1:$1,),FALSE)) &gt; $B$20, "JA", ""), "Geen waarde bekend")</f>
        <v>Geen waarde bekend</v>
      </c>
      <c r="M102" s="4" t="str">
        <f>IF($L102="","gelijk gebleven",IFERROR(IF(ABS(VLOOKUP($B$2,'Data R trends'!$1:$10001,MATCH($A102&amp;$E$15,'Data R trends'!$1:$1,),FALSE)&lt;VLOOKUP($B$2,'Data R trends'!$1:$10001,MATCH($A102&amp;$E$16,'Data R trends'!$1:$1,),FALSE))&gt;$B$20,"gestegen","gedaald"),"Geen waarde bekend"))</f>
        <v>Geen waarde bekend</v>
      </c>
    </row>
    <row r="103" spans="1:13" ht="15" customHeight="1" x14ac:dyDescent="0.2">
      <c r="A103" s="13" t="s">
        <v>108</v>
      </c>
      <c r="B103" s="2" t="s">
        <v>20</v>
      </c>
      <c r="C103" s="4">
        <v>5</v>
      </c>
      <c r="D103" s="4" t="s">
        <v>16</v>
      </c>
      <c r="E103" s="4" t="str">
        <f>IFERROR(IF(ABS(VLOOKUP($B$2,'Data R'!$1:$9999,MATCH($A103 &amp; $B$15,'Data R'!$1:$1,),FALSE) - VLOOKUP($B$2,'Data R'!$1:$9999,MATCH($A103 &amp; $B$16,'Data R'!$1:$1,),FALSE)) &gt; $B$20, "JA", ""), "Geen waarde bekend")</f>
        <v>Geen waarde bekend</v>
      </c>
      <c r="F103" s="4" t="str">
        <f>IFERROR(IF(OR(ABS(VLOOKUP($B$2,'Data R'!$1:$9999,MATCH($A103 &amp; $C$15,'Data R'!$1:$1,),FALSE) - VLOOKUP($B$2,'Data R'!$1:$9999,MATCH($A103 &amp; $C$19,'Data R'!$1:$1,),FALSE)) &gt; $B$20), "JA", ""), "Geen waarde bekend")</f>
        <v>Geen waarde bekend</v>
      </c>
      <c r="G103" s="4" t="str">
        <f>IFERROR(IF(OR(ABS(VLOOKUP($B$2,'Data R'!$1:$9999,MATCH($A103 &amp; $D$15,'Data R'!$1:$1,),FALSE) - VLOOKUP($B$2,'Data R'!$1:$9999,MATCH($A103 &amp; $D$17,'Data R'!$1:$1,),FALSE)) &gt; $B$20), "JA", ""), "Geen waarde bekend")</f>
        <v>Geen waarde bekend</v>
      </c>
      <c r="H103" s="4" t="str">
        <f>IFERROR(IF(OR(ABS(VLOOKUP($B$3,'Data R'!$1:$9999,MATCH($A103,'Data R'!$1:$1,),FALSE) - VLOOKUP($B$2,'Data R'!$1:$9999,MATCH($A103,'Data R'!$1:$1,),FALSE)) &gt; $B$20), "JA", ""), "Geen waarde bekend")</f>
        <v>Geen waarde bekend</v>
      </c>
      <c r="I103" s="4" t="str">
        <f>IF($H103="","gelijk aan",IFERROR(IF(OR(ABS(VLOOKUP($B$3,'Data R'!$1:$9999,MATCH($A103,'Data R'!$1:$1,),FALSE)&lt;VLOOKUP($B$2,'Data R'!$1:$9999,MATCH($A103,'Data R'!$1:$1,),FALSE))&gt;$B$20),"meer dan in","minder dan in"),"Geen waarde bekend"))</f>
        <v>Geen waarde bekend</v>
      </c>
      <c r="J103" s="4" t="str">
        <f>IFERROR(IF(OR(ABS(VLOOKUP($B$4,'Data R'!$1:$9999,MATCH($A103,'Data R'!$1:$1,),FALSE) - VLOOKUP($B$2,'Data R'!$1:$9999,MATCH($A103,'Data R'!$1:$1,),FALSE)) &gt; $B$20), "JA", ""), "Geen waarde bekend")</f>
        <v>Geen waarde bekend</v>
      </c>
      <c r="K103" s="4" t="str">
        <f>IF($J103="","gelijk aan",IFERROR(IF(OR(ABS(VLOOKUP($B$4,'Data R'!$1:$9999,MATCH($A103,'Data R'!$1:$1,),FALSE)&lt;VLOOKUP($B$2,'Data R'!$1:$9999,MATCH($A103,'Data R'!$1:$1,),FALSE))&gt;$B$20),"meer dan in","minder dan in"),"Geen waarde bekend"))</f>
        <v>Geen waarde bekend</v>
      </c>
      <c r="L103" s="4" t="str">
        <f>IFERROR(IF(ABS(VLOOKUP($B$2,'Data R trends'!$1:$10001,MATCH($A103 &amp; $E$15,'Data R trends'!$1:$1,),FALSE) - VLOOKUP($B$2,'Data R trends'!$1:$10001,MATCH($A103 &amp; $E$16,'Data R trends'!$1:$1,),FALSE)) &gt; $B$20, "JA", ""), "Geen waarde bekend")</f>
        <v>Geen waarde bekend</v>
      </c>
      <c r="M103" s="4" t="str">
        <f>IF($L103="","gelijk gebleven",IFERROR(IF(ABS(VLOOKUP($B$2,'Data R trends'!$1:$10001,MATCH($A103&amp;$E$15,'Data R trends'!$1:$1,),FALSE)&lt;VLOOKUP($B$2,'Data R trends'!$1:$10001,MATCH($A103&amp;$E$16,'Data R trends'!$1:$1,),FALSE))&gt;$B$20,"gestegen","gedaald"),"Geen waarde bekend"))</f>
        <v>Geen waarde bekend</v>
      </c>
    </row>
    <row r="104" spans="1:13" ht="15" customHeight="1" x14ac:dyDescent="0.2">
      <c r="A104" s="13" t="s">
        <v>109</v>
      </c>
      <c r="B104" s="2" t="s">
        <v>24</v>
      </c>
      <c r="C104" s="4">
        <v>5</v>
      </c>
      <c r="D104" s="1" t="s">
        <v>411</v>
      </c>
      <c r="E104" s="4" t="str">
        <f>IFERROR(IF(ABS(VLOOKUP($B$2,'Data R'!$1:$9999,MATCH($A104 &amp; $B$15,'Data R'!$1:$1,),FALSE) - VLOOKUP($B$2,'Data R'!$1:$9999,MATCH($A104 &amp; $B$16,'Data R'!$1:$1,),FALSE)) &gt; $B$20, "JA", ""), "Geen waarde bekend")</f>
        <v>Geen waarde bekend</v>
      </c>
      <c r="F104" s="4" t="str">
        <f>IFERROR(IF(OR(ABS(VLOOKUP($B$2,'Data R'!$1:$9999,MATCH($A104 &amp; $C$15,'Data R'!$1:$1,),FALSE) - VLOOKUP($B$2,'Data R'!$1:$9999,MATCH($A104 &amp; $C$19,'Data R'!$1:$1,),FALSE)) &gt; $B$20), "JA", ""), "Geen waarde bekend")</f>
        <v>Geen waarde bekend</v>
      </c>
      <c r="G104" s="4" t="str">
        <f>IFERROR(IF(OR(ABS(VLOOKUP($B$2,'Data R'!$1:$9999,MATCH($A104 &amp; $D$15,'Data R'!$1:$1,),FALSE) - VLOOKUP($B$2,'Data R'!$1:$9999,MATCH($A104 &amp; $D$17,'Data R'!$1:$1,),FALSE)) &gt; $B$20), "JA", ""), "Geen waarde bekend")</f>
        <v>Geen waarde bekend</v>
      </c>
      <c r="H104" s="4" t="str">
        <f>IFERROR(IF(OR(ABS(VLOOKUP($B$3,'Data R'!$1:$9999,MATCH($A104,'Data R'!$1:$1,),FALSE) - VLOOKUP($B$2,'Data R'!$1:$9999,MATCH($A104,'Data R'!$1:$1,),FALSE)) &gt; $B$20), "JA", ""), "Geen waarde bekend")</f>
        <v>Geen waarde bekend</v>
      </c>
      <c r="I104" s="4" t="str">
        <f>IF($H104="","gelijk aan",IFERROR(IF(OR(ABS(VLOOKUP($B$3,'Data R'!$1:$9999,MATCH($A104,'Data R'!$1:$1,),FALSE)&lt;VLOOKUP($B$2,'Data R'!$1:$9999,MATCH($A104,'Data R'!$1:$1,),FALSE))&gt;$B$20),"meer dan in","minder dan in"),"Geen waarde bekend"))</f>
        <v>Geen waarde bekend</v>
      </c>
      <c r="J104" s="4" t="str">
        <f>IFERROR(IF(OR(ABS(VLOOKUP($B$4,'Data R'!$1:$9999,MATCH($A104,'Data R'!$1:$1,),FALSE) - VLOOKUP($B$2,'Data R'!$1:$9999,MATCH($A104,'Data R'!$1:$1,),FALSE)) &gt; $B$20), "JA", ""), "Geen waarde bekend")</f>
        <v>Geen waarde bekend</v>
      </c>
      <c r="K104" s="4" t="str">
        <f>IF($J104="","gelijk aan",IFERROR(IF(OR(ABS(VLOOKUP($B$4,'Data R'!$1:$9999,MATCH($A104,'Data R'!$1:$1,),FALSE)&lt;VLOOKUP($B$2,'Data R'!$1:$9999,MATCH($A104,'Data R'!$1:$1,),FALSE))&gt;$B$20),"meer dan in","minder dan in"),"Geen waarde bekend"))</f>
        <v>Geen waarde bekend</v>
      </c>
      <c r="L104" s="4" t="str">
        <f>IFERROR(IF(ABS(VLOOKUP($B$2,'Data R trends'!$1:$10001,MATCH($A104 &amp; $E$15,'Data R trends'!$1:$1,),FALSE) - VLOOKUP($B$2,'Data R trends'!$1:$10001,MATCH($A104 &amp; $E$16,'Data R trends'!$1:$1,),FALSE)) &gt; $B$20, "JA", ""), "Geen waarde bekend")</f>
        <v>Geen waarde bekend</v>
      </c>
      <c r="M104" s="4" t="str">
        <f>IF($L104="","gelijk gebleven",IFERROR(IF(ABS(VLOOKUP($B$2,'Data R trends'!$1:$10001,MATCH($A104&amp;$E$15,'Data R trends'!$1:$1,),FALSE)&lt;VLOOKUP($B$2,'Data R trends'!$1:$10001,MATCH($A104&amp;$E$16,'Data R trends'!$1:$1,),FALSE))&gt;$B$20,"gestegen","gedaald"),"Geen waarde bekend"))</f>
        <v>Geen waarde bekend</v>
      </c>
    </row>
    <row r="105" spans="1:13" ht="15" customHeight="1" x14ac:dyDescent="0.2">
      <c r="A105" s="13" t="s">
        <v>110</v>
      </c>
      <c r="B105" s="2" t="s">
        <v>21</v>
      </c>
      <c r="C105" s="4">
        <v>5</v>
      </c>
      <c r="D105" s="1" t="s">
        <v>411</v>
      </c>
      <c r="E105" s="4" t="str">
        <f>IFERROR(IF(ABS(VLOOKUP($B$2,'Data R'!$1:$9999,MATCH($A105 &amp; $B$15,'Data R'!$1:$1,),FALSE) - VLOOKUP($B$2,'Data R'!$1:$9999,MATCH($A105 &amp; $B$16,'Data R'!$1:$1,),FALSE)) &gt; $B$20, "JA", ""), "Geen waarde bekend")</f>
        <v>Geen waarde bekend</v>
      </c>
      <c r="F105" s="4" t="str">
        <f>IFERROR(IF(OR(ABS(VLOOKUP($B$2,'Data R'!$1:$9999,MATCH($A105 &amp; $C$15,'Data R'!$1:$1,),FALSE) - VLOOKUP($B$2,'Data R'!$1:$9999,MATCH($A105 &amp; $C$19,'Data R'!$1:$1,),FALSE)) &gt; $B$20), "JA", ""), "Geen waarde bekend")</f>
        <v>Geen waarde bekend</v>
      </c>
      <c r="G105" s="4" t="str">
        <f>IFERROR(IF(OR(ABS(VLOOKUP($B$2,'Data R'!$1:$9999,MATCH($A105 &amp; $D$15,'Data R'!$1:$1,),FALSE) - VLOOKUP($B$2,'Data R'!$1:$9999,MATCH($A105 &amp; $D$17,'Data R'!$1:$1,),FALSE)) &gt; $B$20), "JA", ""), "Geen waarde bekend")</f>
        <v>Geen waarde bekend</v>
      </c>
      <c r="H105" s="4" t="str">
        <f>IFERROR(IF(OR(ABS(VLOOKUP($B$3,'Data R'!$1:$9999,MATCH($A105,'Data R'!$1:$1,),FALSE) - VLOOKUP($B$2,'Data R'!$1:$9999,MATCH($A105,'Data R'!$1:$1,),FALSE)) &gt; $B$20), "JA", ""), "Geen waarde bekend")</f>
        <v>Geen waarde bekend</v>
      </c>
      <c r="I105" s="4" t="str">
        <f>IF($H105="","gelijk aan",IFERROR(IF(OR(ABS(VLOOKUP($B$3,'Data R'!$1:$9999,MATCH($A105,'Data R'!$1:$1,),FALSE)&lt;VLOOKUP($B$2,'Data R'!$1:$9999,MATCH($A105,'Data R'!$1:$1,),FALSE))&gt;$B$20),"meer dan in","minder dan in"),"Geen waarde bekend"))</f>
        <v>Geen waarde bekend</v>
      </c>
      <c r="J105" s="4" t="str">
        <f>IFERROR(IF(OR(ABS(VLOOKUP($B$4,'Data R'!$1:$9999,MATCH($A105,'Data R'!$1:$1,),FALSE) - VLOOKUP($B$2,'Data R'!$1:$9999,MATCH($A105,'Data R'!$1:$1,),FALSE)) &gt; $B$20), "JA", ""), "Geen waarde bekend")</f>
        <v>Geen waarde bekend</v>
      </c>
      <c r="K105" s="4" t="str">
        <f>IF($J105="","gelijk aan",IFERROR(IF(OR(ABS(VLOOKUP($B$4,'Data R'!$1:$9999,MATCH($A105,'Data R'!$1:$1,),FALSE)&lt;VLOOKUP($B$2,'Data R'!$1:$9999,MATCH($A105,'Data R'!$1:$1,),FALSE))&gt;$B$20),"meer dan in","minder dan in"),"Geen waarde bekend"))</f>
        <v>Geen waarde bekend</v>
      </c>
      <c r="L105" s="4" t="str">
        <f>IFERROR(IF(ABS(VLOOKUP($B$2,'Data R trends'!$1:$10001,MATCH($A105 &amp; $E$15,'Data R trends'!$1:$1,),FALSE) - VLOOKUP($B$2,'Data R trends'!$1:$10001,MATCH($A105 &amp; $E$16,'Data R trends'!$1:$1,),FALSE)) &gt; $B$20, "JA", ""), "Geen waarde bekend")</f>
        <v>Geen waarde bekend</v>
      </c>
      <c r="M105" s="4" t="str">
        <f>IF($L105="","gelijk gebleven",IFERROR(IF(ABS(VLOOKUP($B$2,'Data R trends'!$1:$10001,MATCH($A105&amp;$E$15,'Data R trends'!$1:$1,),FALSE)&lt;VLOOKUP($B$2,'Data R trends'!$1:$10001,MATCH($A105&amp;$E$16,'Data R trends'!$1:$1,),FALSE))&gt;$B$20,"gestegen","gedaald"),"Geen waarde bekend"))</f>
        <v>Geen waarde bekend</v>
      </c>
    </row>
    <row r="106" spans="1:13" ht="15" customHeight="1" x14ac:dyDescent="0.25">
      <c r="A106" s="6" t="s">
        <v>111</v>
      </c>
      <c r="B106" s="20" t="s">
        <v>230</v>
      </c>
      <c r="C106" s="4">
        <v>6</v>
      </c>
      <c r="D106" s="1" t="s">
        <v>413</v>
      </c>
      <c r="E106" s="4" t="str">
        <f>IFERROR(IF(ABS(VLOOKUP($B$2,'Data R'!$1:$9999,MATCH($A106 &amp; $B$15,'Data R'!$1:$1,),FALSE) - VLOOKUP($B$2,'Data R'!$1:$9999,MATCH($A106 &amp; $B$16,'Data R'!$1:$1,),FALSE)) &gt; $B$20, "JA", ""), "Geen waarde bekend")</f>
        <v>Geen waarde bekend</v>
      </c>
      <c r="F106" s="4" t="str">
        <f>IFERROR(IF(OR(ABS(VLOOKUP($B$2,'Data R'!$1:$9999,MATCH($A106 &amp; $C$15,'Data R'!$1:$1,),FALSE) - VLOOKUP($B$2,'Data R'!$1:$9999,MATCH($A106 &amp; $C$19,'Data R'!$1:$1,),FALSE)) &gt; $B$20), "JA", ""), "Geen waarde bekend")</f>
        <v>Geen waarde bekend</v>
      </c>
      <c r="G106" s="4" t="str">
        <f>IFERROR(IF(OR(ABS(VLOOKUP($B$2,'Data R'!$1:$9999,MATCH($A106 &amp; $D$15,'Data R'!$1:$1,),FALSE) - VLOOKUP($B$2,'Data R'!$1:$9999,MATCH($A106 &amp; $D$17,'Data R'!$1:$1,),FALSE)) &gt; $B$20), "JA", ""), "Geen waarde bekend")</f>
        <v>Geen waarde bekend</v>
      </c>
      <c r="H106" s="4" t="str">
        <f>IFERROR(IF(OR(ABS(VLOOKUP($B$3,'Data R'!$1:$9999,MATCH($A106,'Data R'!$1:$1,),FALSE) - VLOOKUP($B$2,'Data R'!$1:$9999,MATCH($A106,'Data R'!$1:$1,),FALSE)) &gt; $B$20), "JA", ""), "Geen waarde bekend")</f>
        <v>Geen waarde bekend</v>
      </c>
      <c r="I106" s="4" t="str">
        <f>IF($H106="","gelijk aan",IFERROR(IF(OR(ABS(VLOOKUP($B$3,'Data R'!$1:$9999,MATCH($A106,'Data R'!$1:$1,),FALSE)&lt;VLOOKUP($B$2,'Data R'!$1:$9999,MATCH($A106,'Data R'!$1:$1,),FALSE))&gt;$B$20),"meer dan in","minder dan in"),"Geen waarde bekend"))</f>
        <v>Geen waarde bekend</v>
      </c>
      <c r="J106" s="4" t="str">
        <f>IFERROR(IF(OR(ABS(VLOOKUP($B$4,'Data R'!$1:$9999,MATCH($A106,'Data R'!$1:$1,),FALSE) - VLOOKUP($B$2,'Data R'!$1:$9999,MATCH($A106,'Data R'!$1:$1,),FALSE)) &gt; $B$20), "JA", ""), "Geen waarde bekend")</f>
        <v>Geen waarde bekend</v>
      </c>
      <c r="K106" s="4" t="str">
        <f>IF($J106="","gelijk aan",IFERROR(IF(OR(ABS(VLOOKUP($B$4,'Data R'!$1:$9999,MATCH($A106,'Data R'!$1:$1,),FALSE)&lt;VLOOKUP($B$2,'Data R'!$1:$9999,MATCH($A106,'Data R'!$1:$1,),FALSE))&gt;$B$20),"meer dan in","minder dan in"),"Geen waarde bekend"))</f>
        <v>Geen waarde bekend</v>
      </c>
      <c r="L106" s="4" t="str">
        <f>IFERROR(IF(ABS(VLOOKUP($B$2,'Data R trends'!$1:$10001,MATCH($A106 &amp; $E$15,'Data R trends'!$1:$1,),FALSE) - VLOOKUP($B$2,'Data R trends'!$1:$10001,MATCH($A106 &amp; $E$16,'Data R trends'!$1:$1,),FALSE)) &gt; $B$20, "JA", ""), "Geen waarde bekend")</f>
        <v>Geen waarde bekend</v>
      </c>
      <c r="M106" s="4" t="str">
        <f>IF($L106="","gelijk gebleven",IFERROR(IF(ABS(VLOOKUP($B$2,'Data R trends'!$1:$10001,MATCH($A106&amp;$E$15,'Data R trends'!$1:$1,),FALSE)&lt;VLOOKUP($B$2,'Data R trends'!$1:$10001,MATCH($A106&amp;$E$16,'Data R trends'!$1:$1,),FALSE))&gt;$B$20,"gestegen","gedaald"),"Geen waarde bekend"))</f>
        <v>Geen waarde bekend</v>
      </c>
    </row>
    <row r="107" spans="1:13" ht="15" customHeight="1" x14ac:dyDescent="0.25">
      <c r="A107" s="2" t="s">
        <v>112</v>
      </c>
      <c r="B107" s="20" t="s">
        <v>231</v>
      </c>
      <c r="C107" s="4">
        <v>6</v>
      </c>
      <c r="D107" s="4" t="s">
        <v>16</v>
      </c>
      <c r="E107" s="4" t="str">
        <f>IFERROR(IF(ABS(VLOOKUP($B$2,'Data R'!$1:$9999,MATCH($A107 &amp; $B$15,'Data R'!$1:$1,),FALSE) - VLOOKUP($B$2,'Data R'!$1:$9999,MATCH($A107 &amp; $B$16,'Data R'!$1:$1,),FALSE)) &gt; $B$20, "JA", ""), "Geen waarde bekend")</f>
        <v>Geen waarde bekend</v>
      </c>
      <c r="F107" s="4" t="str">
        <f>IFERROR(IF(OR(ABS(VLOOKUP($B$2,'Data R'!$1:$9999,MATCH($A107 &amp; $C$15,'Data R'!$1:$1,),FALSE) - VLOOKUP($B$2,'Data R'!$1:$9999,MATCH($A107 &amp; $C$19,'Data R'!$1:$1,),FALSE)) &gt; $B$20), "JA", ""), "Geen waarde bekend")</f>
        <v>Geen waarde bekend</v>
      </c>
      <c r="G107" s="4" t="str">
        <f>IFERROR(IF(OR(ABS(VLOOKUP($B$2,'Data R'!$1:$9999,MATCH($A107 &amp; $D$15,'Data R'!$1:$1,),FALSE) - VLOOKUP($B$2,'Data R'!$1:$9999,MATCH($A107 &amp; $D$17,'Data R'!$1:$1,),FALSE)) &gt; $B$20), "JA", ""), "Geen waarde bekend")</f>
        <v>Geen waarde bekend</v>
      </c>
      <c r="H107" s="4" t="str">
        <f>IFERROR(IF(OR(ABS(VLOOKUP($B$3,'Data R'!$1:$9999,MATCH($A107,'Data R'!$1:$1,),FALSE) - VLOOKUP($B$2,'Data R'!$1:$9999,MATCH($A107,'Data R'!$1:$1,),FALSE)) &gt; $B$20), "JA", ""), "Geen waarde bekend")</f>
        <v>Geen waarde bekend</v>
      </c>
      <c r="I107" s="4" t="str">
        <f>IF($H107="","gelijk aan",IFERROR(IF(OR(ABS(VLOOKUP($B$3,'Data R'!$1:$9999,MATCH($A107,'Data R'!$1:$1,),FALSE)&lt;VLOOKUP($B$2,'Data R'!$1:$9999,MATCH($A107,'Data R'!$1:$1,),FALSE))&gt;$B$20),"meer dan in","minder dan in"),"Geen waarde bekend"))</f>
        <v>Geen waarde bekend</v>
      </c>
      <c r="J107" s="4" t="str">
        <f>IFERROR(IF(OR(ABS(VLOOKUP($B$4,'Data R'!$1:$9999,MATCH($A107,'Data R'!$1:$1,),FALSE) - VLOOKUP($B$2,'Data R'!$1:$9999,MATCH($A107,'Data R'!$1:$1,),FALSE)) &gt; $B$20), "JA", ""), "Geen waarde bekend")</f>
        <v>Geen waarde bekend</v>
      </c>
      <c r="K107" s="4" t="str">
        <f>IF($J107="","gelijk aan",IFERROR(IF(OR(ABS(VLOOKUP($B$4,'Data R'!$1:$9999,MATCH($A107,'Data R'!$1:$1,),FALSE)&lt;VLOOKUP($B$2,'Data R'!$1:$9999,MATCH($A107,'Data R'!$1:$1,),FALSE))&gt;$B$20),"meer dan in","minder dan in"),"Geen waarde bekend"))</f>
        <v>Geen waarde bekend</v>
      </c>
      <c r="L107" s="4" t="str">
        <f>IFERROR(IF(ABS(VLOOKUP($B$2,'Data R trends'!$1:$10001,MATCH($A107 &amp; $E$15,'Data R trends'!$1:$1,),FALSE) - VLOOKUP($B$2,'Data R trends'!$1:$10001,MATCH($A107 &amp; $E$16,'Data R trends'!$1:$1,),FALSE)) &gt; $B$20, "JA", ""), "Geen waarde bekend")</f>
        <v>Geen waarde bekend</v>
      </c>
      <c r="M107" s="4" t="str">
        <f>IF($L107="","gelijk gebleven",IFERROR(IF(ABS(VLOOKUP($B$2,'Data R trends'!$1:$10001,MATCH($A107&amp;$E$15,'Data R trends'!$1:$1,),FALSE)&lt;VLOOKUP($B$2,'Data R trends'!$1:$10001,MATCH($A107&amp;$E$16,'Data R trends'!$1:$1,),FALSE))&gt;$B$20,"gestegen","gedaald"),"Geen waarde bekend"))</f>
        <v>Geen waarde bekend</v>
      </c>
    </row>
    <row r="108" spans="1:13" ht="15" customHeight="1" x14ac:dyDescent="0.25">
      <c r="A108" s="2" t="s">
        <v>113</v>
      </c>
      <c r="B108" s="20" t="s">
        <v>232</v>
      </c>
      <c r="C108" s="4">
        <v>6</v>
      </c>
      <c r="D108" s="4" t="s">
        <v>16</v>
      </c>
      <c r="E108" s="4" t="str">
        <f>IFERROR(IF(ABS(VLOOKUP($B$2,'Data R'!$1:$9999,MATCH($A108 &amp; $B$15,'Data R'!$1:$1,),FALSE) - VLOOKUP($B$2,'Data R'!$1:$9999,MATCH($A108 &amp; $B$16,'Data R'!$1:$1,),FALSE)) &gt; $B$20, "JA", ""), "Geen waarde bekend")</f>
        <v>Geen waarde bekend</v>
      </c>
      <c r="F108" s="4" t="str">
        <f>IFERROR(IF(OR(ABS(VLOOKUP($B$2,'Data R'!$1:$9999,MATCH($A108 &amp; $C$15,'Data R'!$1:$1,),FALSE) - VLOOKUP($B$2,'Data R'!$1:$9999,MATCH($A108 &amp; $C$19,'Data R'!$1:$1,),FALSE)) &gt; $B$20), "JA", ""), "Geen waarde bekend")</f>
        <v>Geen waarde bekend</v>
      </c>
      <c r="G108" s="4" t="str">
        <f>IFERROR(IF(OR(ABS(VLOOKUP($B$2,'Data R'!$1:$9999,MATCH($A108 &amp; $D$15,'Data R'!$1:$1,),FALSE) - VLOOKUP($B$2,'Data R'!$1:$9999,MATCH($A108 &amp; $D$17,'Data R'!$1:$1,),FALSE)) &gt; $B$20), "JA", ""), "Geen waarde bekend")</f>
        <v>Geen waarde bekend</v>
      </c>
      <c r="H108" s="4" t="str">
        <f>IFERROR(IF(OR(ABS(VLOOKUP($B$3,'Data R'!$1:$9999,MATCH($A108,'Data R'!$1:$1,),FALSE) - VLOOKUP($B$2,'Data R'!$1:$9999,MATCH($A108,'Data R'!$1:$1,),FALSE)) &gt; $B$20), "JA", ""), "Geen waarde bekend")</f>
        <v>Geen waarde bekend</v>
      </c>
      <c r="I108" s="4" t="str">
        <f>IF($H108="","gelijk aan",IFERROR(IF(OR(ABS(VLOOKUP($B$3,'Data R'!$1:$9999,MATCH($A108,'Data R'!$1:$1,),FALSE)&lt;VLOOKUP($B$2,'Data R'!$1:$9999,MATCH($A108,'Data R'!$1:$1,),FALSE))&gt;$B$20),"meer dan in","minder dan in"),"Geen waarde bekend"))</f>
        <v>Geen waarde bekend</v>
      </c>
      <c r="J108" s="4" t="str">
        <f>IFERROR(IF(OR(ABS(VLOOKUP($B$4,'Data R'!$1:$9999,MATCH($A108,'Data R'!$1:$1,),FALSE) - VLOOKUP($B$2,'Data R'!$1:$9999,MATCH($A108,'Data R'!$1:$1,),FALSE)) &gt; $B$20), "JA", ""), "Geen waarde bekend")</f>
        <v>Geen waarde bekend</v>
      </c>
      <c r="K108" s="4" t="str">
        <f>IF($J108="","gelijk aan",IFERROR(IF(OR(ABS(VLOOKUP($B$4,'Data R'!$1:$9999,MATCH($A108,'Data R'!$1:$1,),FALSE)&lt;VLOOKUP($B$2,'Data R'!$1:$9999,MATCH($A108,'Data R'!$1:$1,),FALSE))&gt;$B$20),"meer dan in","minder dan in"),"Geen waarde bekend"))</f>
        <v>Geen waarde bekend</v>
      </c>
      <c r="L108" s="4" t="str">
        <f>IFERROR(IF(ABS(VLOOKUP($B$2,'Data R trends'!$1:$10001,MATCH($A108 &amp; $E$15,'Data R trends'!$1:$1,),FALSE) - VLOOKUP($B$2,'Data R trends'!$1:$10001,MATCH($A108 &amp; $E$16,'Data R trends'!$1:$1,),FALSE)) &gt; $B$20, "JA", ""), "Geen waarde bekend")</f>
        <v>Geen waarde bekend</v>
      </c>
      <c r="M108" s="4" t="str">
        <f>IF($L108="","gelijk gebleven",IFERROR(IF(ABS(VLOOKUP($B$2,'Data R trends'!$1:$10001,MATCH($A108&amp;$E$15,'Data R trends'!$1:$1,),FALSE)&lt;VLOOKUP($B$2,'Data R trends'!$1:$10001,MATCH($A108&amp;$E$16,'Data R trends'!$1:$1,),FALSE))&gt;$B$20,"gestegen","gedaald"),"Geen waarde bekend"))</f>
        <v>Geen waarde bekend</v>
      </c>
    </row>
    <row r="109" spans="1:13" ht="15" customHeight="1" x14ac:dyDescent="0.25">
      <c r="A109" s="68" t="s">
        <v>869</v>
      </c>
      <c r="B109" s="20" t="s">
        <v>233</v>
      </c>
      <c r="C109" s="4">
        <v>6</v>
      </c>
      <c r="D109" s="1" t="s">
        <v>414</v>
      </c>
      <c r="E109" s="4" t="str">
        <f>IFERROR(IF(ABS(VLOOKUP($B$2,'Data R'!$1:$9999,MATCH($A109 &amp; $B$15,'Data R'!$1:$1,),FALSE) - VLOOKUP($B$2,'Data R'!$1:$9999,MATCH($A109 &amp; $B$16,'Data R'!$1:$1,),FALSE)) &gt; $B$20, "JA", ""), "Geen waarde bekend")</f>
        <v>Geen waarde bekend</v>
      </c>
      <c r="F109" s="4" t="str">
        <f>IFERROR(IF(OR(ABS(VLOOKUP($B$2,'Data R'!$1:$9999,MATCH($A109 &amp; $C$15,'Data R'!$1:$1,),FALSE) - VLOOKUP($B$2,'Data R'!$1:$9999,MATCH($A109 &amp; $C$19,'Data R'!$1:$1,),FALSE)) &gt; $B$20), "JA", ""), "Geen waarde bekend")</f>
        <v>Geen waarde bekend</v>
      </c>
      <c r="G109" s="4" t="str">
        <f>IFERROR(IF(OR(ABS(VLOOKUP($B$2,'Data R'!$1:$9999,MATCH($A109 &amp; $D$15,'Data R'!$1:$1,),FALSE) - VLOOKUP($B$2,'Data R'!$1:$9999,MATCH($A109 &amp; $D$17,'Data R'!$1:$1,),FALSE)) &gt; $B$20), "JA", ""), "Geen waarde bekend")</f>
        <v>Geen waarde bekend</v>
      </c>
      <c r="H109" s="4" t="str">
        <f>IFERROR(IF(OR(ABS(VLOOKUP($B$3,'Data R'!$1:$9999,MATCH($A109,'Data R'!$1:$1,),FALSE) - VLOOKUP($B$2,'Data R'!$1:$9999,MATCH($A109,'Data R'!$1:$1,),FALSE)) &gt; $B$20), "JA", ""), "Geen waarde bekend")</f>
        <v>Geen waarde bekend</v>
      </c>
      <c r="I109" s="4" t="str">
        <f>IF($H109="","gelijk aan",IFERROR(IF(OR(ABS(VLOOKUP($B$3,'Data R'!$1:$9999,MATCH($A109,'Data R'!$1:$1,),FALSE)&lt;VLOOKUP($B$2,'Data R'!$1:$9999,MATCH($A109,'Data R'!$1:$1,),FALSE))&gt;$B$20),"meer dan in","minder dan in"),"Geen waarde bekend"))</f>
        <v>Geen waarde bekend</v>
      </c>
      <c r="J109" s="4" t="str">
        <f>IFERROR(IF(OR(ABS(VLOOKUP($B$4,'Data R'!$1:$9999,MATCH($A109,'Data R'!$1:$1,),FALSE) - VLOOKUP($B$2,'Data R'!$1:$9999,MATCH($A109,'Data R'!$1:$1,),FALSE)) &gt; $B$20), "JA", ""), "Geen waarde bekend")</f>
        <v>Geen waarde bekend</v>
      </c>
      <c r="K109" s="4" t="str">
        <f>IF($J109="","gelijk aan",IFERROR(IF(OR(ABS(VLOOKUP($B$4,'Data R'!$1:$9999,MATCH($A109,'Data R'!$1:$1,),FALSE)&lt;VLOOKUP($B$2,'Data R'!$1:$9999,MATCH($A109,'Data R'!$1:$1,),FALSE))&gt;$B$20),"meer dan in","minder dan in"),"Geen waarde bekend"))</f>
        <v>Geen waarde bekend</v>
      </c>
      <c r="L109" s="4" t="str">
        <f>IFERROR(IF(ABS(VLOOKUP($B$2,'Data R trends'!$1:$10001,MATCH($A109 &amp; $E$15,'Data R trends'!$1:$1,),FALSE) - VLOOKUP($B$2,'Data R trends'!$1:$10001,MATCH($A109 &amp; $E$16,'Data R trends'!$1:$1,),FALSE)) &gt; $B$20, "JA", ""), "Geen waarde bekend")</f>
        <v>Geen waarde bekend</v>
      </c>
      <c r="M109" s="4" t="str">
        <f>IF($L109="","gelijk gebleven",IFERROR(IF(ABS(VLOOKUP($B$2,'Data R trends'!$1:$10001,MATCH($A109&amp;$E$15,'Data R trends'!$1:$1,),FALSE)&lt;VLOOKUP($B$2,'Data R trends'!$1:$10001,MATCH($A109&amp;$E$16,'Data R trends'!$1:$1,),FALSE))&gt;$B$20,"gestegen","gedaald"),"Geen waarde bekend"))</f>
        <v>Geen waarde bekend</v>
      </c>
    </row>
    <row r="110" spans="1:13" ht="15" customHeight="1" x14ac:dyDescent="0.25">
      <c r="A110" s="68" t="s">
        <v>868</v>
      </c>
      <c r="B110" s="20" t="s">
        <v>234</v>
      </c>
      <c r="C110" s="4">
        <v>6</v>
      </c>
      <c r="D110" s="1" t="s">
        <v>411</v>
      </c>
      <c r="E110" s="4" t="str">
        <f>IFERROR(IF(ABS(VLOOKUP($B$2,'Data R'!$1:$9999,MATCH($A110 &amp; $B$15,'Data R'!$1:$1,),FALSE) - VLOOKUP($B$2,'Data R'!$1:$9999,MATCH($A110 &amp; $B$16,'Data R'!$1:$1,),FALSE)) &gt; $B$20, "JA", ""), "Geen waarde bekend")</f>
        <v>Geen waarde bekend</v>
      </c>
      <c r="F110" s="4" t="str">
        <f>IFERROR(IF(OR(ABS(VLOOKUP($B$2,'Data R'!$1:$9999,MATCH($A110 &amp; $C$15,'Data R'!$1:$1,),FALSE) - VLOOKUP($B$2,'Data R'!$1:$9999,MATCH($A110 &amp; $C$19,'Data R'!$1:$1,),FALSE)) &gt; $B$20), "JA", ""), "Geen waarde bekend")</f>
        <v>Geen waarde bekend</v>
      </c>
      <c r="G110" s="4" t="str">
        <f>IFERROR(IF(OR(ABS(VLOOKUP($B$2,'Data R'!$1:$9999,MATCH($A110 &amp; $D$15,'Data R'!$1:$1,),FALSE) - VLOOKUP($B$2,'Data R'!$1:$9999,MATCH($A110 &amp; $D$17,'Data R'!$1:$1,),FALSE)) &gt; $B$20), "JA", ""), "Geen waarde bekend")</f>
        <v>Geen waarde bekend</v>
      </c>
      <c r="H110" s="4" t="str">
        <f>IFERROR(IF(OR(ABS(VLOOKUP($B$3,'Data R'!$1:$9999,MATCH($A110,'Data R'!$1:$1,),FALSE) - VLOOKUP($B$2,'Data R'!$1:$9999,MATCH($A110,'Data R'!$1:$1,),FALSE)) &gt; $B$20), "JA", ""), "Geen waarde bekend")</f>
        <v>Geen waarde bekend</v>
      </c>
      <c r="I110" s="4" t="str">
        <f>IF($H110="","gelijk aan",IFERROR(IF(OR(ABS(VLOOKUP($B$3,'Data R'!$1:$9999,MATCH($A110,'Data R'!$1:$1,),FALSE)&lt;VLOOKUP($B$2,'Data R'!$1:$9999,MATCH($A110,'Data R'!$1:$1,),FALSE))&gt;$B$20),"meer dan in","minder dan in"),"Geen waarde bekend"))</f>
        <v>Geen waarde bekend</v>
      </c>
      <c r="J110" s="4" t="str">
        <f>IFERROR(IF(OR(ABS(VLOOKUP($B$4,'Data R'!$1:$9999,MATCH($A110,'Data R'!$1:$1,),FALSE) - VLOOKUP($B$2,'Data R'!$1:$9999,MATCH($A110,'Data R'!$1:$1,),FALSE)) &gt; $B$20), "JA", ""), "Geen waarde bekend")</f>
        <v>Geen waarde bekend</v>
      </c>
      <c r="K110" s="4" t="str">
        <f>IF($J110="","gelijk aan",IFERROR(IF(OR(ABS(VLOOKUP($B$4,'Data R'!$1:$9999,MATCH($A110,'Data R'!$1:$1,),FALSE)&lt;VLOOKUP($B$2,'Data R'!$1:$9999,MATCH($A110,'Data R'!$1:$1,),FALSE))&gt;$B$20),"meer dan in","minder dan in"),"Geen waarde bekend"))</f>
        <v>Geen waarde bekend</v>
      </c>
      <c r="L110" s="4" t="str">
        <f>IFERROR(IF(ABS(VLOOKUP($B$2,'Data R trends'!$1:$10001,MATCH($A110 &amp; $E$15,'Data R trends'!$1:$1,),FALSE) - VLOOKUP($B$2,'Data R trends'!$1:$10001,MATCH($A110 &amp; $E$16,'Data R trends'!$1:$1,),FALSE)) &gt; $B$20, "JA", ""), "Geen waarde bekend")</f>
        <v>Geen waarde bekend</v>
      </c>
      <c r="M110" s="4" t="str">
        <f>IF($L110="","gelijk gebleven",IFERROR(IF(ABS(VLOOKUP($B$2,'Data R trends'!$1:$10001,MATCH($A110&amp;$E$15,'Data R trends'!$1:$1,),FALSE)&lt;VLOOKUP($B$2,'Data R trends'!$1:$10001,MATCH($A110&amp;$E$16,'Data R trends'!$1:$1,),FALSE))&gt;$B$20,"gestegen","gedaald"),"Geen waarde bekend"))</f>
        <v>Geen waarde bekend</v>
      </c>
    </row>
    <row r="111" spans="1:13" ht="15" customHeight="1" x14ac:dyDescent="0.25">
      <c r="A111" s="2" t="s">
        <v>114</v>
      </c>
      <c r="B111" s="20" t="s">
        <v>235</v>
      </c>
      <c r="C111" s="4">
        <v>7</v>
      </c>
      <c r="D111" s="4" t="s">
        <v>16</v>
      </c>
      <c r="E111" s="4" t="str">
        <f>IFERROR(IF(ABS(VLOOKUP($B$2,'Data R'!$1:$9999,MATCH($A111 &amp; $B$15,'Data R'!$1:$1,),FALSE) - VLOOKUP($B$2,'Data R'!$1:$9999,MATCH($A111 &amp; $B$16,'Data R'!$1:$1,),FALSE)) &gt; $B$20, "JA", ""), "Geen waarde bekend")</f>
        <v>Geen waarde bekend</v>
      </c>
      <c r="F111" s="4" t="str">
        <f>IFERROR(IF(OR(ABS(VLOOKUP($B$2,'Data R'!$1:$9999,MATCH($A111 &amp; $C$15,'Data R'!$1:$1,),FALSE) - VLOOKUP($B$2,'Data R'!$1:$9999,MATCH($A111 &amp; $C$19,'Data R'!$1:$1,),FALSE)) &gt; $B$20), "JA", ""), "Geen waarde bekend")</f>
        <v>Geen waarde bekend</v>
      </c>
      <c r="G111" s="4" t="str">
        <f>IFERROR(IF(OR(ABS(VLOOKUP($B$2,'Data R'!$1:$9999,MATCH($A111 &amp; $D$15,'Data R'!$1:$1,),FALSE) - VLOOKUP($B$2,'Data R'!$1:$9999,MATCH($A111 &amp; $D$17,'Data R'!$1:$1,),FALSE)) &gt; $B$20), "JA", ""), "Geen waarde bekend")</f>
        <v>Geen waarde bekend</v>
      </c>
      <c r="H111" s="4" t="str">
        <f>IFERROR(IF(OR(ABS(VLOOKUP($B$3,'Data R'!$1:$9999,MATCH($A111,'Data R'!$1:$1,),FALSE) - VLOOKUP($B$2,'Data R'!$1:$9999,MATCH($A111,'Data R'!$1:$1,),FALSE)) &gt; $B$20), "JA", ""), "Geen waarde bekend")</f>
        <v>Geen waarde bekend</v>
      </c>
      <c r="I111" s="4" t="str">
        <f>IF($H111="","gelijk aan",IFERROR(IF(OR(ABS(VLOOKUP($B$3,'Data R'!$1:$9999,MATCH($A111,'Data R'!$1:$1,),FALSE)&lt;VLOOKUP($B$2,'Data R'!$1:$9999,MATCH($A111,'Data R'!$1:$1,),FALSE))&gt;$B$20),"meer dan in","minder dan in"),"Geen waarde bekend"))</f>
        <v>Geen waarde bekend</v>
      </c>
      <c r="J111" s="4" t="str">
        <f>IFERROR(IF(OR(ABS(VLOOKUP($B$4,'Data R'!$1:$9999,MATCH($A111,'Data R'!$1:$1,),FALSE) - VLOOKUP($B$2,'Data R'!$1:$9999,MATCH($A111,'Data R'!$1:$1,),FALSE)) &gt; $B$20), "JA", ""), "Geen waarde bekend")</f>
        <v>Geen waarde bekend</v>
      </c>
      <c r="K111" s="4" t="str">
        <f>IF($J111="","gelijk aan",IFERROR(IF(OR(ABS(VLOOKUP($B$4,'Data R'!$1:$9999,MATCH($A111,'Data R'!$1:$1,),FALSE)&lt;VLOOKUP($B$2,'Data R'!$1:$9999,MATCH($A111,'Data R'!$1:$1,),FALSE))&gt;$B$20),"meer dan in","minder dan in"),"Geen waarde bekend"))</f>
        <v>Geen waarde bekend</v>
      </c>
      <c r="L111" s="4" t="str">
        <f>IFERROR(IF(ABS(VLOOKUP($B$2,'Data R trends'!$1:$10001,MATCH($A111 &amp; $E$15,'Data R trends'!$1:$1,),FALSE) - VLOOKUP($B$2,'Data R trends'!$1:$10001,MATCH($A111 &amp; $E$16,'Data R trends'!$1:$1,),FALSE)) &gt; $B$20, "JA", ""), "Geen waarde bekend")</f>
        <v>Geen waarde bekend</v>
      </c>
      <c r="M111" s="4" t="str">
        <f>IF($L111="","gelijk gebleven",IFERROR(IF(ABS(VLOOKUP($B$2,'Data R trends'!$1:$10001,MATCH($A111&amp;$E$15,'Data R trends'!$1:$1,),FALSE)&lt;VLOOKUP($B$2,'Data R trends'!$1:$10001,MATCH($A111&amp;$E$16,'Data R trends'!$1:$1,),FALSE))&gt;$B$20,"gestegen","gedaald"),"Geen waarde bekend"))</f>
        <v>Geen waarde bekend</v>
      </c>
    </row>
    <row r="112" spans="1:13" ht="15" customHeight="1" x14ac:dyDescent="0.2">
      <c r="A112" s="35" t="s">
        <v>115</v>
      </c>
      <c r="B112" s="13" t="s">
        <v>236</v>
      </c>
      <c r="C112" s="4">
        <v>7</v>
      </c>
      <c r="D112" s="4" t="s">
        <v>16</v>
      </c>
      <c r="E112" s="4" t="str">
        <f>IFERROR(IF(ABS(VLOOKUP($B$2,'Data R'!$1:$9999,MATCH($A112 &amp; $B$15,'Data R'!$1:$1,),FALSE) - VLOOKUP($B$2,'Data R'!$1:$9999,MATCH($A112 &amp; $B$16,'Data R'!$1:$1,),FALSE)) &gt; $B$20, "JA", ""), "Geen waarde bekend")</f>
        <v>Geen waarde bekend</v>
      </c>
      <c r="F112" s="4" t="str">
        <f>IFERROR(IF(OR(ABS(VLOOKUP($B$2,'Data R'!$1:$9999,MATCH($A112 &amp; $C$15,'Data R'!$1:$1,),FALSE) - VLOOKUP($B$2,'Data R'!$1:$9999,MATCH($A112 &amp; $C$19,'Data R'!$1:$1,),FALSE)) &gt; $B$20), "JA", ""), "Geen waarde bekend")</f>
        <v>Geen waarde bekend</v>
      </c>
      <c r="G112" s="4" t="str">
        <f>IFERROR(IF(OR(ABS(VLOOKUP($B$2,'Data R'!$1:$9999,MATCH($A112 &amp; $D$15,'Data R'!$1:$1,),FALSE) - VLOOKUP($B$2,'Data R'!$1:$9999,MATCH($A112 &amp; $D$17,'Data R'!$1:$1,),FALSE)) &gt; $B$20), "JA", ""), "Geen waarde bekend")</f>
        <v>Geen waarde bekend</v>
      </c>
      <c r="H112" s="4" t="str">
        <f>IFERROR(IF(OR(ABS(VLOOKUP($B$3,'Data R'!$1:$9999,MATCH($A112,'Data R'!$1:$1,),FALSE) - VLOOKUP($B$2,'Data R'!$1:$9999,MATCH($A112,'Data R'!$1:$1,),FALSE)) &gt; $B$20), "JA", ""), "Geen waarde bekend")</f>
        <v>Geen waarde bekend</v>
      </c>
      <c r="I112" s="4" t="str">
        <f>IF($H112="","gelijk aan",IFERROR(IF(OR(ABS(VLOOKUP($B$3,'Data R'!$1:$9999,MATCH($A112,'Data R'!$1:$1,),FALSE)&lt;VLOOKUP($B$2,'Data R'!$1:$9999,MATCH($A112,'Data R'!$1:$1,),FALSE))&gt;$B$20),"meer dan in","minder dan in"),"Geen waarde bekend"))</f>
        <v>Geen waarde bekend</v>
      </c>
      <c r="J112" s="4" t="str">
        <f>IFERROR(IF(OR(ABS(VLOOKUP($B$4,'Data R'!$1:$9999,MATCH($A112,'Data R'!$1:$1,),FALSE) - VLOOKUP($B$2,'Data R'!$1:$9999,MATCH($A112,'Data R'!$1:$1,),FALSE)) &gt; $B$20), "JA", ""), "Geen waarde bekend")</f>
        <v>Geen waarde bekend</v>
      </c>
      <c r="K112" s="4" t="str">
        <f>IF($J112="","gelijk aan",IFERROR(IF(OR(ABS(VLOOKUP($B$4,'Data R'!$1:$9999,MATCH($A112,'Data R'!$1:$1,),FALSE)&lt;VLOOKUP($B$2,'Data R'!$1:$9999,MATCH($A112,'Data R'!$1:$1,),FALSE))&gt;$B$20),"meer dan in","minder dan in"),"Geen waarde bekend"))</f>
        <v>Geen waarde bekend</v>
      </c>
      <c r="L112" s="4" t="str">
        <f>IFERROR(IF(ABS(VLOOKUP($B$2,'Data R trends'!$1:$10001,MATCH($A112 &amp; $E$15,'Data R trends'!$1:$1,),FALSE) - VLOOKUP($B$2,'Data R trends'!$1:$10001,MATCH($A112 &amp; $E$16,'Data R trends'!$1:$1,),FALSE)) &gt; $B$20, "JA", ""), "Geen waarde bekend")</f>
        <v>Geen waarde bekend</v>
      </c>
      <c r="M112" s="4" t="str">
        <f>IF($L112="","gelijk gebleven",IFERROR(IF(ABS(VLOOKUP($B$2,'Data R trends'!$1:$10001,MATCH($A112&amp;$E$15,'Data R trends'!$1:$1,),FALSE)&lt;VLOOKUP($B$2,'Data R trends'!$1:$10001,MATCH($A112&amp;$E$16,'Data R trends'!$1:$1,),FALSE))&gt;$B$20,"gestegen","gedaald"),"Geen waarde bekend"))</f>
        <v>Geen waarde bekend</v>
      </c>
    </row>
    <row r="113" spans="1:13" ht="15" customHeight="1" x14ac:dyDescent="0.2">
      <c r="A113" s="13" t="s">
        <v>116</v>
      </c>
      <c r="B113" s="13" t="s">
        <v>237</v>
      </c>
      <c r="C113" s="4">
        <v>7</v>
      </c>
      <c r="D113" s="4" t="s">
        <v>16</v>
      </c>
      <c r="E113" s="4" t="str">
        <f>IFERROR(IF(ABS(VLOOKUP($B$2,'Data R'!$1:$9999,MATCH($A113 &amp; $B$15,'Data R'!$1:$1,),FALSE) - VLOOKUP($B$2,'Data R'!$1:$9999,MATCH($A113 &amp; $B$16,'Data R'!$1:$1,),FALSE)) &gt; $B$20, "JA", ""), "Geen waarde bekend")</f>
        <v>Geen waarde bekend</v>
      </c>
      <c r="F113" s="4" t="str">
        <f>IFERROR(IF(OR(ABS(VLOOKUP($B$2,'Data R'!$1:$9999,MATCH($A113 &amp; $C$15,'Data R'!$1:$1,),FALSE) - VLOOKUP($B$2,'Data R'!$1:$9999,MATCH($A113 &amp; $C$19,'Data R'!$1:$1,),FALSE)) &gt; $B$20), "JA", ""), "Geen waarde bekend")</f>
        <v>Geen waarde bekend</v>
      </c>
      <c r="G113" s="4" t="str">
        <f>IFERROR(IF(OR(ABS(VLOOKUP($B$2,'Data R'!$1:$9999,MATCH($A113 &amp; $D$15,'Data R'!$1:$1,),FALSE) - VLOOKUP($B$2,'Data R'!$1:$9999,MATCH($A113 &amp; $D$17,'Data R'!$1:$1,),FALSE)) &gt; $B$20), "JA", ""), "Geen waarde bekend")</f>
        <v>Geen waarde bekend</v>
      </c>
      <c r="H113" s="4" t="str">
        <f>IFERROR(IF(OR(ABS(VLOOKUP($B$3,'Data R'!$1:$9999,MATCH($A113,'Data R'!$1:$1,),FALSE) - VLOOKUP($B$2,'Data R'!$1:$9999,MATCH($A113,'Data R'!$1:$1,),FALSE)) &gt; $B$20), "JA", ""), "Geen waarde bekend")</f>
        <v>Geen waarde bekend</v>
      </c>
      <c r="I113" s="4" t="str">
        <f>IF($H113="","gelijk aan",IFERROR(IF(OR(ABS(VLOOKUP($B$3,'Data R'!$1:$9999,MATCH($A113,'Data R'!$1:$1,),FALSE)&lt;VLOOKUP($B$2,'Data R'!$1:$9999,MATCH($A113,'Data R'!$1:$1,),FALSE))&gt;$B$20),"meer dan in","minder dan in"),"Geen waarde bekend"))</f>
        <v>Geen waarde bekend</v>
      </c>
      <c r="J113" s="4" t="str">
        <f>IFERROR(IF(OR(ABS(VLOOKUP($B$4,'Data R'!$1:$9999,MATCH($A113,'Data R'!$1:$1,),FALSE) - VLOOKUP($B$2,'Data R'!$1:$9999,MATCH($A113,'Data R'!$1:$1,),FALSE)) &gt; $B$20), "JA", ""), "Geen waarde bekend")</f>
        <v>Geen waarde bekend</v>
      </c>
      <c r="K113" s="4" t="str">
        <f>IF($J113="","gelijk aan",IFERROR(IF(OR(ABS(VLOOKUP($B$4,'Data R'!$1:$9999,MATCH($A113,'Data R'!$1:$1,),FALSE)&lt;VLOOKUP($B$2,'Data R'!$1:$9999,MATCH($A113,'Data R'!$1:$1,),FALSE))&gt;$B$20),"meer dan in","minder dan in"),"Geen waarde bekend"))</f>
        <v>Geen waarde bekend</v>
      </c>
      <c r="L113" s="4" t="str">
        <f>IFERROR(IF(ABS(VLOOKUP($B$2,'Data R trends'!$1:$10001,MATCH($A113 &amp; $E$15,'Data R trends'!$1:$1,),FALSE) - VLOOKUP($B$2,'Data R trends'!$1:$10001,MATCH($A113 &amp; $E$16,'Data R trends'!$1:$1,),FALSE)) &gt; $B$20, "JA", ""), "Geen waarde bekend")</f>
        <v>Geen waarde bekend</v>
      </c>
      <c r="M113" s="4" t="str">
        <f>IF($L113="","gelijk gebleven",IFERROR(IF(ABS(VLOOKUP($B$2,'Data R trends'!$1:$10001,MATCH($A113&amp;$E$15,'Data R trends'!$1:$1,),FALSE)&lt;VLOOKUP($B$2,'Data R trends'!$1:$10001,MATCH($A113&amp;$E$16,'Data R trends'!$1:$1,),FALSE))&gt;$B$20,"gestegen","gedaald"),"Geen waarde bekend"))</f>
        <v>Geen waarde bekend</v>
      </c>
    </row>
    <row r="114" spans="1:13" ht="15" customHeight="1" x14ac:dyDescent="0.2">
      <c r="A114" s="13" t="s">
        <v>117</v>
      </c>
      <c r="B114" s="13" t="s">
        <v>18</v>
      </c>
      <c r="C114" s="4">
        <v>7</v>
      </c>
      <c r="D114" s="4" t="s">
        <v>16</v>
      </c>
      <c r="E114" s="4" t="str">
        <f>IFERROR(IF(ABS(VLOOKUP($B$2,'Data R'!$1:$9999,MATCH($A114 &amp; $B$15,'Data R'!$1:$1,),FALSE) - VLOOKUP($B$2,'Data R'!$1:$9999,MATCH($A114 &amp; $B$16,'Data R'!$1:$1,),FALSE)) &gt; $B$20, "JA", ""), "Geen waarde bekend")</f>
        <v>Geen waarde bekend</v>
      </c>
      <c r="F114" s="4" t="str">
        <f>IFERROR(IF(OR(ABS(VLOOKUP($B$2,'Data R'!$1:$9999,MATCH($A114 &amp; $C$15,'Data R'!$1:$1,),FALSE) - VLOOKUP($B$2,'Data R'!$1:$9999,MATCH($A114 &amp; $C$19,'Data R'!$1:$1,),FALSE)) &gt; $B$20), "JA", ""), "Geen waarde bekend")</f>
        <v>Geen waarde bekend</v>
      </c>
      <c r="G114" s="4" t="str">
        <f>IFERROR(IF(OR(ABS(VLOOKUP($B$2,'Data R'!$1:$9999,MATCH($A114 &amp; $D$15,'Data R'!$1:$1,),FALSE) - VLOOKUP($B$2,'Data R'!$1:$9999,MATCH($A114 &amp; $D$17,'Data R'!$1:$1,),FALSE)) &gt; $B$20), "JA", ""), "Geen waarde bekend")</f>
        <v>Geen waarde bekend</v>
      </c>
      <c r="H114" s="4" t="str">
        <f>IFERROR(IF(OR(ABS(VLOOKUP($B$3,'Data R'!$1:$9999,MATCH($A114,'Data R'!$1:$1,),FALSE) - VLOOKUP($B$2,'Data R'!$1:$9999,MATCH($A114,'Data R'!$1:$1,),FALSE)) &gt; $B$20), "JA", ""), "Geen waarde bekend")</f>
        <v>Geen waarde bekend</v>
      </c>
      <c r="I114" s="4" t="str">
        <f>IF($H114="","gelijk aan",IFERROR(IF(OR(ABS(VLOOKUP($B$3,'Data R'!$1:$9999,MATCH($A114,'Data R'!$1:$1,),FALSE)&lt;VLOOKUP($B$2,'Data R'!$1:$9999,MATCH($A114,'Data R'!$1:$1,),FALSE))&gt;$B$20),"meer dan in","minder dan in"),"Geen waarde bekend"))</f>
        <v>Geen waarde bekend</v>
      </c>
      <c r="J114" s="4" t="str">
        <f>IFERROR(IF(OR(ABS(VLOOKUP($B$4,'Data R'!$1:$9999,MATCH($A114,'Data R'!$1:$1,),FALSE) - VLOOKUP($B$2,'Data R'!$1:$9999,MATCH($A114,'Data R'!$1:$1,),FALSE)) &gt; $B$20), "JA", ""), "Geen waarde bekend")</f>
        <v>Geen waarde bekend</v>
      </c>
      <c r="K114" s="4" t="str">
        <f>IF($J114="","gelijk aan",IFERROR(IF(OR(ABS(VLOOKUP($B$4,'Data R'!$1:$9999,MATCH($A114,'Data R'!$1:$1,),FALSE)&lt;VLOOKUP($B$2,'Data R'!$1:$9999,MATCH($A114,'Data R'!$1:$1,),FALSE))&gt;$B$20),"meer dan in","minder dan in"),"Geen waarde bekend"))</f>
        <v>Geen waarde bekend</v>
      </c>
      <c r="L114" s="4" t="str">
        <f>IFERROR(IF(ABS(VLOOKUP($B$2,'Data R trends'!$1:$10001,MATCH($A114 &amp; $E$15,'Data R trends'!$1:$1,),FALSE) - VLOOKUP($B$2,'Data R trends'!$1:$10001,MATCH($A114 &amp; $E$16,'Data R trends'!$1:$1,),FALSE)) &gt; $B$20, "JA", ""), "Geen waarde bekend")</f>
        <v>Geen waarde bekend</v>
      </c>
      <c r="M114" s="4" t="str">
        <f>IF($L114="","gelijk gebleven",IFERROR(IF(ABS(VLOOKUP($B$2,'Data R trends'!$1:$10001,MATCH($A114&amp;$E$15,'Data R trends'!$1:$1,),FALSE)&lt;VLOOKUP($B$2,'Data R trends'!$1:$10001,MATCH($A114&amp;$E$16,'Data R trends'!$1:$1,),FALSE))&gt;$B$20,"gestegen","gedaald"),"Geen waarde bekend"))</f>
        <v>Geen waarde bekend</v>
      </c>
    </row>
    <row r="115" spans="1:13" ht="15" customHeight="1" x14ac:dyDescent="0.2">
      <c r="A115" s="2" t="s">
        <v>118</v>
      </c>
      <c r="B115" s="13" t="s">
        <v>238</v>
      </c>
      <c r="C115" s="4">
        <v>7</v>
      </c>
      <c r="D115" s="1" t="s">
        <v>415</v>
      </c>
      <c r="E115" s="4" t="str">
        <f>IFERROR(IF(ABS(VLOOKUP($B$2,'Data R'!$1:$9999,MATCH($A115 &amp; $B$15,'Data R'!$1:$1,),FALSE) - VLOOKUP($B$2,'Data R'!$1:$9999,MATCH($A115 &amp; $B$16,'Data R'!$1:$1,),FALSE)) &gt; $B$20, "JA", ""), "Geen waarde bekend")</f>
        <v>Geen waarde bekend</v>
      </c>
      <c r="F115" s="4" t="str">
        <f>IFERROR(IF(OR(ABS(VLOOKUP($B$2,'Data R'!$1:$9999,MATCH($A115 &amp; $C$15,'Data R'!$1:$1,),FALSE) - VLOOKUP($B$2,'Data R'!$1:$9999,MATCH($A115 &amp; $C$19,'Data R'!$1:$1,),FALSE)) &gt; $B$20), "JA", ""), "Geen waarde bekend")</f>
        <v>Geen waarde bekend</v>
      </c>
      <c r="G115" s="4" t="str">
        <f>IFERROR(IF(OR(ABS(VLOOKUP($B$2,'Data R'!$1:$9999,MATCH($A115 &amp; $D$15,'Data R'!$1:$1,),FALSE) - VLOOKUP($B$2,'Data R'!$1:$9999,MATCH($A115 &amp; $D$17,'Data R'!$1:$1,),FALSE)) &gt; $B$20), "JA", ""), "Geen waarde bekend")</f>
        <v>Geen waarde bekend</v>
      </c>
      <c r="H115" s="4" t="str">
        <f>IFERROR(IF(OR(ABS(VLOOKUP($B$3,'Data R'!$1:$9999,MATCH($A115,'Data R'!$1:$1,),FALSE) - VLOOKUP($B$2,'Data R'!$1:$9999,MATCH($A115,'Data R'!$1:$1,),FALSE)) &gt; $B$20), "JA", ""), "Geen waarde bekend")</f>
        <v>Geen waarde bekend</v>
      </c>
      <c r="I115" s="4" t="str">
        <f>IF($H115="","gelijk aan",IFERROR(IF(OR(ABS(VLOOKUP($B$3,'Data R'!$1:$9999,MATCH($A115,'Data R'!$1:$1,),FALSE)&lt;VLOOKUP($B$2,'Data R'!$1:$9999,MATCH($A115,'Data R'!$1:$1,),FALSE))&gt;$B$20),"meer dan in","minder dan in"),"Geen waarde bekend"))</f>
        <v>Geen waarde bekend</v>
      </c>
      <c r="J115" s="4" t="str">
        <f>IFERROR(IF(OR(ABS(VLOOKUP($B$4,'Data R'!$1:$9999,MATCH($A115,'Data R'!$1:$1,),FALSE) - VLOOKUP($B$2,'Data R'!$1:$9999,MATCH($A115,'Data R'!$1:$1,),FALSE)) &gt; $B$20), "JA", ""), "Geen waarde bekend")</f>
        <v>Geen waarde bekend</v>
      </c>
      <c r="K115" s="4" t="str">
        <f>IF($J115="","gelijk aan",IFERROR(IF(OR(ABS(VLOOKUP($B$4,'Data R'!$1:$9999,MATCH($A115,'Data R'!$1:$1,),FALSE)&lt;VLOOKUP($B$2,'Data R'!$1:$9999,MATCH($A115,'Data R'!$1:$1,),FALSE))&gt;$B$20),"meer dan in","minder dan in"),"Geen waarde bekend"))</f>
        <v>Geen waarde bekend</v>
      </c>
      <c r="L115" s="4" t="str">
        <f>IFERROR(IF(ABS(VLOOKUP($B$2,'Data R trends'!$1:$10001,MATCH($A115 &amp; $E$15,'Data R trends'!$1:$1,),FALSE) - VLOOKUP($B$2,'Data R trends'!$1:$10001,MATCH($A115 &amp; $E$16,'Data R trends'!$1:$1,),FALSE)) &gt; $B$20, "JA", ""), "Geen waarde bekend")</f>
        <v>Geen waarde bekend</v>
      </c>
      <c r="M115" s="4" t="str">
        <f>IF($L115="","gelijk gebleven",IFERROR(IF(ABS(VLOOKUP($B$2,'Data R trends'!$1:$10001,MATCH($A115&amp;$E$15,'Data R trends'!$1:$1,),FALSE)&lt;VLOOKUP($B$2,'Data R trends'!$1:$10001,MATCH($A115&amp;$E$16,'Data R trends'!$1:$1,),FALSE))&gt;$B$20,"gestegen","gedaald"),"Geen waarde bekend"))</f>
        <v>Geen waarde bekend</v>
      </c>
    </row>
    <row r="116" spans="1:13" ht="15" customHeight="1" x14ac:dyDescent="0.25">
      <c r="A116" s="35" t="s">
        <v>119</v>
      </c>
      <c r="B116" s="33" t="s">
        <v>239</v>
      </c>
      <c r="C116" s="4">
        <v>8</v>
      </c>
      <c r="D116" s="1" t="s">
        <v>410</v>
      </c>
      <c r="E116" s="4" t="str">
        <f>IFERROR(IF(ABS(VLOOKUP($B$2,'Data R'!$1:$9999,MATCH($A116 &amp; $B$15,'Data R'!$1:$1,),FALSE) - VLOOKUP($B$2,'Data R'!$1:$9999,MATCH($A116 &amp; $B$16,'Data R'!$1:$1,),FALSE)) &gt; $B$20, "JA", ""), "Geen waarde bekend")</f>
        <v>Geen waarde bekend</v>
      </c>
      <c r="F116" s="4" t="str">
        <f>IFERROR(IF(OR(ABS(VLOOKUP($B$2,'Data R'!$1:$9999,MATCH($A116 &amp; $C$15,'Data R'!$1:$1,),FALSE) - VLOOKUP($B$2,'Data R'!$1:$9999,MATCH($A116 &amp; $C$19,'Data R'!$1:$1,),FALSE)) &gt; $B$20), "JA", ""), "Geen waarde bekend")</f>
        <v>Geen waarde bekend</v>
      </c>
      <c r="G116" s="4" t="str">
        <f>IFERROR(IF(OR(ABS(VLOOKUP($B$2,'Data R'!$1:$9999,MATCH($A116 &amp; $D$15,'Data R'!$1:$1,),FALSE) - VLOOKUP($B$2,'Data R'!$1:$9999,MATCH($A116 &amp; $D$17,'Data R'!$1:$1,),FALSE)) &gt; $B$20), "JA", ""), "Geen waarde bekend")</f>
        <v>Geen waarde bekend</v>
      </c>
      <c r="H116" s="4" t="str">
        <f>IFERROR(IF(OR(ABS(VLOOKUP($B$3,'Data R'!$1:$9999,MATCH($A116,'Data R'!$1:$1,),FALSE) - VLOOKUP($B$2,'Data R'!$1:$9999,MATCH($A116,'Data R'!$1:$1,),FALSE)) &gt; $B$20), "JA", ""), "Geen waarde bekend")</f>
        <v>Geen waarde bekend</v>
      </c>
      <c r="I116" s="4" t="str">
        <f>IF($H116="","gelijk aan",IFERROR(IF(OR(ABS(VLOOKUP($B$3,'Data R'!$1:$9999,MATCH($A116,'Data R'!$1:$1,),FALSE)&lt;VLOOKUP($B$2,'Data R'!$1:$9999,MATCH($A116,'Data R'!$1:$1,),FALSE))&gt;$B$20),"meer dan in","minder dan in"),"Geen waarde bekend"))</f>
        <v>Geen waarde bekend</v>
      </c>
      <c r="J116" s="4" t="str">
        <f>IFERROR(IF(OR(ABS(VLOOKUP($B$4,'Data R'!$1:$9999,MATCH($A116,'Data R'!$1:$1,),FALSE) - VLOOKUP($B$2,'Data R'!$1:$9999,MATCH($A116,'Data R'!$1:$1,),FALSE)) &gt; $B$20), "JA", ""), "Geen waarde bekend")</f>
        <v>Geen waarde bekend</v>
      </c>
      <c r="K116" s="4" t="str">
        <f>IF($J116="","gelijk aan",IFERROR(IF(OR(ABS(VLOOKUP($B$4,'Data R'!$1:$9999,MATCH($A116,'Data R'!$1:$1,),FALSE)&lt;VLOOKUP($B$2,'Data R'!$1:$9999,MATCH($A116,'Data R'!$1:$1,),FALSE))&gt;$B$20),"meer dan in","minder dan in"),"Geen waarde bekend"))</f>
        <v>Geen waarde bekend</v>
      </c>
      <c r="L116" s="4" t="str">
        <f>IFERROR(IF(ABS(VLOOKUP($B$2,'Data R trends'!$1:$10001,MATCH($A116 &amp; $E$15,'Data R trends'!$1:$1,),FALSE) - VLOOKUP($B$2,'Data R trends'!$1:$10001,MATCH($A116 &amp; $E$16,'Data R trends'!$1:$1,),FALSE)) &gt; $B$20, "JA", ""), "Geen waarde bekend")</f>
        <v>Geen waarde bekend</v>
      </c>
      <c r="M116" s="4" t="str">
        <f>IF($L116="","gelijk gebleven",IFERROR(IF(ABS(VLOOKUP($B$2,'Data R trends'!$1:$10001,MATCH($A116&amp;$E$15,'Data R trends'!$1:$1,),FALSE)&lt;VLOOKUP($B$2,'Data R trends'!$1:$10001,MATCH($A116&amp;$E$16,'Data R trends'!$1:$1,),FALSE))&gt;$B$20,"gestegen","gedaald"),"Geen waarde bekend"))</f>
        <v>Geen waarde bekend</v>
      </c>
    </row>
    <row r="117" spans="1:13" ht="15" customHeight="1" x14ac:dyDescent="0.2">
      <c r="A117" s="13" t="s">
        <v>120</v>
      </c>
      <c r="B117" s="13" t="s">
        <v>22</v>
      </c>
      <c r="C117" s="4">
        <v>8</v>
      </c>
      <c r="D117" s="1" t="s">
        <v>416</v>
      </c>
      <c r="E117" s="4" t="str">
        <f>IFERROR(IF(ABS(VLOOKUP($B$2,'Data R'!$1:$9999,MATCH($A117 &amp; $B$15,'Data R'!$1:$1,),FALSE) - VLOOKUP($B$2,'Data R'!$1:$9999,MATCH($A117 &amp; $B$16,'Data R'!$1:$1,),FALSE)) &gt; $B$20, "JA", ""), "Geen waarde bekend")</f>
        <v>Geen waarde bekend</v>
      </c>
      <c r="F117" s="4" t="str">
        <f>IFERROR(IF(OR(ABS(VLOOKUP($B$2,'Data R'!$1:$9999,MATCH($A117 &amp; $C$15,'Data R'!$1:$1,),FALSE) - VLOOKUP($B$2,'Data R'!$1:$9999,MATCH($A117 &amp; $C$19,'Data R'!$1:$1,),FALSE)) &gt; $B$20), "JA", ""), "Geen waarde bekend")</f>
        <v>Geen waarde bekend</v>
      </c>
      <c r="G117" s="4" t="str">
        <f>IFERROR(IF(OR(ABS(VLOOKUP($B$2,'Data R'!$1:$9999,MATCH($A117 &amp; $D$15,'Data R'!$1:$1,),FALSE) - VLOOKUP($B$2,'Data R'!$1:$9999,MATCH($A117 &amp; $D$17,'Data R'!$1:$1,),FALSE)) &gt; $B$20), "JA", ""), "Geen waarde bekend")</f>
        <v>Geen waarde bekend</v>
      </c>
      <c r="H117" s="4" t="str">
        <f>IFERROR(IF(OR(ABS(VLOOKUP($B$3,'Data R'!$1:$9999,MATCH($A117,'Data R'!$1:$1,),FALSE) - VLOOKUP($B$2,'Data R'!$1:$9999,MATCH($A117,'Data R'!$1:$1,),FALSE)) &gt; $B$20), "JA", ""), "Geen waarde bekend")</f>
        <v>Geen waarde bekend</v>
      </c>
      <c r="I117" s="4" t="str">
        <f>IF($H117="","gelijk aan",IFERROR(IF(OR(ABS(VLOOKUP($B$3,'Data R'!$1:$9999,MATCH($A117,'Data R'!$1:$1,),FALSE)&lt;VLOOKUP($B$2,'Data R'!$1:$9999,MATCH($A117,'Data R'!$1:$1,),FALSE))&gt;$B$20),"meer dan in","minder dan in"),"Geen waarde bekend"))</f>
        <v>Geen waarde bekend</v>
      </c>
      <c r="J117" s="4" t="str">
        <f>IFERROR(IF(OR(ABS(VLOOKUP($B$4,'Data R'!$1:$9999,MATCH($A117,'Data R'!$1:$1,),FALSE) - VLOOKUP($B$2,'Data R'!$1:$9999,MATCH($A117,'Data R'!$1:$1,),FALSE)) &gt; $B$20), "JA", ""), "Geen waarde bekend")</f>
        <v>Geen waarde bekend</v>
      </c>
      <c r="K117" s="4" t="str">
        <f>IF($J117="","gelijk aan",IFERROR(IF(OR(ABS(VLOOKUP($B$4,'Data R'!$1:$9999,MATCH($A117,'Data R'!$1:$1,),FALSE)&lt;VLOOKUP($B$2,'Data R'!$1:$9999,MATCH($A117,'Data R'!$1:$1,),FALSE))&gt;$B$20),"meer dan in","minder dan in"),"Geen waarde bekend"))</f>
        <v>Geen waarde bekend</v>
      </c>
      <c r="L117" s="4" t="str">
        <f>IFERROR(IF(ABS(VLOOKUP($B$2,'Data R trends'!$1:$10001,MATCH($A117 &amp; $E$15,'Data R trends'!$1:$1,),FALSE) - VLOOKUP($B$2,'Data R trends'!$1:$10001,MATCH($A117 &amp; $E$16,'Data R trends'!$1:$1,),FALSE)) &gt; $B$20, "JA", ""), "Geen waarde bekend")</f>
        <v>Geen waarde bekend</v>
      </c>
      <c r="M117" s="4" t="str">
        <f>IF($L117="","gelijk gebleven",IFERROR(IF(ABS(VLOOKUP($B$2,'Data R trends'!$1:$10001,MATCH($A117&amp;$E$15,'Data R trends'!$1:$1,),FALSE)&lt;VLOOKUP($B$2,'Data R trends'!$1:$10001,MATCH($A117&amp;$E$16,'Data R trends'!$1:$1,),FALSE))&gt;$B$20,"gestegen","gedaald"),"Geen waarde bekend"))</f>
        <v>Geen waarde bekend</v>
      </c>
    </row>
    <row r="118" spans="1:13" ht="15" customHeight="1" x14ac:dyDescent="0.2">
      <c r="A118" s="13" t="s">
        <v>121</v>
      </c>
      <c r="B118" s="13" t="s">
        <v>25</v>
      </c>
      <c r="C118" s="4">
        <v>8</v>
      </c>
      <c r="D118" s="1" t="s">
        <v>417</v>
      </c>
      <c r="E118" s="4" t="str">
        <f>IFERROR(IF(ABS(VLOOKUP($B$2,'Data R'!$1:$9999,MATCH($A118 &amp; $B$15,'Data R'!$1:$1,),FALSE) - VLOOKUP($B$2,'Data R'!$1:$9999,MATCH($A118 &amp; $B$16,'Data R'!$1:$1,),FALSE)) &gt; $B$20, "JA", ""), "Geen waarde bekend")</f>
        <v>Geen waarde bekend</v>
      </c>
      <c r="F118" s="4" t="str">
        <f>IFERROR(IF(OR(ABS(VLOOKUP($B$2,'Data R'!$1:$9999,MATCH($A118 &amp; $C$15,'Data R'!$1:$1,),FALSE) - VLOOKUP($B$2,'Data R'!$1:$9999,MATCH($A118 &amp; $C$19,'Data R'!$1:$1,),FALSE)) &gt; $B$20), "JA", ""), "Geen waarde bekend")</f>
        <v>Geen waarde bekend</v>
      </c>
      <c r="G118" s="4" t="str">
        <f>IFERROR(IF(OR(ABS(VLOOKUP($B$2,'Data R'!$1:$9999,MATCH($A118 &amp; $D$15,'Data R'!$1:$1,),FALSE) - VLOOKUP($B$2,'Data R'!$1:$9999,MATCH($A118 &amp; $D$17,'Data R'!$1:$1,),FALSE)) &gt; $B$20), "JA", ""), "Geen waarde bekend")</f>
        <v>Geen waarde bekend</v>
      </c>
      <c r="H118" s="4" t="str">
        <f>IFERROR(IF(OR(ABS(VLOOKUP($B$3,'Data R'!$1:$9999,MATCH($A118,'Data R'!$1:$1,),FALSE) - VLOOKUP($B$2,'Data R'!$1:$9999,MATCH($A118,'Data R'!$1:$1,),FALSE)) &gt; $B$20), "JA", ""), "Geen waarde bekend")</f>
        <v>Geen waarde bekend</v>
      </c>
      <c r="I118" s="4" t="str">
        <f>IF($H118="","gelijk aan",IFERROR(IF(OR(ABS(VLOOKUP($B$3,'Data R'!$1:$9999,MATCH($A118,'Data R'!$1:$1,),FALSE)&lt;VLOOKUP($B$2,'Data R'!$1:$9999,MATCH($A118,'Data R'!$1:$1,),FALSE))&gt;$B$20),"meer dan in","minder dan in"),"Geen waarde bekend"))</f>
        <v>Geen waarde bekend</v>
      </c>
      <c r="J118" s="4" t="str">
        <f>IFERROR(IF(OR(ABS(VLOOKUP($B$4,'Data R'!$1:$9999,MATCH($A118,'Data R'!$1:$1,),FALSE) - VLOOKUP($B$2,'Data R'!$1:$9999,MATCH($A118,'Data R'!$1:$1,),FALSE)) &gt; $B$20), "JA", ""), "Geen waarde bekend")</f>
        <v>Geen waarde bekend</v>
      </c>
      <c r="K118" s="4" t="str">
        <f>IF($J118="","gelijk aan",IFERROR(IF(OR(ABS(VLOOKUP($B$4,'Data R'!$1:$9999,MATCH($A118,'Data R'!$1:$1,),FALSE)&lt;VLOOKUP($B$2,'Data R'!$1:$9999,MATCH($A118,'Data R'!$1:$1,),FALSE))&gt;$B$20),"meer dan in","minder dan in"),"Geen waarde bekend"))</f>
        <v>Geen waarde bekend</v>
      </c>
      <c r="L118" s="4" t="str">
        <f>IFERROR(IF(ABS(VLOOKUP($B$2,'Data R trends'!$1:$10001,MATCH($A118 &amp; $E$15,'Data R trends'!$1:$1,),FALSE) - VLOOKUP($B$2,'Data R trends'!$1:$10001,MATCH($A118 &amp; $E$16,'Data R trends'!$1:$1,),FALSE)) &gt; $B$20, "JA", ""), "Geen waarde bekend")</f>
        <v>Geen waarde bekend</v>
      </c>
      <c r="M118" s="4" t="str">
        <f>IF($L118="","gelijk gebleven",IFERROR(IF(ABS(VLOOKUP($B$2,'Data R trends'!$1:$10001,MATCH($A118&amp;$E$15,'Data R trends'!$1:$1,),FALSE)&lt;VLOOKUP($B$2,'Data R trends'!$1:$10001,MATCH($A118&amp;$E$16,'Data R trends'!$1:$1,),FALSE))&gt;$B$20,"gestegen","gedaald"),"Geen waarde bekend"))</f>
        <v>Geen waarde bekend</v>
      </c>
    </row>
    <row r="119" spans="1:13" ht="15" customHeight="1" x14ac:dyDescent="0.2">
      <c r="A119" s="13" t="s">
        <v>122</v>
      </c>
      <c r="B119" s="13" t="s">
        <v>240</v>
      </c>
      <c r="C119" s="4">
        <v>10</v>
      </c>
      <c r="D119" s="1" t="s">
        <v>418</v>
      </c>
      <c r="E119" s="4" t="str">
        <f>IFERROR(IF(ABS(VLOOKUP($B$2,'Data R'!$1:$9999,MATCH($A119 &amp; $B$15,'Data R'!$1:$1,),FALSE) - VLOOKUP($B$2,'Data R'!$1:$9999,MATCH($A119 &amp; $B$16,'Data R'!$1:$1,),FALSE)) &gt; $B$20, "JA", ""), "Geen waarde bekend")</f>
        <v>Geen waarde bekend</v>
      </c>
      <c r="F119" s="4" t="str">
        <f>IFERROR(IF(OR(ABS(VLOOKUP($B$2,'Data R'!$1:$9999,MATCH($A119 &amp; $C$15,'Data R'!$1:$1,),FALSE) - VLOOKUP($B$2,'Data R'!$1:$9999,MATCH($A119 &amp; $C$19,'Data R'!$1:$1,),FALSE)) &gt; $B$20), "JA", ""), "Geen waarde bekend")</f>
        <v>Geen waarde bekend</v>
      </c>
      <c r="G119" s="4" t="str">
        <f>IFERROR(IF(OR(ABS(VLOOKUP($B$2,'Data R'!$1:$9999,MATCH($A119 &amp; $D$15,'Data R'!$1:$1,),FALSE) - VLOOKUP($B$2,'Data R'!$1:$9999,MATCH($A119 &amp; $D$17,'Data R'!$1:$1,),FALSE)) &gt; $B$20), "JA", ""), "Geen waarde bekend")</f>
        <v>Geen waarde bekend</v>
      </c>
      <c r="H119" s="4" t="str">
        <f>IFERROR(IF(OR(ABS(VLOOKUP($B$3,'Data R'!$1:$9999,MATCH($A119,'Data R'!$1:$1,),FALSE) - VLOOKUP($B$2,'Data R'!$1:$9999,MATCH($A119,'Data R'!$1:$1,),FALSE)) &gt; $B$20), "JA", ""), "Geen waarde bekend")</f>
        <v>Geen waarde bekend</v>
      </c>
      <c r="I119" s="4" t="str">
        <f>IF($H119="","gelijk aan",IFERROR(IF(OR(ABS(VLOOKUP($B$3,'Data R'!$1:$9999,MATCH($A119,'Data R'!$1:$1,),FALSE)&lt;VLOOKUP($B$2,'Data R'!$1:$9999,MATCH($A119,'Data R'!$1:$1,),FALSE))&gt;$B$20),"meer dan in","minder dan in"),"Geen waarde bekend"))</f>
        <v>Geen waarde bekend</v>
      </c>
      <c r="J119" s="4" t="str">
        <f>IFERROR(IF(OR(ABS(VLOOKUP($B$4,'Data R'!$1:$9999,MATCH($A119,'Data R'!$1:$1,),FALSE) - VLOOKUP($B$2,'Data R'!$1:$9999,MATCH($A119,'Data R'!$1:$1,),FALSE)) &gt; $B$20), "JA", ""), "Geen waarde bekend")</f>
        <v>Geen waarde bekend</v>
      </c>
      <c r="K119" s="4" t="str">
        <f>IF($J119="","gelijk aan",IFERROR(IF(OR(ABS(VLOOKUP($B$4,'Data R'!$1:$9999,MATCH($A119,'Data R'!$1:$1,),FALSE)&lt;VLOOKUP($B$2,'Data R'!$1:$9999,MATCH($A119,'Data R'!$1:$1,),FALSE))&gt;$B$20),"meer dan in","minder dan in"),"Geen waarde bekend"))</f>
        <v>Geen waarde bekend</v>
      </c>
      <c r="L119" s="4" t="str">
        <f>IFERROR(IF(ABS(VLOOKUP($B$2,'Data R trends'!$1:$10001,MATCH($A119 &amp; $E$15,'Data R trends'!$1:$1,),FALSE) - VLOOKUP($B$2,'Data R trends'!$1:$10001,MATCH($A119 &amp; $E$16,'Data R trends'!$1:$1,),FALSE)) &gt; $B$20, "JA", ""), "Geen waarde bekend")</f>
        <v>Geen waarde bekend</v>
      </c>
      <c r="M119" s="4" t="str">
        <f>IF($L119="","gelijk gebleven",IFERROR(IF(ABS(VLOOKUP($B$2,'Data R trends'!$1:$10001,MATCH($A119&amp;$E$15,'Data R trends'!$1:$1,),FALSE)&lt;VLOOKUP($B$2,'Data R trends'!$1:$10001,MATCH($A119&amp;$E$16,'Data R trends'!$1:$1,),FALSE))&gt;$B$20,"gestegen","gedaald"),"Geen waarde bekend"))</f>
        <v>Geen waarde bekend</v>
      </c>
    </row>
    <row r="120" spans="1:13" ht="15" customHeight="1" x14ac:dyDescent="0.2">
      <c r="A120" s="13" t="s">
        <v>123</v>
      </c>
      <c r="B120" s="13" t="s">
        <v>241</v>
      </c>
      <c r="C120" s="4">
        <v>10</v>
      </c>
      <c r="D120" s="1" t="s">
        <v>418</v>
      </c>
      <c r="E120" s="4" t="str">
        <f>IFERROR(IF(ABS(VLOOKUP($B$2,'Data R'!$1:$9999,MATCH($A120 &amp; $B$15,'Data R'!$1:$1,),FALSE) - VLOOKUP($B$2,'Data R'!$1:$9999,MATCH($A120 &amp; $B$16,'Data R'!$1:$1,),FALSE)) &gt; $B$20, "JA", ""), "Geen waarde bekend")</f>
        <v>Geen waarde bekend</v>
      </c>
      <c r="F120" s="4" t="str">
        <f>IFERROR(IF(OR(ABS(VLOOKUP($B$2,'Data R'!$1:$9999,MATCH($A120 &amp; $C$15,'Data R'!$1:$1,),FALSE) - VLOOKUP($B$2,'Data R'!$1:$9999,MATCH($A120 &amp; $C$19,'Data R'!$1:$1,),FALSE)) &gt; $B$20), "JA", ""), "Geen waarde bekend")</f>
        <v>Geen waarde bekend</v>
      </c>
      <c r="G120" s="4" t="str">
        <f>IFERROR(IF(OR(ABS(VLOOKUP($B$2,'Data R'!$1:$9999,MATCH($A120 &amp; $D$15,'Data R'!$1:$1,),FALSE) - VLOOKUP($B$2,'Data R'!$1:$9999,MATCH($A120 &amp; $D$17,'Data R'!$1:$1,),FALSE)) &gt; $B$20), "JA", ""), "Geen waarde bekend")</f>
        <v>Geen waarde bekend</v>
      </c>
      <c r="H120" s="4" t="str">
        <f>IFERROR(IF(OR(ABS(VLOOKUP($B$3,'Data R'!$1:$9999,MATCH($A120,'Data R'!$1:$1,),FALSE) - VLOOKUP($B$2,'Data R'!$1:$9999,MATCH($A120,'Data R'!$1:$1,),FALSE)) &gt; $B$20), "JA", ""), "Geen waarde bekend")</f>
        <v>Geen waarde bekend</v>
      </c>
      <c r="I120" s="4" t="str">
        <f>IF($H120="","gelijk aan",IFERROR(IF(OR(ABS(VLOOKUP($B$3,'Data R'!$1:$9999,MATCH($A120,'Data R'!$1:$1,),FALSE)&lt;VLOOKUP($B$2,'Data R'!$1:$9999,MATCH($A120,'Data R'!$1:$1,),FALSE))&gt;$B$20),"meer dan in","minder dan in"),"Geen waarde bekend"))</f>
        <v>Geen waarde bekend</v>
      </c>
      <c r="J120" s="4" t="str">
        <f>IFERROR(IF(OR(ABS(VLOOKUP($B$4,'Data R'!$1:$9999,MATCH($A120,'Data R'!$1:$1,),FALSE) - VLOOKUP($B$2,'Data R'!$1:$9999,MATCH($A120,'Data R'!$1:$1,),FALSE)) &gt; $B$20), "JA", ""), "Geen waarde bekend")</f>
        <v>Geen waarde bekend</v>
      </c>
      <c r="K120" s="4" t="str">
        <f>IF($J120="","gelijk aan",IFERROR(IF(OR(ABS(VLOOKUP($B$4,'Data R'!$1:$9999,MATCH($A120,'Data R'!$1:$1,),FALSE)&lt;VLOOKUP($B$2,'Data R'!$1:$9999,MATCH($A120,'Data R'!$1:$1,),FALSE))&gt;$B$20),"meer dan in","minder dan in"),"Geen waarde bekend"))</f>
        <v>Geen waarde bekend</v>
      </c>
      <c r="L120" s="4" t="str">
        <f>IFERROR(IF(ABS(VLOOKUP($B$2,'Data R trends'!$1:$10001,MATCH($A120 &amp; $E$15,'Data R trends'!$1:$1,),FALSE) - VLOOKUP($B$2,'Data R trends'!$1:$10001,MATCH($A120 &amp; $E$16,'Data R trends'!$1:$1,),FALSE)) &gt; $B$20, "JA", ""), "Geen waarde bekend")</f>
        <v>Geen waarde bekend</v>
      </c>
      <c r="M120" s="4" t="str">
        <f>IF($L120="","gelijk gebleven",IFERROR(IF(ABS(VLOOKUP($B$2,'Data R trends'!$1:$10001,MATCH($A120&amp;$E$15,'Data R trends'!$1:$1,),FALSE)&lt;VLOOKUP($B$2,'Data R trends'!$1:$10001,MATCH($A120&amp;$E$16,'Data R trends'!$1:$1,),FALSE))&gt;$B$20,"gestegen","gedaald"),"Geen waarde bekend"))</f>
        <v>Geen waarde bekend</v>
      </c>
    </row>
    <row r="121" spans="1:13" ht="15" customHeight="1" x14ac:dyDescent="0.2">
      <c r="A121" s="35" t="s">
        <v>124</v>
      </c>
      <c r="B121" s="13" t="s">
        <v>242</v>
      </c>
      <c r="C121" s="1">
        <v>10</v>
      </c>
      <c r="D121" s="1" t="s">
        <v>418</v>
      </c>
      <c r="E121" s="4" t="str">
        <f>IFERROR(IF(ABS(VLOOKUP($B$2,'Data R'!$1:$9999,MATCH($A121 &amp; $B$15,'Data R'!$1:$1,),FALSE) - VLOOKUP($B$2,'Data R'!$1:$9999,MATCH($A121 &amp; $B$16,'Data R'!$1:$1,),FALSE)) &gt; $B$20, "JA", ""), "Geen waarde bekend")</f>
        <v>Geen waarde bekend</v>
      </c>
      <c r="F121" s="4" t="str">
        <f>IFERROR(IF(OR(ABS(VLOOKUP($B$2,'Data R'!$1:$9999,MATCH($A121 &amp; $C$15,'Data R'!$1:$1,),FALSE) - VLOOKUP($B$2,'Data R'!$1:$9999,MATCH($A121 &amp; $C$19,'Data R'!$1:$1,),FALSE)) &gt; $B$20), "JA", ""), "Geen waarde bekend")</f>
        <v>Geen waarde bekend</v>
      </c>
      <c r="G121" s="4" t="str">
        <f>IFERROR(IF(OR(ABS(VLOOKUP($B$2,'Data R'!$1:$9999,MATCH($A121 &amp; $D$15,'Data R'!$1:$1,),FALSE) - VLOOKUP($B$2,'Data R'!$1:$9999,MATCH($A121 &amp; $D$17,'Data R'!$1:$1,),FALSE)) &gt; $B$20), "JA", ""), "Geen waarde bekend")</f>
        <v>Geen waarde bekend</v>
      </c>
      <c r="H121" s="4" t="str">
        <f>IFERROR(IF(OR(ABS(VLOOKUP($B$3,'Data R'!$1:$9999,MATCH($A121,'Data R'!$1:$1,),FALSE) - VLOOKUP($B$2,'Data R'!$1:$9999,MATCH($A121,'Data R'!$1:$1,),FALSE)) &gt; $B$20), "JA", ""), "Geen waarde bekend")</f>
        <v>Geen waarde bekend</v>
      </c>
      <c r="I121" s="4" t="str">
        <f>IF($H121="","gelijk aan",IFERROR(IF(OR(ABS(VLOOKUP($B$3,'Data R'!$1:$9999,MATCH($A121,'Data R'!$1:$1,),FALSE)&lt;VLOOKUP($B$2,'Data R'!$1:$9999,MATCH($A121,'Data R'!$1:$1,),FALSE))&gt;$B$20),"meer dan in","minder dan in"),"Geen waarde bekend"))</f>
        <v>Geen waarde bekend</v>
      </c>
      <c r="J121" s="4" t="str">
        <f>IFERROR(IF(OR(ABS(VLOOKUP($B$4,'Data R'!$1:$9999,MATCH($A121,'Data R'!$1:$1,),FALSE) - VLOOKUP($B$2,'Data R'!$1:$9999,MATCH($A121,'Data R'!$1:$1,),FALSE)) &gt; $B$20), "JA", ""), "Geen waarde bekend")</f>
        <v>Geen waarde bekend</v>
      </c>
      <c r="K121" s="4" t="str">
        <f>IF($J121="","gelijk aan",IFERROR(IF(OR(ABS(VLOOKUP($B$4,'Data R'!$1:$9999,MATCH($A121,'Data R'!$1:$1,),FALSE)&lt;VLOOKUP($B$2,'Data R'!$1:$9999,MATCH($A121,'Data R'!$1:$1,),FALSE))&gt;$B$20),"meer dan in","minder dan in"),"Geen waarde bekend"))</f>
        <v>Geen waarde bekend</v>
      </c>
      <c r="L121" s="4" t="str">
        <f>IFERROR(IF(ABS(VLOOKUP($B$2,'Data R trends'!$1:$10001,MATCH($A121 &amp; $E$15,'Data R trends'!$1:$1,),FALSE) - VLOOKUP($B$2,'Data R trends'!$1:$10001,MATCH($A121 &amp; $E$16,'Data R trends'!$1:$1,),FALSE)) &gt; $B$20, "JA", ""), "Geen waarde bekend")</f>
        <v>Geen waarde bekend</v>
      </c>
      <c r="M121" s="4" t="str">
        <f>IF($L121="","gelijk gebleven",IFERROR(IF(ABS(VLOOKUP($B$2,'Data R trends'!$1:$10001,MATCH($A121&amp;$E$15,'Data R trends'!$1:$1,),FALSE)&lt;VLOOKUP($B$2,'Data R trends'!$1:$10001,MATCH($A121&amp;$E$16,'Data R trends'!$1:$1,),FALSE))&gt;$B$20,"gestegen","gedaald"),"Geen waarde bekend"))</f>
        <v>Geen waarde bekend</v>
      </c>
    </row>
    <row r="122" spans="1:13" ht="15" customHeight="1" x14ac:dyDescent="0.2">
      <c r="A122" s="35" t="s">
        <v>125</v>
      </c>
      <c r="B122" s="13" t="s">
        <v>243</v>
      </c>
      <c r="C122" s="1">
        <v>10</v>
      </c>
      <c r="D122" s="1" t="s">
        <v>418</v>
      </c>
      <c r="E122" s="4" t="str">
        <f>IFERROR(IF(ABS(VLOOKUP($B$2,'Data R'!$1:$9999,MATCH($A122 &amp; $B$15,'Data R'!$1:$1,),FALSE) - VLOOKUP($B$2,'Data R'!$1:$9999,MATCH($A122 &amp; $B$16,'Data R'!$1:$1,),FALSE)) &gt; $B$20, "JA", ""), "Geen waarde bekend")</f>
        <v>Geen waarde bekend</v>
      </c>
      <c r="F122" s="4" t="str">
        <f>IFERROR(IF(OR(ABS(VLOOKUP($B$2,'Data R'!$1:$9999,MATCH($A122 &amp; $C$15,'Data R'!$1:$1,),FALSE) - VLOOKUP($B$2,'Data R'!$1:$9999,MATCH($A122 &amp; $C$19,'Data R'!$1:$1,),FALSE)) &gt; $B$20), "JA", ""), "Geen waarde bekend")</f>
        <v>Geen waarde bekend</v>
      </c>
      <c r="G122" s="4" t="str">
        <f>IFERROR(IF(OR(ABS(VLOOKUP($B$2,'Data R'!$1:$9999,MATCH($A122 &amp; $D$15,'Data R'!$1:$1,),FALSE) - VLOOKUP($B$2,'Data R'!$1:$9999,MATCH($A122 &amp; $D$17,'Data R'!$1:$1,),FALSE)) &gt; $B$20), "JA", ""), "Geen waarde bekend")</f>
        <v>Geen waarde bekend</v>
      </c>
      <c r="H122" s="4" t="str">
        <f>IFERROR(IF(OR(ABS(VLOOKUP($B$3,'Data R'!$1:$9999,MATCH($A122,'Data R'!$1:$1,),FALSE) - VLOOKUP($B$2,'Data R'!$1:$9999,MATCH($A122,'Data R'!$1:$1,),FALSE)) &gt; $B$20), "JA", ""), "Geen waarde bekend")</f>
        <v>Geen waarde bekend</v>
      </c>
      <c r="I122" s="4" t="str">
        <f>IF($H122="","gelijk aan",IFERROR(IF(OR(ABS(VLOOKUP($B$3,'Data R'!$1:$9999,MATCH($A122,'Data R'!$1:$1,),FALSE)&lt;VLOOKUP($B$2,'Data R'!$1:$9999,MATCH($A122,'Data R'!$1:$1,),FALSE))&gt;$B$20),"meer dan in","minder dan in"),"Geen waarde bekend"))</f>
        <v>Geen waarde bekend</v>
      </c>
      <c r="J122" s="4" t="str">
        <f>IFERROR(IF(OR(ABS(VLOOKUP($B$4,'Data R'!$1:$9999,MATCH($A122,'Data R'!$1:$1,),FALSE) - VLOOKUP($B$2,'Data R'!$1:$9999,MATCH($A122,'Data R'!$1:$1,),FALSE)) &gt; $B$20), "JA", ""), "Geen waarde bekend")</f>
        <v>Geen waarde bekend</v>
      </c>
      <c r="K122" s="4" t="str">
        <f>IF($J122="","gelijk aan",IFERROR(IF(OR(ABS(VLOOKUP($B$4,'Data R'!$1:$9999,MATCH($A122,'Data R'!$1:$1,),FALSE)&lt;VLOOKUP($B$2,'Data R'!$1:$9999,MATCH($A122,'Data R'!$1:$1,),FALSE))&gt;$B$20),"meer dan in","minder dan in"),"Geen waarde bekend"))</f>
        <v>Geen waarde bekend</v>
      </c>
      <c r="L122" s="4" t="str">
        <f>IFERROR(IF(ABS(VLOOKUP($B$2,'Data R trends'!$1:$10001,MATCH($A122 &amp; $E$15,'Data R trends'!$1:$1,),FALSE) - VLOOKUP($B$2,'Data R trends'!$1:$10001,MATCH($A122 &amp; $E$16,'Data R trends'!$1:$1,),FALSE)) &gt; $B$20, "JA", ""), "Geen waarde bekend")</f>
        <v>Geen waarde bekend</v>
      </c>
      <c r="M122" s="4" t="str">
        <f>IF($L122="","gelijk gebleven",IFERROR(IF(ABS(VLOOKUP($B$2,'Data R trends'!$1:$10001,MATCH($A122&amp;$E$15,'Data R trends'!$1:$1,),FALSE)&lt;VLOOKUP($B$2,'Data R trends'!$1:$10001,MATCH($A122&amp;$E$16,'Data R trends'!$1:$1,),FALSE))&gt;$B$20,"gestegen","gedaald"),"Geen waarde bekend"))</f>
        <v>Geen waarde bekend</v>
      </c>
    </row>
    <row r="123" spans="1:13" ht="15" customHeight="1" x14ac:dyDescent="0.25">
      <c r="A123" s="13" t="s">
        <v>126</v>
      </c>
      <c r="B123" s="20" t="s">
        <v>244</v>
      </c>
      <c r="C123" s="4">
        <v>10</v>
      </c>
      <c r="D123" s="1" t="s">
        <v>416</v>
      </c>
      <c r="E123" s="4" t="str">
        <f>IFERROR(IF(ABS(VLOOKUP($B$2,'Data R'!$1:$9999,MATCH($A123 &amp; $B$15,'Data R'!$1:$1,),FALSE) - VLOOKUP($B$2,'Data R'!$1:$9999,MATCH($A123 &amp; $B$16,'Data R'!$1:$1,),FALSE)) &gt; $B$20, "JA", ""), "Geen waarde bekend")</f>
        <v>Geen waarde bekend</v>
      </c>
      <c r="F123" s="4" t="str">
        <f>IFERROR(IF(OR(ABS(VLOOKUP($B$2,'Data R'!$1:$9999,MATCH($A123 &amp; $C$15,'Data R'!$1:$1,),FALSE) - VLOOKUP($B$2,'Data R'!$1:$9999,MATCH($A123 &amp; $C$19,'Data R'!$1:$1,),FALSE)) &gt; $B$20), "JA", ""), "Geen waarde bekend")</f>
        <v>Geen waarde bekend</v>
      </c>
      <c r="G123" s="4" t="str">
        <f>IFERROR(IF(OR(ABS(VLOOKUP($B$2,'Data R'!$1:$9999,MATCH($A123 &amp; $D$15,'Data R'!$1:$1,),FALSE) - VLOOKUP($B$2,'Data R'!$1:$9999,MATCH($A123 &amp; $D$17,'Data R'!$1:$1,),FALSE)) &gt; $B$20), "JA", ""), "Geen waarde bekend")</f>
        <v>Geen waarde bekend</v>
      </c>
      <c r="H123" s="4" t="str">
        <f>IFERROR(IF(OR(ABS(VLOOKUP($B$3,'Data R'!$1:$9999,MATCH($A123,'Data R'!$1:$1,),FALSE) - VLOOKUP($B$2,'Data R'!$1:$9999,MATCH($A123,'Data R'!$1:$1,),FALSE)) &gt; $B$20), "JA", ""), "Geen waarde bekend")</f>
        <v>Geen waarde bekend</v>
      </c>
      <c r="I123" s="4" t="str">
        <f>IF($H123="","gelijk aan",IFERROR(IF(OR(ABS(VLOOKUP($B$3,'Data R'!$1:$9999,MATCH($A123,'Data R'!$1:$1,),FALSE)&lt;VLOOKUP($B$2,'Data R'!$1:$9999,MATCH($A123,'Data R'!$1:$1,),FALSE))&gt;$B$20),"meer dan in","minder dan in"),"Geen waarde bekend"))</f>
        <v>Geen waarde bekend</v>
      </c>
      <c r="J123" s="4" t="str">
        <f>IFERROR(IF(OR(ABS(VLOOKUP($B$4,'Data R'!$1:$9999,MATCH($A123,'Data R'!$1:$1,),FALSE) - VLOOKUP($B$2,'Data R'!$1:$9999,MATCH($A123,'Data R'!$1:$1,),FALSE)) &gt; $B$20), "JA", ""), "Geen waarde bekend")</f>
        <v>Geen waarde bekend</v>
      </c>
      <c r="K123" s="4" t="str">
        <f>IF($J123="","gelijk aan",IFERROR(IF(OR(ABS(VLOOKUP($B$4,'Data R'!$1:$9999,MATCH($A123,'Data R'!$1:$1,),FALSE)&lt;VLOOKUP($B$2,'Data R'!$1:$9999,MATCH($A123,'Data R'!$1:$1,),FALSE))&gt;$B$20),"meer dan in","minder dan in"),"Geen waarde bekend"))</f>
        <v>Geen waarde bekend</v>
      </c>
      <c r="L123" s="4" t="str">
        <f>IFERROR(IF(ABS(VLOOKUP($B$2,'Data R trends'!$1:$10001,MATCH($A123 &amp; $E$15,'Data R trends'!$1:$1,),FALSE) - VLOOKUP($B$2,'Data R trends'!$1:$10001,MATCH($A123 &amp; $E$16,'Data R trends'!$1:$1,),FALSE)) &gt; $B$20, "JA", ""), "Geen waarde bekend")</f>
        <v>Geen waarde bekend</v>
      </c>
      <c r="M123" s="4" t="str">
        <f>IF($L123="","gelijk gebleven",IFERROR(IF(ABS(VLOOKUP($B$2,'Data R trends'!$1:$10001,MATCH($A123&amp;$E$15,'Data R trends'!$1:$1,),FALSE)&lt;VLOOKUP($B$2,'Data R trends'!$1:$10001,MATCH($A123&amp;$E$16,'Data R trends'!$1:$1,),FALSE))&gt;$B$20,"gestegen","gedaald"),"Geen waarde bekend"))</f>
        <v>Geen waarde bekend</v>
      </c>
    </row>
    <row r="124" spans="1:13" ht="15" customHeight="1" x14ac:dyDescent="0.2">
      <c r="A124" s="2" t="s">
        <v>127</v>
      </c>
      <c r="B124" s="13" t="s">
        <v>245</v>
      </c>
      <c r="C124" s="4">
        <v>9</v>
      </c>
      <c r="D124" s="1" t="s">
        <v>29</v>
      </c>
      <c r="E124" s="4" t="str">
        <f>IFERROR(IF(ABS(VLOOKUP($B$2,'Data R'!$1:$9999,MATCH($A124 &amp; $B$15,'Data R'!$1:$1,),FALSE) - VLOOKUP($B$2,'Data R'!$1:$9999,MATCH($A124 &amp; $B$16,'Data R'!$1:$1,),FALSE)) &gt; $B$20, "JA", ""), "Geen waarde bekend")</f>
        <v>Geen waarde bekend</v>
      </c>
      <c r="F124" s="4" t="str">
        <f>IFERROR(IF(OR(ABS(VLOOKUP($B$2,'Data R'!$1:$9999,MATCH($A124 &amp; $C$15,'Data R'!$1:$1,),FALSE) - VLOOKUP($B$2,'Data R'!$1:$9999,MATCH($A124 &amp; $C$19,'Data R'!$1:$1,),FALSE)) &gt; $B$20), "JA", ""), "Geen waarde bekend")</f>
        <v>Geen waarde bekend</v>
      </c>
      <c r="G124" s="4" t="str">
        <f>IFERROR(IF(OR(ABS(VLOOKUP($B$2,'Data R'!$1:$9999,MATCH($A124 &amp; $D$15,'Data R'!$1:$1,),FALSE) - VLOOKUP($B$2,'Data R'!$1:$9999,MATCH($A124 &amp; $D$17,'Data R'!$1:$1,),FALSE)) &gt; $B$20), "JA", ""), "Geen waarde bekend")</f>
        <v>Geen waarde bekend</v>
      </c>
      <c r="H124" s="4" t="str">
        <f>IFERROR(IF(OR(ABS(VLOOKUP($B$3,'Data R'!$1:$9999,MATCH($A124,'Data R'!$1:$1,),FALSE) - VLOOKUP($B$2,'Data R'!$1:$9999,MATCH($A124,'Data R'!$1:$1,),FALSE)) &gt; $B$20), "JA", ""), "Geen waarde bekend")</f>
        <v>Geen waarde bekend</v>
      </c>
      <c r="I124" s="4" t="str">
        <f>IF($H124="","gelijk aan",IFERROR(IF(OR(ABS(VLOOKUP($B$3,'Data R'!$1:$9999,MATCH($A124,'Data R'!$1:$1,),FALSE)&lt;VLOOKUP($B$2,'Data R'!$1:$9999,MATCH($A124,'Data R'!$1:$1,),FALSE))&gt;$B$20),"meer dan in","minder dan in"),"Geen waarde bekend"))</f>
        <v>Geen waarde bekend</v>
      </c>
      <c r="J124" s="4" t="str">
        <f>IFERROR(IF(OR(ABS(VLOOKUP($B$4,'Data R'!$1:$9999,MATCH($A124,'Data R'!$1:$1,),FALSE) - VLOOKUP($B$2,'Data R'!$1:$9999,MATCH($A124,'Data R'!$1:$1,),FALSE)) &gt; $B$20), "JA", ""), "Geen waarde bekend")</f>
        <v>Geen waarde bekend</v>
      </c>
      <c r="K124" s="4" t="str">
        <f>IF($J124="","gelijk aan",IFERROR(IF(OR(ABS(VLOOKUP($B$4,'Data R'!$1:$9999,MATCH($A124,'Data R'!$1:$1,),FALSE)&lt;VLOOKUP($B$2,'Data R'!$1:$9999,MATCH($A124,'Data R'!$1:$1,),FALSE))&gt;$B$20),"meer dan in","minder dan in"),"Geen waarde bekend"))</f>
        <v>Geen waarde bekend</v>
      </c>
      <c r="L124" s="4" t="str">
        <f>IFERROR(IF(ABS(VLOOKUP($B$2,'Data R trends'!$1:$10001,MATCH($A124 &amp; $E$15,'Data R trends'!$1:$1,),FALSE) - VLOOKUP($B$2,'Data R trends'!$1:$10001,MATCH($A124 &amp; $E$16,'Data R trends'!$1:$1,),FALSE)) &gt; $B$20, "JA", ""), "Geen waarde bekend")</f>
        <v>Geen waarde bekend</v>
      </c>
      <c r="M124" s="4" t="str">
        <f>IF($L124="","gelijk gebleven",IFERROR(IF(ABS(VLOOKUP($B$2,'Data R trends'!$1:$10001,MATCH($A124&amp;$E$15,'Data R trends'!$1:$1,),FALSE)&lt;VLOOKUP($B$2,'Data R trends'!$1:$10001,MATCH($A124&amp;$E$16,'Data R trends'!$1:$1,),FALSE))&gt;$B$20,"gestegen","gedaald"),"Geen waarde bekend"))</f>
        <v>Geen waarde bekend</v>
      </c>
    </row>
    <row r="125" spans="1:13" ht="15" customHeight="1" x14ac:dyDescent="0.2">
      <c r="A125" t="s">
        <v>128</v>
      </c>
      <c r="B125" s="13" t="s">
        <v>246</v>
      </c>
      <c r="C125" s="4">
        <v>9</v>
      </c>
      <c r="D125" s="1" t="s">
        <v>16</v>
      </c>
      <c r="E125" s="4" t="str">
        <f>IFERROR(IF(ABS(VLOOKUP($B$2,'Data R'!$1:$9999,MATCH($A125 &amp; $B$15,'Data R'!$1:$1,),FALSE) - VLOOKUP($B$2,'Data R'!$1:$9999,MATCH($A125 &amp; $B$16,'Data R'!$1:$1,),FALSE)) &gt; $B$20, "JA", ""), "Geen waarde bekend")</f>
        <v>Geen waarde bekend</v>
      </c>
      <c r="F125" s="4" t="str">
        <f>IFERROR(IF(OR(ABS(VLOOKUP($B$2,'Data R'!$1:$9999,MATCH($A125 &amp; $C$15,'Data R'!$1:$1,),FALSE) - VLOOKUP($B$2,'Data R'!$1:$9999,MATCH($A125 &amp; $C$19,'Data R'!$1:$1,),FALSE)) &gt; $B$20), "JA", ""), "Geen waarde bekend")</f>
        <v>Geen waarde bekend</v>
      </c>
      <c r="G125" s="4" t="str">
        <f>IFERROR(IF(OR(ABS(VLOOKUP($B$2,'Data R'!$1:$9999,MATCH($A125 &amp; $D$15,'Data R'!$1:$1,),FALSE) - VLOOKUP($B$2,'Data R'!$1:$9999,MATCH($A125 &amp; $D$17,'Data R'!$1:$1,),FALSE)) &gt; $B$20), "JA", ""), "Geen waarde bekend")</f>
        <v>Geen waarde bekend</v>
      </c>
      <c r="H125" s="4" t="str">
        <f>IFERROR(IF(OR(ABS(VLOOKUP($B$3,'Data R'!$1:$9999,MATCH($A125,'Data R'!$1:$1,),FALSE) - VLOOKUP($B$2,'Data R'!$1:$9999,MATCH($A125,'Data R'!$1:$1,),FALSE)) &gt; $B$20), "JA", ""), "Geen waarde bekend")</f>
        <v>Geen waarde bekend</v>
      </c>
      <c r="I125" s="4" t="str">
        <f>IF($H125="","gelijk aan",IFERROR(IF(OR(ABS(VLOOKUP($B$3,'Data R'!$1:$9999,MATCH($A125,'Data R'!$1:$1,),FALSE)&lt;VLOOKUP($B$2,'Data R'!$1:$9999,MATCH($A125,'Data R'!$1:$1,),FALSE))&gt;$B$20),"meer dan in","minder dan in"),"Geen waarde bekend"))</f>
        <v>Geen waarde bekend</v>
      </c>
      <c r="J125" s="4" t="str">
        <f>IFERROR(IF(OR(ABS(VLOOKUP($B$4,'Data R'!$1:$9999,MATCH($A125,'Data R'!$1:$1,),FALSE) - VLOOKUP($B$2,'Data R'!$1:$9999,MATCH($A125,'Data R'!$1:$1,),FALSE)) &gt; $B$20), "JA", ""), "Geen waarde bekend")</f>
        <v>Geen waarde bekend</v>
      </c>
      <c r="K125" s="4" t="str">
        <f>IF($J125="","gelijk aan",IFERROR(IF(OR(ABS(VLOOKUP($B$4,'Data R'!$1:$9999,MATCH($A125,'Data R'!$1:$1,),FALSE)&lt;VLOOKUP($B$2,'Data R'!$1:$9999,MATCH($A125,'Data R'!$1:$1,),FALSE))&gt;$B$20),"meer dan in","minder dan in"),"Geen waarde bekend"))</f>
        <v>Geen waarde bekend</v>
      </c>
      <c r="L125" s="4" t="str">
        <f>IFERROR(IF(ABS(VLOOKUP($B$2,'Data R trends'!$1:$10001,MATCH($A125 &amp; $E$15,'Data R trends'!$1:$1,),FALSE) - VLOOKUP($B$2,'Data R trends'!$1:$10001,MATCH($A125 &amp; $E$16,'Data R trends'!$1:$1,),FALSE)) &gt; $B$20, "JA", ""), "Geen waarde bekend")</f>
        <v>Geen waarde bekend</v>
      </c>
      <c r="M125" s="4" t="str">
        <f>IF($L125="","gelijk gebleven",IFERROR(IF(ABS(VLOOKUP($B$2,'Data R trends'!$1:$10001,MATCH($A125&amp;$E$15,'Data R trends'!$1:$1,),FALSE)&lt;VLOOKUP($B$2,'Data R trends'!$1:$10001,MATCH($A125&amp;$E$16,'Data R trends'!$1:$1,),FALSE))&gt;$B$20,"gestegen","gedaald"),"Geen waarde bekend"))</f>
        <v>Geen waarde bekend</v>
      </c>
    </row>
    <row r="126" spans="1:13" ht="15" customHeight="1" x14ac:dyDescent="0.2">
      <c r="A126" t="s">
        <v>129</v>
      </c>
      <c r="B126" s="13" t="s">
        <v>247</v>
      </c>
      <c r="C126" s="4">
        <v>9</v>
      </c>
      <c r="D126" s="1" t="s">
        <v>16</v>
      </c>
      <c r="E126" s="4" t="str">
        <f>IFERROR(IF(ABS(VLOOKUP($B$2,'Data R'!$1:$9999,MATCH($A126 &amp; $B$15,'Data R'!$1:$1,),FALSE) - VLOOKUP($B$2,'Data R'!$1:$9999,MATCH($A126 &amp; $B$16,'Data R'!$1:$1,),FALSE)) &gt; $B$20, "JA", ""), "Geen waarde bekend")</f>
        <v>Geen waarde bekend</v>
      </c>
      <c r="F126" s="4" t="str">
        <f>IFERROR(IF(OR(ABS(VLOOKUP($B$2,'Data R'!$1:$9999,MATCH($A126 &amp; $C$15,'Data R'!$1:$1,),FALSE) - VLOOKUP($B$2,'Data R'!$1:$9999,MATCH($A126 &amp; $C$19,'Data R'!$1:$1,),FALSE)) &gt; $B$20), "JA", ""), "Geen waarde bekend")</f>
        <v>Geen waarde bekend</v>
      </c>
      <c r="G126" s="4" t="str">
        <f>IFERROR(IF(OR(ABS(VLOOKUP($B$2,'Data R'!$1:$9999,MATCH($A126 &amp; $D$15,'Data R'!$1:$1,),FALSE) - VLOOKUP($B$2,'Data R'!$1:$9999,MATCH($A126 &amp; $D$17,'Data R'!$1:$1,),FALSE)) &gt; $B$20), "JA", ""), "Geen waarde bekend")</f>
        <v>Geen waarde bekend</v>
      </c>
      <c r="H126" s="4" t="str">
        <f>IFERROR(IF(OR(ABS(VLOOKUP($B$3,'Data R'!$1:$9999,MATCH($A126,'Data R'!$1:$1,),FALSE) - VLOOKUP($B$2,'Data R'!$1:$9999,MATCH($A126,'Data R'!$1:$1,),FALSE)) &gt; $B$20), "JA", ""), "Geen waarde bekend")</f>
        <v>Geen waarde bekend</v>
      </c>
      <c r="I126" s="4" t="str">
        <f>IF($H126="","gelijk aan",IFERROR(IF(OR(ABS(VLOOKUP($B$3,'Data R'!$1:$9999,MATCH($A126,'Data R'!$1:$1,),FALSE)&lt;VLOOKUP($B$2,'Data R'!$1:$9999,MATCH($A126,'Data R'!$1:$1,),FALSE))&gt;$B$20),"meer dan in","minder dan in"),"Geen waarde bekend"))</f>
        <v>Geen waarde bekend</v>
      </c>
      <c r="J126" s="4" t="str">
        <f>IFERROR(IF(OR(ABS(VLOOKUP($B$4,'Data R'!$1:$9999,MATCH($A126,'Data R'!$1:$1,),FALSE) - VLOOKUP($B$2,'Data R'!$1:$9999,MATCH($A126,'Data R'!$1:$1,),FALSE)) &gt; $B$20), "JA", ""), "Geen waarde bekend")</f>
        <v>Geen waarde bekend</v>
      </c>
      <c r="K126" s="4" t="str">
        <f>IF($J126="","gelijk aan",IFERROR(IF(OR(ABS(VLOOKUP($B$4,'Data R'!$1:$9999,MATCH($A126,'Data R'!$1:$1,),FALSE)&lt;VLOOKUP($B$2,'Data R'!$1:$9999,MATCH($A126,'Data R'!$1:$1,),FALSE))&gt;$B$20),"meer dan in","minder dan in"),"Geen waarde bekend"))</f>
        <v>Geen waarde bekend</v>
      </c>
      <c r="L126" s="4" t="str">
        <f>IFERROR(IF(ABS(VLOOKUP($B$2,'Data R trends'!$1:$10001,MATCH($A126 &amp; $E$15,'Data R trends'!$1:$1,),FALSE) - VLOOKUP($B$2,'Data R trends'!$1:$10001,MATCH($A126 &amp; $E$16,'Data R trends'!$1:$1,),FALSE)) &gt; $B$20, "JA", ""), "Geen waarde bekend")</f>
        <v>Geen waarde bekend</v>
      </c>
      <c r="M126" s="4" t="str">
        <f>IF($L126="","gelijk gebleven",IFERROR(IF(ABS(VLOOKUP($B$2,'Data R trends'!$1:$10001,MATCH($A126&amp;$E$15,'Data R trends'!$1:$1,),FALSE)&lt;VLOOKUP($B$2,'Data R trends'!$1:$10001,MATCH($A126&amp;$E$16,'Data R trends'!$1:$1,),FALSE))&gt;$B$20,"gestegen","gedaald"),"Geen waarde bekend"))</f>
        <v>Geen waarde bekend</v>
      </c>
    </row>
    <row r="127" spans="1:13" ht="15" customHeight="1" x14ac:dyDescent="0.2">
      <c r="A127" t="s">
        <v>130</v>
      </c>
      <c r="B127" s="13" t="s">
        <v>248</v>
      </c>
      <c r="C127" s="4">
        <v>9</v>
      </c>
      <c r="D127" s="4" t="s">
        <v>16</v>
      </c>
      <c r="E127" s="4" t="str">
        <f>IFERROR(IF(ABS(VLOOKUP($B$2,'Data R'!$1:$9999,MATCH($A127 &amp; $B$15,'Data R'!$1:$1,),FALSE) - VLOOKUP($B$2,'Data R'!$1:$9999,MATCH($A127 &amp; $B$16,'Data R'!$1:$1,),FALSE)) &gt; $B$20, "JA", ""), "Geen waarde bekend")</f>
        <v>Geen waarde bekend</v>
      </c>
      <c r="F127" s="4" t="str">
        <f>IFERROR(IF(OR(ABS(VLOOKUP($B$2,'Data R'!$1:$9999,MATCH($A127 &amp; $C$15,'Data R'!$1:$1,),FALSE) - VLOOKUP($B$2,'Data R'!$1:$9999,MATCH($A127 &amp; $C$19,'Data R'!$1:$1,),FALSE)) &gt; $B$20), "JA", ""), "Geen waarde bekend")</f>
        <v>Geen waarde bekend</v>
      </c>
      <c r="G127" s="4" t="str">
        <f>IFERROR(IF(OR(ABS(VLOOKUP($B$2,'Data R'!$1:$9999,MATCH($A127 &amp; $D$15,'Data R'!$1:$1,),FALSE) - VLOOKUP($B$2,'Data R'!$1:$9999,MATCH($A127 &amp; $D$17,'Data R'!$1:$1,),FALSE)) &gt; $B$20), "JA", ""), "Geen waarde bekend")</f>
        <v>Geen waarde bekend</v>
      </c>
      <c r="H127" s="4" t="str">
        <f>IFERROR(IF(OR(ABS(VLOOKUP($B$3,'Data R'!$1:$9999,MATCH($A127,'Data R'!$1:$1,),FALSE) - VLOOKUP($B$2,'Data R'!$1:$9999,MATCH($A127,'Data R'!$1:$1,),FALSE)) &gt; $B$20), "JA", ""), "Geen waarde bekend")</f>
        <v>Geen waarde bekend</v>
      </c>
      <c r="I127" s="4" t="str">
        <f>IF($H127="","gelijk aan",IFERROR(IF(OR(ABS(VLOOKUP($B$3,'Data R'!$1:$9999,MATCH($A127,'Data R'!$1:$1,),FALSE)&lt;VLOOKUP($B$2,'Data R'!$1:$9999,MATCH($A127,'Data R'!$1:$1,),FALSE))&gt;$B$20),"meer dan in","minder dan in"),"Geen waarde bekend"))</f>
        <v>Geen waarde bekend</v>
      </c>
      <c r="J127" s="4" t="str">
        <f>IFERROR(IF(OR(ABS(VLOOKUP($B$4,'Data R'!$1:$9999,MATCH($A127,'Data R'!$1:$1,),FALSE) - VLOOKUP($B$2,'Data R'!$1:$9999,MATCH($A127,'Data R'!$1:$1,),FALSE)) &gt; $B$20), "JA", ""), "Geen waarde bekend")</f>
        <v>Geen waarde bekend</v>
      </c>
      <c r="K127" s="4" t="str">
        <f>IF($J127="","gelijk aan",IFERROR(IF(OR(ABS(VLOOKUP($B$4,'Data R'!$1:$9999,MATCH($A127,'Data R'!$1:$1,),FALSE)&lt;VLOOKUP($B$2,'Data R'!$1:$9999,MATCH($A127,'Data R'!$1:$1,),FALSE))&gt;$B$20),"meer dan in","minder dan in"),"Geen waarde bekend"))</f>
        <v>Geen waarde bekend</v>
      </c>
      <c r="L127" s="4" t="str">
        <f>IFERROR(IF(ABS(VLOOKUP($B$2,'Data R trends'!$1:$10001,MATCH($A127 &amp; $E$15,'Data R trends'!$1:$1,),FALSE) - VLOOKUP($B$2,'Data R trends'!$1:$10001,MATCH($A127 &amp; $E$16,'Data R trends'!$1:$1,),FALSE)) &gt; $B$20, "JA", ""), "Geen waarde bekend")</f>
        <v>Geen waarde bekend</v>
      </c>
      <c r="M127" s="4" t="str">
        <f>IF($L127="","gelijk gebleven",IFERROR(IF(ABS(VLOOKUP($B$2,'Data R trends'!$1:$10001,MATCH($A127&amp;$E$15,'Data R trends'!$1:$1,),FALSE)&lt;VLOOKUP($B$2,'Data R trends'!$1:$10001,MATCH($A127&amp;$E$16,'Data R trends'!$1:$1,),FALSE))&gt;$B$20,"gestegen","gedaald"),"Geen waarde bekend"))</f>
        <v>Geen waarde bekend</v>
      </c>
    </row>
    <row r="128" spans="1:13" ht="15" customHeight="1" x14ac:dyDescent="0.2">
      <c r="A128" t="s">
        <v>131</v>
      </c>
      <c r="B128" s="13" t="s">
        <v>249</v>
      </c>
      <c r="C128" s="4">
        <v>9</v>
      </c>
      <c r="D128" s="1" t="s">
        <v>16</v>
      </c>
      <c r="E128" s="4" t="str">
        <f>IFERROR(IF(ABS(VLOOKUP($B$2,'Data R'!$1:$9999,MATCH($A128 &amp; $B$15,'Data R'!$1:$1,),FALSE) - VLOOKUP($B$2,'Data R'!$1:$9999,MATCH($A128 &amp; $B$16,'Data R'!$1:$1,),FALSE)) &gt; $B$20, "JA", ""), "Geen waarde bekend")</f>
        <v>Geen waarde bekend</v>
      </c>
      <c r="F128" s="4" t="str">
        <f>IFERROR(IF(OR(ABS(VLOOKUP($B$2,'Data R'!$1:$9999,MATCH($A128 &amp; $C$15,'Data R'!$1:$1,),FALSE) - VLOOKUP($B$2,'Data R'!$1:$9999,MATCH($A128 &amp; $C$19,'Data R'!$1:$1,),FALSE)) &gt; $B$20), "JA", ""), "Geen waarde bekend")</f>
        <v>Geen waarde bekend</v>
      </c>
      <c r="G128" s="4" t="str">
        <f>IFERROR(IF(OR(ABS(VLOOKUP($B$2,'Data R'!$1:$9999,MATCH($A128 &amp; $D$15,'Data R'!$1:$1,),FALSE) - VLOOKUP($B$2,'Data R'!$1:$9999,MATCH($A128 &amp; $D$17,'Data R'!$1:$1,),FALSE)) &gt; $B$20), "JA", ""), "Geen waarde bekend")</f>
        <v>Geen waarde bekend</v>
      </c>
      <c r="H128" s="4" t="str">
        <f>IFERROR(IF(OR(ABS(VLOOKUP($B$3,'Data R'!$1:$9999,MATCH($A128,'Data R'!$1:$1,),FALSE) - VLOOKUP($B$2,'Data R'!$1:$9999,MATCH($A128,'Data R'!$1:$1,),FALSE)) &gt; $B$20), "JA", ""), "Geen waarde bekend")</f>
        <v>Geen waarde bekend</v>
      </c>
      <c r="I128" s="4" t="str">
        <f>IF($H128="","gelijk aan",IFERROR(IF(OR(ABS(VLOOKUP($B$3,'Data R'!$1:$9999,MATCH($A128,'Data R'!$1:$1,),FALSE)&lt;VLOOKUP($B$2,'Data R'!$1:$9999,MATCH($A128,'Data R'!$1:$1,),FALSE))&gt;$B$20),"meer dan in","minder dan in"),"Geen waarde bekend"))</f>
        <v>Geen waarde bekend</v>
      </c>
      <c r="J128" s="4" t="str">
        <f>IFERROR(IF(OR(ABS(VLOOKUP($B$4,'Data R'!$1:$9999,MATCH($A128,'Data R'!$1:$1,),FALSE) - VLOOKUP($B$2,'Data R'!$1:$9999,MATCH($A128,'Data R'!$1:$1,),FALSE)) &gt; $B$20), "JA", ""), "Geen waarde bekend")</f>
        <v>Geen waarde bekend</v>
      </c>
      <c r="K128" s="4" t="str">
        <f>IF($J128="","gelijk aan",IFERROR(IF(OR(ABS(VLOOKUP($B$4,'Data R'!$1:$9999,MATCH($A128,'Data R'!$1:$1,),FALSE)&lt;VLOOKUP($B$2,'Data R'!$1:$9999,MATCH($A128,'Data R'!$1:$1,),FALSE))&gt;$B$20),"meer dan in","minder dan in"),"Geen waarde bekend"))</f>
        <v>Geen waarde bekend</v>
      </c>
      <c r="L128" s="4" t="str">
        <f>IFERROR(IF(ABS(VLOOKUP($B$2,'Data R trends'!$1:$10001,MATCH($A128 &amp; $E$15,'Data R trends'!$1:$1,),FALSE) - VLOOKUP($B$2,'Data R trends'!$1:$10001,MATCH($A128 &amp; $E$16,'Data R trends'!$1:$1,),FALSE)) &gt; $B$20, "JA", ""), "Geen waarde bekend")</f>
        <v>Geen waarde bekend</v>
      </c>
      <c r="M128" s="4" t="str">
        <f>IF($L128="","gelijk gebleven",IFERROR(IF(ABS(VLOOKUP($B$2,'Data R trends'!$1:$10001,MATCH($A128&amp;$E$15,'Data R trends'!$1:$1,),FALSE)&lt;VLOOKUP($B$2,'Data R trends'!$1:$10001,MATCH($A128&amp;$E$16,'Data R trends'!$1:$1,),FALSE))&gt;$B$20,"gestegen","gedaald"),"Geen waarde bekend"))</f>
        <v>Geen waarde bekend</v>
      </c>
    </row>
    <row r="129" spans="1:13" ht="15" customHeight="1" x14ac:dyDescent="0.2">
      <c r="A129" t="s">
        <v>132</v>
      </c>
      <c r="B129" s="13" t="s">
        <v>250</v>
      </c>
      <c r="C129" s="4">
        <v>9</v>
      </c>
      <c r="D129" s="1" t="s">
        <v>16</v>
      </c>
      <c r="E129" s="4" t="str">
        <f>IFERROR(IF(ABS(VLOOKUP($B$2,'Data R'!$1:$9999,MATCH($A129 &amp; $B$15,'Data R'!$1:$1,),FALSE) - VLOOKUP($B$2,'Data R'!$1:$9999,MATCH($A129 &amp; $B$16,'Data R'!$1:$1,),FALSE)) &gt; $B$20, "JA", ""), "Geen waarde bekend")</f>
        <v>Geen waarde bekend</v>
      </c>
      <c r="F129" s="4" t="str">
        <f>IFERROR(IF(OR(ABS(VLOOKUP($B$2,'Data R'!$1:$9999,MATCH($A129 &amp; $C$15,'Data R'!$1:$1,),FALSE) - VLOOKUP($B$2,'Data R'!$1:$9999,MATCH($A129 &amp; $C$19,'Data R'!$1:$1,),FALSE)) &gt; $B$20), "JA", ""), "Geen waarde bekend")</f>
        <v>Geen waarde bekend</v>
      </c>
      <c r="G129" s="4" t="str">
        <f>IFERROR(IF(OR(ABS(VLOOKUP($B$2,'Data R'!$1:$9999,MATCH($A129 &amp; $D$15,'Data R'!$1:$1,),FALSE) - VLOOKUP($B$2,'Data R'!$1:$9999,MATCH($A129 &amp; $D$17,'Data R'!$1:$1,),FALSE)) &gt; $B$20), "JA", ""), "Geen waarde bekend")</f>
        <v>Geen waarde bekend</v>
      </c>
      <c r="H129" s="4" t="str">
        <f>IFERROR(IF(OR(ABS(VLOOKUP($B$3,'Data R'!$1:$9999,MATCH($A129,'Data R'!$1:$1,),FALSE) - VLOOKUP($B$2,'Data R'!$1:$9999,MATCH($A129,'Data R'!$1:$1,),FALSE)) &gt; $B$20), "JA", ""), "Geen waarde bekend")</f>
        <v>Geen waarde bekend</v>
      </c>
      <c r="I129" s="4" t="str">
        <f>IF($H129="","gelijk aan",IFERROR(IF(OR(ABS(VLOOKUP($B$3,'Data R'!$1:$9999,MATCH($A129,'Data R'!$1:$1,),FALSE)&lt;VLOOKUP($B$2,'Data R'!$1:$9999,MATCH($A129,'Data R'!$1:$1,),FALSE))&gt;$B$20),"meer dan in","minder dan in"),"Geen waarde bekend"))</f>
        <v>Geen waarde bekend</v>
      </c>
      <c r="J129" s="4" t="str">
        <f>IFERROR(IF(OR(ABS(VLOOKUP($B$4,'Data R'!$1:$9999,MATCH($A129,'Data R'!$1:$1,),FALSE) - VLOOKUP($B$2,'Data R'!$1:$9999,MATCH($A129,'Data R'!$1:$1,),FALSE)) &gt; $B$20), "JA", ""), "Geen waarde bekend")</f>
        <v>Geen waarde bekend</v>
      </c>
      <c r="K129" s="4" t="str">
        <f>IF($J129="","gelijk aan",IFERROR(IF(OR(ABS(VLOOKUP($B$4,'Data R'!$1:$9999,MATCH($A129,'Data R'!$1:$1,),FALSE)&lt;VLOOKUP($B$2,'Data R'!$1:$9999,MATCH($A129,'Data R'!$1:$1,),FALSE))&gt;$B$20),"meer dan in","minder dan in"),"Geen waarde bekend"))</f>
        <v>Geen waarde bekend</v>
      </c>
      <c r="L129" s="4" t="str">
        <f>IFERROR(IF(ABS(VLOOKUP($B$2,'Data R trends'!$1:$10001,MATCH($A129 &amp; $E$15,'Data R trends'!$1:$1,),FALSE) - VLOOKUP($B$2,'Data R trends'!$1:$10001,MATCH($A129 &amp; $E$16,'Data R trends'!$1:$1,),FALSE)) &gt; $B$20, "JA", ""), "Geen waarde bekend")</f>
        <v>Geen waarde bekend</v>
      </c>
      <c r="M129" s="4" t="str">
        <f>IF($L129="","gelijk gebleven",IFERROR(IF(ABS(VLOOKUP($B$2,'Data R trends'!$1:$10001,MATCH($A129&amp;$E$15,'Data R trends'!$1:$1,),FALSE)&lt;VLOOKUP($B$2,'Data R trends'!$1:$10001,MATCH($A129&amp;$E$16,'Data R trends'!$1:$1,),FALSE))&gt;$B$20,"gestegen","gedaald"),"Geen waarde bekend"))</f>
        <v>Geen waarde bekend</v>
      </c>
    </row>
    <row r="130" spans="1:13" ht="15" customHeight="1" x14ac:dyDescent="0.2">
      <c r="A130" t="s">
        <v>133</v>
      </c>
      <c r="B130" s="13" t="s">
        <v>251</v>
      </c>
      <c r="C130" s="4">
        <v>9</v>
      </c>
      <c r="D130" s="1" t="s">
        <v>16</v>
      </c>
      <c r="E130" s="4" t="str">
        <f>IFERROR(IF(ABS(VLOOKUP($B$2,'Data R'!$1:$9999,MATCH($A130 &amp; $B$15,'Data R'!$1:$1,),FALSE) - VLOOKUP($B$2,'Data R'!$1:$9999,MATCH($A130 &amp; $B$16,'Data R'!$1:$1,),FALSE)) &gt; $B$20, "JA", ""), "Geen waarde bekend")</f>
        <v>Geen waarde bekend</v>
      </c>
      <c r="F130" s="4" t="str">
        <f>IFERROR(IF(OR(ABS(VLOOKUP($B$2,'Data R'!$1:$9999,MATCH($A130 &amp; $C$15,'Data R'!$1:$1,),FALSE) - VLOOKUP($B$2,'Data R'!$1:$9999,MATCH($A130 &amp; $C$19,'Data R'!$1:$1,),FALSE)) &gt; $B$20), "JA", ""), "Geen waarde bekend")</f>
        <v>Geen waarde bekend</v>
      </c>
      <c r="G130" s="4" t="str">
        <f>IFERROR(IF(OR(ABS(VLOOKUP($B$2,'Data R'!$1:$9999,MATCH($A130 &amp; $D$15,'Data R'!$1:$1,),FALSE) - VLOOKUP($B$2,'Data R'!$1:$9999,MATCH($A130 &amp; $D$17,'Data R'!$1:$1,),FALSE)) &gt; $B$20), "JA", ""), "Geen waarde bekend")</f>
        <v>Geen waarde bekend</v>
      </c>
      <c r="H130" s="4" t="str">
        <f>IFERROR(IF(OR(ABS(VLOOKUP($B$3,'Data R'!$1:$9999,MATCH($A130,'Data R'!$1:$1,),FALSE) - VLOOKUP($B$2,'Data R'!$1:$9999,MATCH($A130,'Data R'!$1:$1,),FALSE)) &gt; $B$20), "JA", ""), "Geen waarde bekend")</f>
        <v>Geen waarde bekend</v>
      </c>
      <c r="I130" s="4" t="str">
        <f>IF($H130="","gelijk aan",IFERROR(IF(OR(ABS(VLOOKUP($B$3,'Data R'!$1:$9999,MATCH($A130,'Data R'!$1:$1,),FALSE)&lt;VLOOKUP($B$2,'Data R'!$1:$9999,MATCH($A130,'Data R'!$1:$1,),FALSE))&gt;$B$20),"meer dan in","minder dan in"),"Geen waarde bekend"))</f>
        <v>Geen waarde bekend</v>
      </c>
      <c r="J130" s="4" t="str">
        <f>IFERROR(IF(OR(ABS(VLOOKUP($B$4,'Data R'!$1:$9999,MATCH($A130,'Data R'!$1:$1,),FALSE) - VLOOKUP($B$2,'Data R'!$1:$9999,MATCH($A130,'Data R'!$1:$1,),FALSE)) &gt; $B$20), "JA", ""), "Geen waarde bekend")</f>
        <v>Geen waarde bekend</v>
      </c>
      <c r="K130" s="4" t="str">
        <f>IF($J130="","gelijk aan",IFERROR(IF(OR(ABS(VLOOKUP($B$4,'Data R'!$1:$9999,MATCH($A130,'Data R'!$1:$1,),FALSE)&lt;VLOOKUP($B$2,'Data R'!$1:$9999,MATCH($A130,'Data R'!$1:$1,),FALSE))&gt;$B$20),"meer dan in","minder dan in"),"Geen waarde bekend"))</f>
        <v>Geen waarde bekend</v>
      </c>
      <c r="L130" s="4" t="str">
        <f>IFERROR(IF(ABS(VLOOKUP($B$2,'Data R trends'!$1:$10001,MATCH($A130 &amp; $E$15,'Data R trends'!$1:$1,),FALSE) - VLOOKUP($B$2,'Data R trends'!$1:$10001,MATCH($A130 &amp; $E$16,'Data R trends'!$1:$1,),FALSE)) &gt; $B$20, "JA", ""), "Geen waarde bekend")</f>
        <v>Geen waarde bekend</v>
      </c>
      <c r="M130" s="4" t="str">
        <f>IF($L130="","gelijk gebleven",IFERROR(IF(ABS(VLOOKUP($B$2,'Data R trends'!$1:$10001,MATCH($A130&amp;$E$15,'Data R trends'!$1:$1,),FALSE)&lt;VLOOKUP($B$2,'Data R trends'!$1:$10001,MATCH($A130&amp;$E$16,'Data R trends'!$1:$1,),FALSE))&gt;$B$20,"gestegen","gedaald"),"Geen waarde bekend"))</f>
        <v>Geen waarde bekend</v>
      </c>
    </row>
    <row r="131" spans="1:13" ht="15" customHeight="1" x14ac:dyDescent="0.2">
      <c r="A131" t="s">
        <v>134</v>
      </c>
      <c r="B131" s="13" t="s">
        <v>252</v>
      </c>
      <c r="C131" s="4">
        <v>9</v>
      </c>
      <c r="D131" s="1" t="s">
        <v>16</v>
      </c>
      <c r="E131" s="4" t="str">
        <f>IFERROR(IF(ABS(VLOOKUP($B$2,'Data R'!$1:$9999,MATCH($A131 &amp; $B$15,'Data R'!$1:$1,),FALSE) - VLOOKUP($B$2,'Data R'!$1:$9999,MATCH($A131 &amp; $B$16,'Data R'!$1:$1,),FALSE)) &gt; $B$20, "JA", ""), "Geen waarde bekend")</f>
        <v>Geen waarde bekend</v>
      </c>
      <c r="F131" s="4" t="str">
        <f>IFERROR(IF(OR(ABS(VLOOKUP($B$2,'Data R'!$1:$9999,MATCH($A131 &amp; $C$15,'Data R'!$1:$1,),FALSE) - VLOOKUP($B$2,'Data R'!$1:$9999,MATCH($A131 &amp; $C$19,'Data R'!$1:$1,),FALSE)) &gt; $B$20), "JA", ""), "Geen waarde bekend")</f>
        <v>Geen waarde bekend</v>
      </c>
      <c r="G131" s="4" t="str">
        <f>IFERROR(IF(OR(ABS(VLOOKUP($B$2,'Data R'!$1:$9999,MATCH($A131 &amp; $D$15,'Data R'!$1:$1,),FALSE) - VLOOKUP($B$2,'Data R'!$1:$9999,MATCH($A131 &amp; $D$17,'Data R'!$1:$1,),FALSE)) &gt; $B$20), "JA", ""), "Geen waarde bekend")</f>
        <v>Geen waarde bekend</v>
      </c>
      <c r="H131" s="4" t="str">
        <f>IFERROR(IF(OR(ABS(VLOOKUP($B$3,'Data R'!$1:$9999,MATCH($A131,'Data R'!$1:$1,),FALSE) - VLOOKUP($B$2,'Data R'!$1:$9999,MATCH($A131,'Data R'!$1:$1,),FALSE)) &gt; $B$20), "JA", ""), "Geen waarde bekend")</f>
        <v>Geen waarde bekend</v>
      </c>
      <c r="I131" s="4" t="str">
        <f>IF($H131="","gelijk aan",IFERROR(IF(OR(ABS(VLOOKUP($B$3,'Data R'!$1:$9999,MATCH($A131,'Data R'!$1:$1,),FALSE)&lt;VLOOKUP($B$2,'Data R'!$1:$9999,MATCH($A131,'Data R'!$1:$1,),FALSE))&gt;$B$20),"meer dan in","minder dan in"),"Geen waarde bekend"))</f>
        <v>Geen waarde bekend</v>
      </c>
      <c r="J131" s="4" t="str">
        <f>IFERROR(IF(OR(ABS(VLOOKUP($B$4,'Data R'!$1:$9999,MATCH($A131,'Data R'!$1:$1,),FALSE) - VLOOKUP($B$2,'Data R'!$1:$9999,MATCH($A131,'Data R'!$1:$1,),FALSE)) &gt; $B$20), "JA", ""), "Geen waarde bekend")</f>
        <v>Geen waarde bekend</v>
      </c>
      <c r="K131" s="4" t="str">
        <f>IF($J131="","gelijk aan",IFERROR(IF(OR(ABS(VLOOKUP($B$4,'Data R'!$1:$9999,MATCH($A131,'Data R'!$1:$1,),FALSE)&lt;VLOOKUP($B$2,'Data R'!$1:$9999,MATCH($A131,'Data R'!$1:$1,),FALSE))&gt;$B$20),"meer dan in","minder dan in"),"Geen waarde bekend"))</f>
        <v>Geen waarde bekend</v>
      </c>
      <c r="L131" s="4" t="str">
        <f>IFERROR(IF(ABS(VLOOKUP($B$2,'Data R trends'!$1:$10001,MATCH($A131 &amp; $E$15,'Data R trends'!$1:$1,),FALSE) - VLOOKUP($B$2,'Data R trends'!$1:$10001,MATCH($A131 &amp; $E$16,'Data R trends'!$1:$1,),FALSE)) &gt; $B$20, "JA", ""), "Geen waarde bekend")</f>
        <v>Geen waarde bekend</v>
      </c>
      <c r="M131" s="4" t="str">
        <f>IF($L131="","gelijk gebleven",IFERROR(IF(ABS(VLOOKUP($B$2,'Data R trends'!$1:$10001,MATCH($A131&amp;$E$15,'Data R trends'!$1:$1,),FALSE)&lt;VLOOKUP($B$2,'Data R trends'!$1:$10001,MATCH($A131&amp;$E$16,'Data R trends'!$1:$1,),FALSE))&gt;$B$20,"gestegen","gedaald"),"Geen waarde bekend"))</f>
        <v>Geen waarde bekend</v>
      </c>
    </row>
    <row r="132" spans="1:13" ht="15" customHeight="1" x14ac:dyDescent="0.2">
      <c r="A132" t="s">
        <v>135</v>
      </c>
      <c r="B132" s="13" t="s">
        <v>253</v>
      </c>
      <c r="C132" s="4">
        <v>9</v>
      </c>
      <c r="D132" s="1" t="s">
        <v>16</v>
      </c>
      <c r="E132" s="4" t="str">
        <f>IFERROR(IF(ABS(VLOOKUP($B$2,'Data R'!$1:$9999,MATCH($A132 &amp; $B$15,'Data R'!$1:$1,),FALSE) - VLOOKUP($B$2,'Data R'!$1:$9999,MATCH($A132 &amp; $B$16,'Data R'!$1:$1,),FALSE)) &gt; $B$20, "JA", ""), "Geen waarde bekend")</f>
        <v>Geen waarde bekend</v>
      </c>
      <c r="F132" s="4" t="str">
        <f>IFERROR(IF(OR(ABS(VLOOKUP($B$2,'Data R'!$1:$9999,MATCH($A132 &amp; $C$15,'Data R'!$1:$1,),FALSE) - VLOOKUP($B$2,'Data R'!$1:$9999,MATCH($A132 &amp; $C$19,'Data R'!$1:$1,),FALSE)) &gt; $B$20), "JA", ""), "Geen waarde bekend")</f>
        <v>Geen waarde bekend</v>
      </c>
      <c r="G132" s="4" t="str">
        <f>IFERROR(IF(OR(ABS(VLOOKUP($B$2,'Data R'!$1:$9999,MATCH($A132 &amp; $D$15,'Data R'!$1:$1,),FALSE) - VLOOKUP($B$2,'Data R'!$1:$9999,MATCH($A132 &amp; $D$17,'Data R'!$1:$1,),FALSE)) &gt; $B$20), "JA", ""), "Geen waarde bekend")</f>
        <v>Geen waarde bekend</v>
      </c>
      <c r="H132" s="4" t="str">
        <f>IFERROR(IF(OR(ABS(VLOOKUP($B$3,'Data R'!$1:$9999,MATCH($A132,'Data R'!$1:$1,),FALSE) - VLOOKUP($B$2,'Data R'!$1:$9999,MATCH($A132,'Data R'!$1:$1,),FALSE)) &gt; $B$20), "JA", ""), "Geen waarde bekend")</f>
        <v>Geen waarde bekend</v>
      </c>
      <c r="I132" s="4" t="str">
        <f>IF($H132="","gelijk aan",IFERROR(IF(OR(ABS(VLOOKUP($B$3,'Data R'!$1:$9999,MATCH($A132,'Data R'!$1:$1,),FALSE)&lt;VLOOKUP($B$2,'Data R'!$1:$9999,MATCH($A132,'Data R'!$1:$1,),FALSE))&gt;$B$20),"meer dan in","minder dan in"),"Geen waarde bekend"))</f>
        <v>Geen waarde bekend</v>
      </c>
      <c r="J132" s="4" t="str">
        <f>IFERROR(IF(OR(ABS(VLOOKUP($B$4,'Data R'!$1:$9999,MATCH($A132,'Data R'!$1:$1,),FALSE) - VLOOKUP($B$2,'Data R'!$1:$9999,MATCH($A132,'Data R'!$1:$1,),FALSE)) &gt; $B$20), "JA", ""), "Geen waarde bekend")</f>
        <v>Geen waarde bekend</v>
      </c>
      <c r="K132" s="4" t="str">
        <f>IF($J132="","gelijk aan",IFERROR(IF(OR(ABS(VLOOKUP($B$4,'Data R'!$1:$9999,MATCH($A132,'Data R'!$1:$1,),FALSE)&lt;VLOOKUP($B$2,'Data R'!$1:$9999,MATCH($A132,'Data R'!$1:$1,),FALSE))&gt;$B$20),"meer dan in","minder dan in"),"Geen waarde bekend"))</f>
        <v>Geen waarde bekend</v>
      </c>
      <c r="L132" s="4" t="str">
        <f>IFERROR(IF(ABS(VLOOKUP($B$2,'Data R trends'!$1:$10001,MATCH($A132 &amp; $E$15,'Data R trends'!$1:$1,),FALSE) - VLOOKUP($B$2,'Data R trends'!$1:$10001,MATCH($A132 &amp; $E$16,'Data R trends'!$1:$1,),FALSE)) &gt; $B$20, "JA", ""), "Geen waarde bekend")</f>
        <v>Geen waarde bekend</v>
      </c>
      <c r="M132" s="4" t="str">
        <f>IF($L132="","gelijk gebleven",IFERROR(IF(ABS(VLOOKUP($B$2,'Data R trends'!$1:$10001,MATCH($A132&amp;$E$15,'Data R trends'!$1:$1,),FALSE)&lt;VLOOKUP($B$2,'Data R trends'!$1:$10001,MATCH($A132&amp;$E$16,'Data R trends'!$1:$1,),FALSE))&gt;$B$20,"gestegen","gedaald"),"Geen waarde bekend"))</f>
        <v>Geen waarde bekend</v>
      </c>
    </row>
    <row r="133" spans="1:13" ht="15" customHeight="1" x14ac:dyDescent="0.2">
      <c r="A133" t="s">
        <v>371</v>
      </c>
      <c r="B133" s="13" t="s">
        <v>254</v>
      </c>
      <c r="C133" s="4">
        <v>9</v>
      </c>
      <c r="D133" s="1" t="s">
        <v>16</v>
      </c>
      <c r="E133" s="4" t="str">
        <f>IFERROR(IF(ABS(VLOOKUP($B$2,'Data R'!$1:$9999,MATCH($A133 &amp; $B$15,'Data R'!$1:$1,),FALSE) - VLOOKUP($B$2,'Data R'!$1:$9999,MATCH($A133 &amp; $B$16,'Data R'!$1:$1,),FALSE)) &gt; $B$20, "JA", ""), "Geen waarde bekend")</f>
        <v>Geen waarde bekend</v>
      </c>
      <c r="F133" s="4" t="str">
        <f>IFERROR(IF(OR(ABS(VLOOKUP($B$2,'Data R'!$1:$9999,MATCH($A133 &amp; $C$15,'Data R'!$1:$1,),FALSE) - VLOOKUP($B$2,'Data R'!$1:$9999,MATCH($A133 &amp; $C$19,'Data R'!$1:$1,),FALSE)) &gt; $B$20), "JA", ""), "Geen waarde bekend")</f>
        <v>Geen waarde bekend</v>
      </c>
      <c r="G133" s="4" t="str">
        <f>IFERROR(IF(OR(ABS(VLOOKUP($B$2,'Data R'!$1:$9999,MATCH($A133 &amp; $D$15,'Data R'!$1:$1,),FALSE) - VLOOKUP($B$2,'Data R'!$1:$9999,MATCH($A133 &amp; $D$17,'Data R'!$1:$1,),FALSE)) &gt; $B$20), "JA", ""), "Geen waarde bekend")</f>
        <v>Geen waarde bekend</v>
      </c>
      <c r="H133" s="4" t="str">
        <f>IFERROR(IF(OR(ABS(VLOOKUP($B$3,'Data R'!$1:$9999,MATCH($A133,'Data R'!$1:$1,),FALSE) - VLOOKUP($B$2,'Data R'!$1:$9999,MATCH($A133,'Data R'!$1:$1,),FALSE)) &gt; $B$20), "JA", ""), "Geen waarde bekend")</f>
        <v>Geen waarde bekend</v>
      </c>
      <c r="I133" s="4" t="str">
        <f>IF($H133="","gelijk aan",IFERROR(IF(OR(ABS(VLOOKUP($B$3,'Data R'!$1:$9999,MATCH($A133,'Data R'!$1:$1,),FALSE)&lt;VLOOKUP($B$2,'Data R'!$1:$9999,MATCH($A133,'Data R'!$1:$1,),FALSE))&gt;$B$20),"meer dan in","minder dan in"),"Geen waarde bekend"))</f>
        <v>Geen waarde bekend</v>
      </c>
      <c r="J133" s="4" t="str">
        <f>IFERROR(IF(OR(ABS(VLOOKUP($B$4,'Data R'!$1:$9999,MATCH($A133,'Data R'!$1:$1,),FALSE) - VLOOKUP($B$2,'Data R'!$1:$9999,MATCH($A133,'Data R'!$1:$1,),FALSE)) &gt; $B$20), "JA", ""), "Geen waarde bekend")</f>
        <v>Geen waarde bekend</v>
      </c>
      <c r="K133" s="4" t="str">
        <f>IF($J133="","gelijk aan",IFERROR(IF(OR(ABS(VLOOKUP($B$4,'Data R'!$1:$9999,MATCH($A133,'Data R'!$1:$1,),FALSE)&lt;VLOOKUP($B$2,'Data R'!$1:$9999,MATCH($A133,'Data R'!$1:$1,),FALSE))&gt;$B$20),"meer dan in","minder dan in"),"Geen waarde bekend"))</f>
        <v>Geen waarde bekend</v>
      </c>
      <c r="L133" s="4" t="str">
        <f>IFERROR(IF(ABS(VLOOKUP($B$2,'Data R trends'!$1:$10001,MATCH($A133 &amp; $E$15,'Data R trends'!$1:$1,),FALSE) - VLOOKUP($B$2,'Data R trends'!$1:$10001,MATCH($A133 &amp; $E$16,'Data R trends'!$1:$1,),FALSE)) &gt; $B$20, "JA", ""), "Geen waarde bekend")</f>
        <v>Geen waarde bekend</v>
      </c>
      <c r="M133" s="4" t="str">
        <f>IF($L133="","gelijk gebleven",IFERROR(IF(ABS(VLOOKUP($B$2,'Data R trends'!$1:$10001,MATCH($A133&amp;$E$15,'Data R trends'!$1:$1,),FALSE)&lt;VLOOKUP($B$2,'Data R trends'!$1:$10001,MATCH($A133&amp;$E$16,'Data R trends'!$1:$1,),FALSE))&gt;$B$20,"gestegen","gedaald"),"Geen waarde bekend"))</f>
        <v>Geen waarde bekend</v>
      </c>
    </row>
    <row r="134" spans="1:13" ht="15" customHeight="1" x14ac:dyDescent="0.2">
      <c r="A134" t="s">
        <v>136</v>
      </c>
      <c r="B134" s="13" t="s">
        <v>255</v>
      </c>
      <c r="C134" s="4">
        <v>9</v>
      </c>
      <c r="D134" s="1" t="s">
        <v>16</v>
      </c>
      <c r="E134" s="4" t="str">
        <f>IFERROR(IF(ABS(VLOOKUP($B$2,'Data R'!$1:$9999,MATCH($A134 &amp; $B$15,'Data R'!$1:$1,),FALSE) - VLOOKUP($B$2,'Data R'!$1:$9999,MATCH($A134 &amp; $B$16,'Data R'!$1:$1,),FALSE)) &gt; $B$20, "JA", ""), "Geen waarde bekend")</f>
        <v>Geen waarde bekend</v>
      </c>
      <c r="F134" s="4" t="str">
        <f>IFERROR(IF(OR(ABS(VLOOKUP($B$2,'Data R'!$1:$9999,MATCH($A134 &amp; $C$15,'Data R'!$1:$1,),FALSE) - VLOOKUP($B$2,'Data R'!$1:$9999,MATCH($A134 &amp; $C$19,'Data R'!$1:$1,),FALSE)) &gt; $B$20), "JA", ""), "Geen waarde bekend")</f>
        <v>Geen waarde bekend</v>
      </c>
      <c r="G134" s="4" t="str">
        <f>IFERROR(IF(OR(ABS(VLOOKUP($B$2,'Data R'!$1:$9999,MATCH($A134 &amp; $D$15,'Data R'!$1:$1,),FALSE) - VLOOKUP($B$2,'Data R'!$1:$9999,MATCH($A134 &amp; $D$17,'Data R'!$1:$1,),FALSE)) &gt; $B$20), "JA", ""), "Geen waarde bekend")</f>
        <v>Geen waarde bekend</v>
      </c>
      <c r="H134" s="4" t="str">
        <f>IFERROR(IF(OR(ABS(VLOOKUP($B$3,'Data R'!$1:$9999,MATCH($A134,'Data R'!$1:$1,),FALSE) - VLOOKUP($B$2,'Data R'!$1:$9999,MATCH($A134,'Data R'!$1:$1,),FALSE)) &gt; $B$20), "JA", ""), "Geen waarde bekend")</f>
        <v>Geen waarde bekend</v>
      </c>
      <c r="I134" s="4" t="str">
        <f>IF($H134="","gelijk aan",IFERROR(IF(OR(ABS(VLOOKUP($B$3,'Data R'!$1:$9999,MATCH($A134,'Data R'!$1:$1,),FALSE)&lt;VLOOKUP($B$2,'Data R'!$1:$9999,MATCH($A134,'Data R'!$1:$1,),FALSE))&gt;$B$20),"meer dan in","minder dan in"),"Geen waarde bekend"))</f>
        <v>Geen waarde bekend</v>
      </c>
      <c r="J134" s="4" t="str">
        <f>IFERROR(IF(OR(ABS(VLOOKUP($B$4,'Data R'!$1:$9999,MATCH($A134,'Data R'!$1:$1,),FALSE) - VLOOKUP($B$2,'Data R'!$1:$9999,MATCH($A134,'Data R'!$1:$1,),FALSE)) &gt; $B$20), "JA", ""), "Geen waarde bekend")</f>
        <v>Geen waarde bekend</v>
      </c>
      <c r="K134" s="4" t="str">
        <f>IF($J134="","gelijk aan",IFERROR(IF(OR(ABS(VLOOKUP($B$4,'Data R'!$1:$9999,MATCH($A134,'Data R'!$1:$1,),FALSE)&lt;VLOOKUP($B$2,'Data R'!$1:$9999,MATCH($A134,'Data R'!$1:$1,),FALSE))&gt;$B$20),"meer dan in","minder dan in"),"Geen waarde bekend"))</f>
        <v>Geen waarde bekend</v>
      </c>
      <c r="L134" s="4" t="str">
        <f>IFERROR(IF(ABS(VLOOKUP($B$2,'Data R trends'!$1:$10001,MATCH($A134 &amp; $E$15,'Data R trends'!$1:$1,),FALSE) - VLOOKUP($B$2,'Data R trends'!$1:$10001,MATCH($A134 &amp; $E$16,'Data R trends'!$1:$1,),FALSE)) &gt; $B$20, "JA", ""), "Geen waarde bekend")</f>
        <v>Geen waarde bekend</v>
      </c>
      <c r="M134" s="4" t="str">
        <f>IF($L134="","gelijk gebleven",IFERROR(IF(ABS(VLOOKUP($B$2,'Data R trends'!$1:$10001,MATCH($A134&amp;$E$15,'Data R trends'!$1:$1,),FALSE)&lt;VLOOKUP($B$2,'Data R trends'!$1:$10001,MATCH($A134&amp;$E$16,'Data R trends'!$1:$1,),FALSE))&gt;$B$20,"gestegen","gedaald"),"Geen waarde bekend"))</f>
        <v>Geen waarde bekend</v>
      </c>
    </row>
    <row r="135" spans="1:13" ht="15" customHeight="1" x14ac:dyDescent="0.2">
      <c r="A135" t="s">
        <v>137</v>
      </c>
      <c r="B135" s="13" t="s">
        <v>256</v>
      </c>
      <c r="C135" s="4">
        <v>9</v>
      </c>
      <c r="D135" s="1" t="s">
        <v>16</v>
      </c>
      <c r="E135" s="4" t="str">
        <f>IFERROR(IF(ABS(VLOOKUP($B$2,'Data R'!$1:$9999,MATCH($A135 &amp; $B$15,'Data R'!$1:$1,),FALSE) - VLOOKUP($B$2,'Data R'!$1:$9999,MATCH($A135 &amp; $B$16,'Data R'!$1:$1,),FALSE)) &gt; $B$20, "JA", ""), "Geen waarde bekend")</f>
        <v>Geen waarde bekend</v>
      </c>
      <c r="F135" s="4" t="str">
        <f>IFERROR(IF(OR(ABS(VLOOKUP($B$2,'Data R'!$1:$9999,MATCH($A135 &amp; $C$15,'Data R'!$1:$1,),FALSE) - VLOOKUP($B$2,'Data R'!$1:$9999,MATCH($A135 &amp; $C$19,'Data R'!$1:$1,),FALSE)) &gt; $B$20), "JA", ""), "Geen waarde bekend")</f>
        <v>Geen waarde bekend</v>
      </c>
      <c r="G135" s="4" t="str">
        <f>IFERROR(IF(OR(ABS(VLOOKUP($B$2,'Data R'!$1:$9999,MATCH($A135 &amp; $D$15,'Data R'!$1:$1,),FALSE) - VLOOKUP($B$2,'Data R'!$1:$9999,MATCH($A135 &amp; $D$17,'Data R'!$1:$1,),FALSE)) &gt; $B$20), "JA", ""), "Geen waarde bekend")</f>
        <v>Geen waarde bekend</v>
      </c>
      <c r="H135" s="4" t="str">
        <f>IFERROR(IF(OR(ABS(VLOOKUP($B$3,'Data R'!$1:$9999,MATCH($A135,'Data R'!$1:$1,),FALSE) - VLOOKUP($B$2,'Data R'!$1:$9999,MATCH($A135,'Data R'!$1:$1,),FALSE)) &gt; $B$20), "JA", ""), "Geen waarde bekend")</f>
        <v>Geen waarde bekend</v>
      </c>
      <c r="I135" s="4" t="str">
        <f>IF($H135="","gelijk aan",IFERROR(IF(OR(ABS(VLOOKUP($B$3,'Data R'!$1:$9999,MATCH($A135,'Data R'!$1:$1,),FALSE)&lt;VLOOKUP($B$2,'Data R'!$1:$9999,MATCH($A135,'Data R'!$1:$1,),FALSE))&gt;$B$20),"meer dan in","minder dan in"),"Geen waarde bekend"))</f>
        <v>Geen waarde bekend</v>
      </c>
      <c r="J135" s="4" t="str">
        <f>IFERROR(IF(OR(ABS(VLOOKUP($B$4,'Data R'!$1:$9999,MATCH($A135,'Data R'!$1:$1,),FALSE) - VLOOKUP($B$2,'Data R'!$1:$9999,MATCH($A135,'Data R'!$1:$1,),FALSE)) &gt; $B$20), "JA", ""), "Geen waarde bekend")</f>
        <v>Geen waarde bekend</v>
      </c>
      <c r="K135" s="4" t="str">
        <f>IF($J135="","gelijk aan",IFERROR(IF(OR(ABS(VLOOKUP($B$4,'Data R'!$1:$9999,MATCH($A135,'Data R'!$1:$1,),FALSE)&lt;VLOOKUP($B$2,'Data R'!$1:$9999,MATCH($A135,'Data R'!$1:$1,),FALSE))&gt;$B$20),"meer dan in","minder dan in"),"Geen waarde bekend"))</f>
        <v>Geen waarde bekend</v>
      </c>
      <c r="L135" s="4" t="str">
        <f>IFERROR(IF(ABS(VLOOKUP($B$2,'Data R trends'!$1:$10001,MATCH($A135 &amp; $E$15,'Data R trends'!$1:$1,),FALSE) - VLOOKUP($B$2,'Data R trends'!$1:$10001,MATCH($A135 &amp; $E$16,'Data R trends'!$1:$1,),FALSE)) &gt; $B$20, "JA", ""), "Geen waarde bekend")</f>
        <v>Geen waarde bekend</v>
      </c>
      <c r="M135" s="4" t="str">
        <f>IF($L135="","gelijk gebleven",IFERROR(IF(ABS(VLOOKUP($B$2,'Data R trends'!$1:$10001,MATCH($A135&amp;$E$15,'Data R trends'!$1:$1,),FALSE)&lt;VLOOKUP($B$2,'Data R trends'!$1:$10001,MATCH($A135&amp;$E$16,'Data R trends'!$1:$1,),FALSE))&gt;$B$20,"gestegen","gedaald"),"Geen waarde bekend"))</f>
        <v>Geen waarde bekend</v>
      </c>
    </row>
    <row r="136" spans="1:13" ht="15" customHeight="1" x14ac:dyDescent="0.2">
      <c r="A136" t="s">
        <v>138</v>
      </c>
      <c r="B136" s="13" t="s">
        <v>257</v>
      </c>
      <c r="C136" s="4">
        <v>9</v>
      </c>
      <c r="D136" s="1" t="s">
        <v>16</v>
      </c>
      <c r="E136" s="4" t="str">
        <f>IFERROR(IF(ABS(VLOOKUP($B$2,'Data R'!$1:$9999,MATCH($A136 &amp; $B$15,'Data R'!$1:$1,),FALSE) - VLOOKUP($B$2,'Data R'!$1:$9999,MATCH($A136 &amp; $B$16,'Data R'!$1:$1,),FALSE)) &gt; $B$20, "JA", ""), "Geen waarde bekend")</f>
        <v>Geen waarde bekend</v>
      </c>
      <c r="F136" s="4" t="str">
        <f>IFERROR(IF(OR(ABS(VLOOKUP($B$2,'Data R'!$1:$9999,MATCH($A136 &amp; $C$15,'Data R'!$1:$1,),FALSE) - VLOOKUP($B$2,'Data R'!$1:$9999,MATCH($A136 &amp; $C$19,'Data R'!$1:$1,),FALSE)) &gt; $B$20), "JA", ""), "Geen waarde bekend")</f>
        <v>Geen waarde bekend</v>
      </c>
      <c r="G136" s="4" t="str">
        <f>IFERROR(IF(OR(ABS(VLOOKUP($B$2,'Data R'!$1:$9999,MATCH($A136 &amp; $D$15,'Data R'!$1:$1,),FALSE) - VLOOKUP($B$2,'Data R'!$1:$9999,MATCH($A136 &amp; $D$17,'Data R'!$1:$1,),FALSE)) &gt; $B$20), "JA", ""), "Geen waarde bekend")</f>
        <v>Geen waarde bekend</v>
      </c>
      <c r="H136" s="4" t="str">
        <f>IFERROR(IF(OR(ABS(VLOOKUP($B$3,'Data R'!$1:$9999,MATCH($A136,'Data R'!$1:$1,),FALSE) - VLOOKUP($B$2,'Data R'!$1:$9999,MATCH($A136,'Data R'!$1:$1,),FALSE)) &gt; $B$20), "JA", ""), "Geen waarde bekend")</f>
        <v>Geen waarde bekend</v>
      </c>
      <c r="I136" s="4" t="str">
        <f>IF($H136="","gelijk aan",IFERROR(IF(OR(ABS(VLOOKUP($B$3,'Data R'!$1:$9999,MATCH($A136,'Data R'!$1:$1,),FALSE)&lt;VLOOKUP($B$2,'Data R'!$1:$9999,MATCH($A136,'Data R'!$1:$1,),FALSE))&gt;$B$20),"meer dan in","minder dan in"),"Geen waarde bekend"))</f>
        <v>Geen waarde bekend</v>
      </c>
      <c r="J136" s="4" t="str">
        <f>IFERROR(IF(OR(ABS(VLOOKUP($B$4,'Data R'!$1:$9999,MATCH($A136,'Data R'!$1:$1,),FALSE) - VLOOKUP($B$2,'Data R'!$1:$9999,MATCH($A136,'Data R'!$1:$1,),FALSE)) &gt; $B$20), "JA", ""), "Geen waarde bekend")</f>
        <v>Geen waarde bekend</v>
      </c>
      <c r="K136" s="4" t="str">
        <f>IF($J136="","gelijk aan",IFERROR(IF(OR(ABS(VLOOKUP($B$4,'Data R'!$1:$9999,MATCH($A136,'Data R'!$1:$1,),FALSE)&lt;VLOOKUP($B$2,'Data R'!$1:$9999,MATCH($A136,'Data R'!$1:$1,),FALSE))&gt;$B$20),"meer dan in","minder dan in"),"Geen waarde bekend"))</f>
        <v>Geen waarde bekend</v>
      </c>
      <c r="L136" s="4" t="str">
        <f>IFERROR(IF(ABS(VLOOKUP($B$2,'Data R trends'!$1:$10001,MATCH($A136 &amp; $E$15,'Data R trends'!$1:$1,),FALSE) - VLOOKUP($B$2,'Data R trends'!$1:$10001,MATCH($A136 &amp; $E$16,'Data R trends'!$1:$1,),FALSE)) &gt; $B$20, "JA", ""), "Geen waarde bekend")</f>
        <v>Geen waarde bekend</v>
      </c>
      <c r="M136" s="4" t="str">
        <f>IF($L136="","gelijk gebleven",IFERROR(IF(ABS(VLOOKUP($B$2,'Data R trends'!$1:$10001,MATCH($A136&amp;$E$15,'Data R trends'!$1:$1,),FALSE)&lt;VLOOKUP($B$2,'Data R trends'!$1:$10001,MATCH($A136&amp;$E$16,'Data R trends'!$1:$1,),FALSE))&gt;$B$20,"gestegen","gedaald"),"Geen waarde bekend"))</f>
        <v>Geen waarde bekend</v>
      </c>
    </row>
    <row r="137" spans="1:13" ht="15" customHeight="1" x14ac:dyDescent="0.25">
      <c r="A137" t="s">
        <v>139</v>
      </c>
      <c r="B137" s="33" t="s">
        <v>258</v>
      </c>
      <c r="C137" s="4">
        <v>9</v>
      </c>
      <c r="D137" s="1" t="s">
        <v>419</v>
      </c>
      <c r="E137" s="4" t="str">
        <f>IFERROR(IF(ABS(VLOOKUP($B$2,'Data R'!$1:$9999,MATCH($A137 &amp; $B$15,'Data R'!$1:$1,),FALSE) - VLOOKUP($B$2,'Data R'!$1:$9999,MATCH($A137 &amp; $B$16,'Data R'!$1:$1,),FALSE)) &gt; $B$20, "JA", ""), "Geen waarde bekend")</f>
        <v>Geen waarde bekend</v>
      </c>
      <c r="F137" s="4" t="str">
        <f>IFERROR(IF(OR(ABS(VLOOKUP($B$2,'Data R'!$1:$9999,MATCH($A137 &amp; $C$15,'Data R'!$1:$1,),FALSE) - VLOOKUP($B$2,'Data R'!$1:$9999,MATCH($A137 &amp; $C$19,'Data R'!$1:$1,),FALSE)) &gt; $B$20), "JA", ""), "Geen waarde bekend")</f>
        <v>Geen waarde bekend</v>
      </c>
      <c r="G137" s="4" t="str">
        <f>IFERROR(IF(OR(ABS(VLOOKUP($B$2,'Data R'!$1:$9999,MATCH($A137 &amp; $D$15,'Data R'!$1:$1,),FALSE) - VLOOKUP($B$2,'Data R'!$1:$9999,MATCH($A137 &amp; $D$17,'Data R'!$1:$1,),FALSE)) &gt; $B$20), "JA", ""), "Geen waarde bekend")</f>
        <v>Geen waarde bekend</v>
      </c>
      <c r="H137" s="4" t="str">
        <f>IFERROR(IF(OR(ABS(VLOOKUP($B$3,'Data R'!$1:$9999,MATCH($A137,'Data R'!$1:$1,),FALSE) - VLOOKUP($B$2,'Data R'!$1:$9999,MATCH($A137,'Data R'!$1:$1,),FALSE)) &gt; $B$20), "JA", ""), "Geen waarde bekend")</f>
        <v>Geen waarde bekend</v>
      </c>
      <c r="I137" s="4" t="str">
        <f>IF($H137="","gelijk aan",IFERROR(IF(OR(ABS(VLOOKUP($B$3,'Data R'!$1:$9999,MATCH($A137,'Data R'!$1:$1,),FALSE)&lt;VLOOKUP($B$2,'Data R'!$1:$9999,MATCH($A137,'Data R'!$1:$1,),FALSE))&gt;$B$20),"meer dan in","minder dan in"),"Geen waarde bekend"))</f>
        <v>Geen waarde bekend</v>
      </c>
      <c r="J137" s="4" t="str">
        <f>IFERROR(IF(OR(ABS(VLOOKUP($B$4,'Data R'!$1:$9999,MATCH($A137,'Data R'!$1:$1,),FALSE) - VLOOKUP($B$2,'Data R'!$1:$9999,MATCH($A137,'Data R'!$1:$1,),FALSE)) &gt; $B$20), "JA", ""), "Geen waarde bekend")</f>
        <v>Geen waarde bekend</v>
      </c>
      <c r="K137" s="4" t="str">
        <f>IF($J137="","gelijk aan",IFERROR(IF(OR(ABS(VLOOKUP($B$4,'Data R'!$1:$9999,MATCH($A137,'Data R'!$1:$1,),FALSE)&lt;VLOOKUP($B$2,'Data R'!$1:$9999,MATCH($A137,'Data R'!$1:$1,),FALSE))&gt;$B$20),"meer dan in","minder dan in"),"Geen waarde bekend"))</f>
        <v>Geen waarde bekend</v>
      </c>
      <c r="L137" s="4" t="str">
        <f>IFERROR(IF(ABS(VLOOKUP($B$2,'Data R trends'!$1:$10001,MATCH($A137 &amp; $E$15,'Data R trends'!$1:$1,),FALSE) - VLOOKUP($B$2,'Data R trends'!$1:$10001,MATCH($A137 &amp; $E$16,'Data R trends'!$1:$1,),FALSE)) &gt; $B$20, "JA", ""), "Geen waarde bekend")</f>
        <v>Geen waarde bekend</v>
      </c>
      <c r="M137" s="4" t="str">
        <f>IF($L137="","gelijk gebleven",IFERROR(IF(ABS(VLOOKUP($B$2,'Data R trends'!$1:$10001,MATCH($A137&amp;$E$15,'Data R trends'!$1:$1,),FALSE)&lt;VLOOKUP($B$2,'Data R trends'!$1:$10001,MATCH($A137&amp;$E$16,'Data R trends'!$1:$1,),FALSE))&gt;$B$20,"gestegen","gedaald"),"Geen waarde bekend"))</f>
        <v>Geen waarde bekend</v>
      </c>
    </row>
    <row r="138" spans="1:13" ht="15" customHeight="1" x14ac:dyDescent="0.25">
      <c r="A138" t="s">
        <v>140</v>
      </c>
      <c r="B138" s="33" t="s">
        <v>259</v>
      </c>
      <c r="C138" s="4">
        <v>9</v>
      </c>
      <c r="D138" s="1" t="s">
        <v>419</v>
      </c>
      <c r="E138" s="4" t="str">
        <f>IFERROR(IF(ABS(VLOOKUP($B$2,'Data R'!$1:$9999,MATCH($A138 &amp; $B$15,'Data R'!$1:$1,),FALSE) - VLOOKUP($B$2,'Data R'!$1:$9999,MATCH($A138 &amp; $B$16,'Data R'!$1:$1,),FALSE)) &gt; $B$20, "JA", ""), "Geen waarde bekend")</f>
        <v>Geen waarde bekend</v>
      </c>
      <c r="F138" s="4" t="str">
        <f>IFERROR(IF(OR(ABS(VLOOKUP($B$2,'Data R'!$1:$9999,MATCH($A138 &amp; $C$15,'Data R'!$1:$1,),FALSE) - VLOOKUP($B$2,'Data R'!$1:$9999,MATCH($A138 &amp; $C$19,'Data R'!$1:$1,),FALSE)) &gt; $B$20), "JA", ""), "Geen waarde bekend")</f>
        <v>Geen waarde bekend</v>
      </c>
      <c r="G138" s="4" t="str">
        <f>IFERROR(IF(OR(ABS(VLOOKUP($B$2,'Data R'!$1:$9999,MATCH($A138 &amp; $D$15,'Data R'!$1:$1,),FALSE) - VLOOKUP($B$2,'Data R'!$1:$9999,MATCH($A138 &amp; $D$17,'Data R'!$1:$1,),FALSE)) &gt; $B$20), "JA", ""), "Geen waarde bekend")</f>
        <v>Geen waarde bekend</v>
      </c>
      <c r="H138" s="4" t="str">
        <f>IFERROR(IF(OR(ABS(VLOOKUP($B$3,'Data R'!$1:$9999,MATCH($A138,'Data R'!$1:$1,),FALSE) - VLOOKUP($B$2,'Data R'!$1:$9999,MATCH($A138,'Data R'!$1:$1,),FALSE)) &gt; $B$20), "JA", ""), "Geen waarde bekend")</f>
        <v>Geen waarde bekend</v>
      </c>
      <c r="I138" s="4" t="str">
        <f>IF($H138="","gelijk aan",IFERROR(IF(OR(ABS(VLOOKUP($B$3,'Data R'!$1:$9999,MATCH($A138,'Data R'!$1:$1,),FALSE)&lt;VLOOKUP($B$2,'Data R'!$1:$9999,MATCH($A138,'Data R'!$1:$1,),FALSE))&gt;$B$20),"meer dan in","minder dan in"),"Geen waarde bekend"))</f>
        <v>Geen waarde bekend</v>
      </c>
      <c r="J138" s="4" t="str">
        <f>IFERROR(IF(OR(ABS(VLOOKUP($B$4,'Data R'!$1:$9999,MATCH($A138,'Data R'!$1:$1,),FALSE) - VLOOKUP($B$2,'Data R'!$1:$9999,MATCH($A138,'Data R'!$1:$1,),FALSE)) &gt; $B$20), "JA", ""), "Geen waarde bekend")</f>
        <v>Geen waarde bekend</v>
      </c>
      <c r="K138" s="4" t="str">
        <f>IF($J138="","gelijk aan",IFERROR(IF(OR(ABS(VLOOKUP($B$4,'Data R'!$1:$9999,MATCH($A138,'Data R'!$1:$1,),FALSE)&lt;VLOOKUP($B$2,'Data R'!$1:$9999,MATCH($A138,'Data R'!$1:$1,),FALSE))&gt;$B$20),"meer dan in","minder dan in"),"Geen waarde bekend"))</f>
        <v>Geen waarde bekend</v>
      </c>
      <c r="L138" s="4" t="str">
        <f>IFERROR(IF(ABS(VLOOKUP($B$2,'Data R trends'!$1:$10001,MATCH($A138 &amp; $E$15,'Data R trends'!$1:$1,),FALSE) - VLOOKUP($B$2,'Data R trends'!$1:$10001,MATCH($A138 &amp; $E$16,'Data R trends'!$1:$1,),FALSE)) &gt; $B$20, "JA", ""), "Geen waarde bekend")</f>
        <v>Geen waarde bekend</v>
      </c>
      <c r="M138" s="4" t="str">
        <f>IF($L138="","gelijk gebleven",IFERROR(IF(ABS(VLOOKUP($B$2,'Data R trends'!$1:$10001,MATCH($A138&amp;$E$15,'Data R trends'!$1:$1,),FALSE)&lt;VLOOKUP($B$2,'Data R trends'!$1:$10001,MATCH($A138&amp;$E$16,'Data R trends'!$1:$1,),FALSE))&gt;$B$20,"gestegen","gedaald"),"Geen waarde bekend"))</f>
        <v>Geen waarde bekend</v>
      </c>
    </row>
    <row r="139" spans="1:13" ht="15" customHeight="1" x14ac:dyDescent="0.2">
      <c r="A139" s="2" t="s">
        <v>141</v>
      </c>
      <c r="B139" s="13" t="s">
        <v>260</v>
      </c>
      <c r="C139" s="4">
        <v>11</v>
      </c>
      <c r="D139" s="1" t="s">
        <v>420</v>
      </c>
      <c r="E139" s="4" t="str">
        <f>IFERROR(IF(ABS(VLOOKUP($B$2,'Data R'!$1:$9999,MATCH($A139 &amp; $B$15,'Data R'!$1:$1,),FALSE) - VLOOKUP($B$2,'Data R'!$1:$9999,MATCH($A139 &amp; $B$16,'Data R'!$1:$1,),FALSE)) &gt; $B$20, "JA", ""), "Geen waarde bekend")</f>
        <v>Geen waarde bekend</v>
      </c>
      <c r="F139" s="4" t="str">
        <f>IFERROR(IF(OR(ABS(VLOOKUP($B$2,'Data R'!$1:$9999,MATCH($A139 &amp; $C$15,'Data R'!$1:$1,),FALSE) - VLOOKUP($B$2,'Data R'!$1:$9999,MATCH($A139 &amp; $C$19,'Data R'!$1:$1,),FALSE)) &gt; $B$20), "JA", ""), "Geen waarde bekend")</f>
        <v>Geen waarde bekend</v>
      </c>
      <c r="G139" s="4" t="str">
        <f>IFERROR(IF(OR(ABS(VLOOKUP($B$2,'Data R'!$1:$9999,MATCH($A139 &amp; $D$15,'Data R'!$1:$1,),FALSE) - VLOOKUP($B$2,'Data R'!$1:$9999,MATCH($A139 &amp; $D$17,'Data R'!$1:$1,),FALSE)) &gt; $B$20), "JA", ""), "Geen waarde bekend")</f>
        <v>Geen waarde bekend</v>
      </c>
      <c r="H139" s="4" t="str">
        <f>IFERROR(IF(OR(ABS(VLOOKUP($B$3,'Data R'!$1:$9999,MATCH($A139,'Data R'!$1:$1,),FALSE) - VLOOKUP($B$2,'Data R'!$1:$9999,MATCH($A139,'Data R'!$1:$1,),FALSE)) &gt; $B$20), "JA", ""), "Geen waarde bekend")</f>
        <v>Geen waarde bekend</v>
      </c>
      <c r="I139" s="4" t="str">
        <f>IF($H139="","gelijk aan",IFERROR(IF(OR(ABS(VLOOKUP($B$3,'Data R'!$1:$9999,MATCH($A139,'Data R'!$1:$1,),FALSE)&lt;VLOOKUP($B$2,'Data R'!$1:$9999,MATCH($A139,'Data R'!$1:$1,),FALSE))&gt;$B$20),"meer dan in","minder dan in"),"Geen waarde bekend"))</f>
        <v>Geen waarde bekend</v>
      </c>
      <c r="J139" s="4" t="str">
        <f>IFERROR(IF(OR(ABS(VLOOKUP($B$4,'Data R'!$1:$9999,MATCH($A139,'Data R'!$1:$1,),FALSE) - VLOOKUP($B$2,'Data R'!$1:$9999,MATCH($A139,'Data R'!$1:$1,),FALSE)) &gt; $B$20), "JA", ""), "Geen waarde bekend")</f>
        <v>Geen waarde bekend</v>
      </c>
      <c r="K139" s="4" t="str">
        <f>IF($J139="","gelijk aan",IFERROR(IF(OR(ABS(VLOOKUP($B$4,'Data R'!$1:$9999,MATCH($A139,'Data R'!$1:$1,),FALSE)&lt;VLOOKUP($B$2,'Data R'!$1:$9999,MATCH($A139,'Data R'!$1:$1,),FALSE))&gt;$B$20),"meer dan in","minder dan in"),"Geen waarde bekend"))</f>
        <v>Geen waarde bekend</v>
      </c>
      <c r="L139" s="4" t="str">
        <f>IFERROR(IF(ABS(VLOOKUP($B$2,'Data R trends'!$1:$10001,MATCH($A139 &amp; $E$15,'Data R trends'!$1:$1,),FALSE) - VLOOKUP($B$2,'Data R trends'!$1:$10001,MATCH($A139 &amp; $E$16,'Data R trends'!$1:$1,),FALSE)) &gt; $B$20, "JA", ""), "Geen waarde bekend")</f>
        <v>Geen waarde bekend</v>
      </c>
      <c r="M139" s="4" t="str">
        <f>IF($L139="","gelijk gebleven",IFERROR(IF(ABS(VLOOKUP($B$2,'Data R trends'!$1:$10001,MATCH($A139&amp;$E$15,'Data R trends'!$1:$1,),FALSE)&lt;VLOOKUP($B$2,'Data R trends'!$1:$10001,MATCH($A139&amp;$E$16,'Data R trends'!$1:$1,),FALSE))&gt;$B$20,"gestegen","gedaald"),"Geen waarde bekend"))</f>
        <v>Geen waarde bekend</v>
      </c>
    </row>
    <row r="140" spans="1:13" ht="15" customHeight="1" x14ac:dyDescent="0.2">
      <c r="A140" s="2" t="s">
        <v>142</v>
      </c>
      <c r="B140" s="13" t="s">
        <v>261</v>
      </c>
      <c r="C140" s="4">
        <v>11</v>
      </c>
      <c r="D140" s="1" t="s">
        <v>421</v>
      </c>
      <c r="E140" s="4" t="str">
        <f>IFERROR(IF(ABS(VLOOKUP($B$2,'Data R'!$1:$9999,MATCH($A140 &amp; $B$15,'Data R'!$1:$1,),FALSE) - VLOOKUP($B$2,'Data R'!$1:$9999,MATCH($A140 &amp; $B$16,'Data R'!$1:$1,),FALSE)) &gt; $B$20, "JA", ""), "Geen waarde bekend")</f>
        <v>Geen waarde bekend</v>
      </c>
      <c r="F140" s="4" t="str">
        <f>IFERROR(IF(OR(ABS(VLOOKUP($B$2,'Data R'!$1:$9999,MATCH($A140 &amp; $C$15,'Data R'!$1:$1,),FALSE) - VLOOKUP($B$2,'Data R'!$1:$9999,MATCH($A140 &amp; $C$19,'Data R'!$1:$1,),FALSE)) &gt; $B$20), "JA", ""), "Geen waarde bekend")</f>
        <v>Geen waarde bekend</v>
      </c>
      <c r="G140" s="4" t="str">
        <f>IFERROR(IF(OR(ABS(VLOOKUP($B$2,'Data R'!$1:$9999,MATCH($A140 &amp; $D$15,'Data R'!$1:$1,),FALSE) - VLOOKUP($B$2,'Data R'!$1:$9999,MATCH($A140 &amp; $D$17,'Data R'!$1:$1,),FALSE)) &gt; $B$20), "JA", ""), "Geen waarde bekend")</f>
        <v>Geen waarde bekend</v>
      </c>
      <c r="H140" s="4" t="str">
        <f>IFERROR(IF(OR(ABS(VLOOKUP($B$3,'Data R'!$1:$9999,MATCH($A140,'Data R'!$1:$1,),FALSE) - VLOOKUP($B$2,'Data R'!$1:$9999,MATCH($A140,'Data R'!$1:$1,),FALSE)) &gt; $B$20), "JA", ""), "Geen waarde bekend")</f>
        <v>Geen waarde bekend</v>
      </c>
      <c r="I140" s="4" t="str">
        <f>IF($H140="","gelijk aan",IFERROR(IF(OR(ABS(VLOOKUP($B$3,'Data R'!$1:$9999,MATCH($A140,'Data R'!$1:$1,),FALSE)&lt;VLOOKUP($B$2,'Data R'!$1:$9999,MATCH($A140,'Data R'!$1:$1,),FALSE))&gt;$B$20),"meer dan in","minder dan in"),"Geen waarde bekend"))</f>
        <v>Geen waarde bekend</v>
      </c>
      <c r="J140" s="4" t="str">
        <f>IFERROR(IF(OR(ABS(VLOOKUP($B$4,'Data R'!$1:$9999,MATCH($A140,'Data R'!$1:$1,),FALSE) - VLOOKUP($B$2,'Data R'!$1:$9999,MATCH($A140,'Data R'!$1:$1,),FALSE)) &gt; $B$20), "JA", ""), "Geen waarde bekend")</f>
        <v>Geen waarde bekend</v>
      </c>
      <c r="K140" s="4" t="str">
        <f>IF($J140="","gelijk aan",IFERROR(IF(OR(ABS(VLOOKUP($B$4,'Data R'!$1:$9999,MATCH($A140,'Data R'!$1:$1,),FALSE)&lt;VLOOKUP($B$2,'Data R'!$1:$9999,MATCH($A140,'Data R'!$1:$1,),FALSE))&gt;$B$20),"meer dan in","minder dan in"),"Geen waarde bekend"))</f>
        <v>Geen waarde bekend</v>
      </c>
      <c r="L140" s="4" t="str">
        <f>IFERROR(IF(ABS(VLOOKUP($B$2,'Data R trends'!$1:$10001,MATCH($A140 &amp; $E$15,'Data R trends'!$1:$1,),FALSE) - VLOOKUP($B$2,'Data R trends'!$1:$10001,MATCH($A140 &amp; $E$16,'Data R trends'!$1:$1,),FALSE)) &gt; $B$20, "JA", ""), "Geen waarde bekend")</f>
        <v>Geen waarde bekend</v>
      </c>
      <c r="M140" s="4" t="str">
        <f>IF($L140="","gelijk gebleven",IFERROR(IF(ABS(VLOOKUP($B$2,'Data R trends'!$1:$10001,MATCH($A140&amp;$E$15,'Data R trends'!$1:$1,),FALSE)&lt;VLOOKUP($B$2,'Data R trends'!$1:$10001,MATCH($A140&amp;$E$16,'Data R trends'!$1:$1,),FALSE))&gt;$B$20,"gestegen","gedaald"),"Geen waarde bekend"))</f>
        <v>Geen waarde bekend</v>
      </c>
    </row>
    <row r="141" spans="1:13" ht="15" customHeight="1" x14ac:dyDescent="0.2">
      <c r="A141" s="2" t="s">
        <v>143</v>
      </c>
      <c r="B141" s="13" t="s">
        <v>262</v>
      </c>
      <c r="C141" s="4">
        <v>11</v>
      </c>
      <c r="D141" s="1" t="s">
        <v>422</v>
      </c>
      <c r="E141" s="4" t="str">
        <f>IFERROR(IF(ABS(VLOOKUP($B$2,'Data R'!$1:$9999,MATCH($A141 &amp; $B$15,'Data R'!$1:$1,),FALSE) - VLOOKUP($B$2,'Data R'!$1:$9999,MATCH($A141 &amp; $B$16,'Data R'!$1:$1,),FALSE)) &gt; $B$20, "JA", ""), "Geen waarde bekend")</f>
        <v>Geen waarde bekend</v>
      </c>
      <c r="F141" s="4" t="str">
        <f>IFERROR(IF(OR(ABS(VLOOKUP($B$2,'Data R'!$1:$9999,MATCH($A141 &amp; $C$15,'Data R'!$1:$1,),FALSE) - VLOOKUP($B$2,'Data R'!$1:$9999,MATCH($A141 &amp; $C$19,'Data R'!$1:$1,),FALSE)) &gt; $B$20), "JA", ""), "Geen waarde bekend")</f>
        <v>Geen waarde bekend</v>
      </c>
      <c r="G141" s="4" t="str">
        <f>IFERROR(IF(OR(ABS(VLOOKUP($B$2,'Data R'!$1:$9999,MATCH($A141 &amp; $D$15,'Data R'!$1:$1,),FALSE) - VLOOKUP($B$2,'Data R'!$1:$9999,MATCH($A141 &amp; $D$17,'Data R'!$1:$1,),FALSE)) &gt; $B$20), "JA", ""), "Geen waarde bekend")</f>
        <v>Geen waarde bekend</v>
      </c>
      <c r="H141" s="4" t="str">
        <f>IFERROR(IF(OR(ABS(VLOOKUP($B$3,'Data R'!$1:$9999,MATCH($A141,'Data R'!$1:$1,),FALSE) - VLOOKUP($B$2,'Data R'!$1:$9999,MATCH($A141,'Data R'!$1:$1,),FALSE)) &gt; $B$20), "JA", ""), "Geen waarde bekend")</f>
        <v>Geen waarde bekend</v>
      </c>
      <c r="I141" s="4" t="str">
        <f>IF($H141="","gelijk aan",IFERROR(IF(OR(ABS(VLOOKUP($B$3,'Data R'!$1:$9999,MATCH($A141,'Data R'!$1:$1,),FALSE)&lt;VLOOKUP($B$2,'Data R'!$1:$9999,MATCH($A141,'Data R'!$1:$1,),FALSE))&gt;$B$20),"meer dan in","minder dan in"),"Geen waarde bekend"))</f>
        <v>Geen waarde bekend</v>
      </c>
      <c r="J141" s="4" t="str">
        <f>IFERROR(IF(OR(ABS(VLOOKUP($B$4,'Data R'!$1:$9999,MATCH($A141,'Data R'!$1:$1,),FALSE) - VLOOKUP($B$2,'Data R'!$1:$9999,MATCH($A141,'Data R'!$1:$1,),FALSE)) &gt; $B$20), "JA", ""), "Geen waarde bekend")</f>
        <v>Geen waarde bekend</v>
      </c>
      <c r="K141" s="4" t="str">
        <f>IF($J141="","gelijk aan",IFERROR(IF(OR(ABS(VLOOKUP($B$4,'Data R'!$1:$9999,MATCH($A141,'Data R'!$1:$1,),FALSE)&lt;VLOOKUP($B$2,'Data R'!$1:$9999,MATCH($A141,'Data R'!$1:$1,),FALSE))&gt;$B$20),"meer dan in","minder dan in"),"Geen waarde bekend"))</f>
        <v>Geen waarde bekend</v>
      </c>
      <c r="L141" s="4" t="str">
        <f>IFERROR(IF(ABS(VLOOKUP($B$2,'Data R trends'!$1:$10001,MATCH($A141 &amp; $E$15,'Data R trends'!$1:$1,),FALSE) - VLOOKUP($B$2,'Data R trends'!$1:$10001,MATCH($A141 &amp; $E$16,'Data R trends'!$1:$1,),FALSE)) &gt; $B$20, "JA", ""), "Geen waarde bekend")</f>
        <v>Geen waarde bekend</v>
      </c>
      <c r="M141" s="4" t="str">
        <f>IF($L141="","gelijk gebleven",IFERROR(IF(ABS(VLOOKUP($B$2,'Data R trends'!$1:$10001,MATCH($A141&amp;$E$15,'Data R trends'!$1:$1,),FALSE)&lt;VLOOKUP($B$2,'Data R trends'!$1:$10001,MATCH($A141&amp;$E$16,'Data R trends'!$1:$1,),FALSE))&gt;$B$20,"gestegen","gedaald"),"Geen waarde bekend"))</f>
        <v>Geen waarde bekend</v>
      </c>
    </row>
    <row r="142" spans="1:13" ht="15" customHeight="1" x14ac:dyDescent="0.25">
      <c r="A142" s="2" t="s">
        <v>144</v>
      </c>
      <c r="B142" s="20" t="s">
        <v>263</v>
      </c>
      <c r="C142" s="4">
        <v>12</v>
      </c>
      <c r="D142" s="1" t="s">
        <v>422</v>
      </c>
      <c r="E142" s="4" t="str">
        <f>IFERROR(IF(ABS(VLOOKUP($B$2,'Data R'!$1:$9999,MATCH($A142 &amp; $B$15,'Data R'!$1:$1,),FALSE) - VLOOKUP($B$2,'Data R'!$1:$9999,MATCH($A142 &amp; $B$16,'Data R'!$1:$1,),FALSE)) &gt; $B$20, "JA", ""), "Geen waarde bekend")</f>
        <v>Geen waarde bekend</v>
      </c>
      <c r="F142" s="4" t="str">
        <f>IFERROR(IF(OR(ABS(VLOOKUP($B$2,'Data R'!$1:$9999,MATCH($A142 &amp; $C$15,'Data R'!$1:$1,),FALSE) - VLOOKUP($B$2,'Data R'!$1:$9999,MATCH($A142 &amp; $C$19,'Data R'!$1:$1,),FALSE)) &gt; $B$20), "JA", ""), "Geen waarde bekend")</f>
        <v>Geen waarde bekend</v>
      </c>
      <c r="G142" s="4" t="str">
        <f>IFERROR(IF(OR(ABS(VLOOKUP($B$2,'Data R'!$1:$9999,MATCH($A142 &amp; $D$15,'Data R'!$1:$1,),FALSE) - VLOOKUP($B$2,'Data R'!$1:$9999,MATCH($A142 &amp; $D$17,'Data R'!$1:$1,),FALSE)) &gt; $B$20), "JA", ""), "Geen waarde bekend")</f>
        <v>Geen waarde bekend</v>
      </c>
      <c r="H142" s="4" t="str">
        <f>IFERROR(IF(OR(ABS(VLOOKUP($B$3,'Data R'!$1:$9999,MATCH($A142,'Data R'!$1:$1,),FALSE) - VLOOKUP($B$2,'Data R'!$1:$9999,MATCH($A142,'Data R'!$1:$1,),FALSE)) &gt; $B$20), "JA", ""), "Geen waarde bekend")</f>
        <v>Geen waarde bekend</v>
      </c>
      <c r="I142" s="4" t="str">
        <f>IF($H142="","gelijk aan",IFERROR(IF(OR(ABS(VLOOKUP($B$3,'Data R'!$1:$9999,MATCH($A142,'Data R'!$1:$1,),FALSE)&lt;VLOOKUP($B$2,'Data R'!$1:$9999,MATCH($A142,'Data R'!$1:$1,),FALSE))&gt;$B$20),"meer dan in","minder dan in"),"Geen waarde bekend"))</f>
        <v>Geen waarde bekend</v>
      </c>
      <c r="J142" s="4" t="str">
        <f>IFERROR(IF(OR(ABS(VLOOKUP($B$4,'Data R'!$1:$9999,MATCH($A142,'Data R'!$1:$1,),FALSE) - VLOOKUP($B$2,'Data R'!$1:$9999,MATCH($A142,'Data R'!$1:$1,),FALSE)) &gt; $B$20), "JA", ""), "Geen waarde bekend")</f>
        <v>Geen waarde bekend</v>
      </c>
      <c r="K142" s="4" t="str">
        <f>IF($J142="","gelijk aan",IFERROR(IF(OR(ABS(VLOOKUP($B$4,'Data R'!$1:$9999,MATCH($A142,'Data R'!$1:$1,),FALSE)&lt;VLOOKUP($B$2,'Data R'!$1:$9999,MATCH($A142,'Data R'!$1:$1,),FALSE))&gt;$B$20),"meer dan in","minder dan in"),"Geen waarde bekend"))</f>
        <v>Geen waarde bekend</v>
      </c>
      <c r="L142" s="4" t="str">
        <f>IFERROR(IF(ABS(VLOOKUP($B$2,'Data R trends'!$1:$10001,MATCH($A142 &amp; $E$15,'Data R trends'!$1:$1,),FALSE) - VLOOKUP($B$2,'Data R trends'!$1:$10001,MATCH($A142 &amp; $E$16,'Data R trends'!$1:$1,),FALSE)) &gt; $B$20, "JA", ""), "Geen waarde bekend")</f>
        <v>Geen waarde bekend</v>
      </c>
      <c r="M142" s="4" t="str">
        <f>IF($L142="","gelijk gebleven",IFERROR(IF(ABS(VLOOKUP($B$2,'Data R trends'!$1:$10001,MATCH($A142&amp;$E$15,'Data R trends'!$1:$1,),FALSE)&lt;VLOOKUP($B$2,'Data R trends'!$1:$10001,MATCH($A142&amp;$E$16,'Data R trends'!$1:$1,),FALSE))&gt;$B$20,"gestegen","gedaald"),"Geen waarde bekend"))</f>
        <v>Geen waarde bekend</v>
      </c>
    </row>
    <row r="143" spans="1:13" ht="15" customHeight="1" x14ac:dyDescent="0.25">
      <c r="A143" t="s">
        <v>473</v>
      </c>
      <c r="B143" s="20" t="s">
        <v>264</v>
      </c>
      <c r="C143" s="4">
        <v>12</v>
      </c>
      <c r="D143" s="1" t="s">
        <v>423</v>
      </c>
      <c r="E143" s="4" t="str">
        <f>IFERROR(IF(ABS(VLOOKUP($B$2,'Data R'!$1:$9999,MATCH($A143 &amp; $B$15,'Data R'!$1:$1,),FALSE) - VLOOKUP($B$2,'Data R'!$1:$9999,MATCH($A143 &amp; $B$16,'Data R'!$1:$1,),FALSE)) &gt; $B$20, "JA", ""), "Geen waarde bekend")</f>
        <v>Geen waarde bekend</v>
      </c>
      <c r="F143" s="4" t="str">
        <f>IFERROR(IF(OR(ABS(VLOOKUP($B$2,'Data R'!$1:$9999,MATCH($A143 &amp; $C$15,'Data R'!$1:$1,),FALSE) - VLOOKUP($B$2,'Data R'!$1:$9999,MATCH($A143 &amp; $C$19,'Data R'!$1:$1,),FALSE)) &gt; $B$20), "JA", ""), "Geen waarde bekend")</f>
        <v>Geen waarde bekend</v>
      </c>
      <c r="G143" s="4" t="str">
        <f>IFERROR(IF(OR(ABS(VLOOKUP($B$2,'Data R'!$1:$9999,MATCH($A143 &amp; $D$15,'Data R'!$1:$1,),FALSE) - VLOOKUP($B$2,'Data R'!$1:$9999,MATCH($A143 &amp; $D$17,'Data R'!$1:$1,),FALSE)) &gt; $B$20), "JA", ""), "Geen waarde bekend")</f>
        <v>Geen waarde bekend</v>
      </c>
      <c r="H143" s="4" t="str">
        <f>IFERROR(IF(OR(ABS(VLOOKUP($B$3,'Data R'!$1:$9999,MATCH($A143,'Data R'!$1:$1,),FALSE) - VLOOKUP($B$2,'Data R'!$1:$9999,MATCH($A143,'Data R'!$1:$1,),FALSE)) &gt; $B$20), "JA", ""), "Geen waarde bekend")</f>
        <v>Geen waarde bekend</v>
      </c>
      <c r="I143" s="4" t="str">
        <f>IF($H143="","gelijk aan",IFERROR(IF(OR(ABS(VLOOKUP($B$3,'Data R'!$1:$9999,MATCH($A143,'Data R'!$1:$1,),FALSE)&lt;VLOOKUP($B$2,'Data R'!$1:$9999,MATCH($A143,'Data R'!$1:$1,),FALSE))&gt;$B$20),"meer dan in","minder dan in"),"Geen waarde bekend"))</f>
        <v>Geen waarde bekend</v>
      </c>
      <c r="J143" s="4" t="str">
        <f>IFERROR(IF(OR(ABS(VLOOKUP($B$4,'Data R'!$1:$9999,MATCH($A143,'Data R'!$1:$1,),FALSE) - VLOOKUP($B$2,'Data R'!$1:$9999,MATCH($A143,'Data R'!$1:$1,),FALSE)) &gt; $B$20), "JA", ""), "Geen waarde bekend")</f>
        <v>Geen waarde bekend</v>
      </c>
      <c r="K143" s="4" t="str">
        <f>IF($J143="","gelijk aan",IFERROR(IF(OR(ABS(VLOOKUP($B$4,'Data R'!$1:$9999,MATCH($A143,'Data R'!$1:$1,),FALSE)&lt;VLOOKUP($B$2,'Data R'!$1:$9999,MATCH($A143,'Data R'!$1:$1,),FALSE))&gt;$B$20),"meer dan in","minder dan in"),"Geen waarde bekend"))</f>
        <v>Geen waarde bekend</v>
      </c>
      <c r="L143" s="4" t="str">
        <f>IFERROR(IF(ABS(VLOOKUP($B$2,'Data R trends'!$1:$10001,MATCH($A143 &amp; $E$15,'Data R trends'!$1:$1,),FALSE) - VLOOKUP($B$2,'Data R trends'!$1:$10001,MATCH($A143 &amp; $E$16,'Data R trends'!$1:$1,),FALSE)) &gt; $B$20, "JA", ""), "Geen waarde bekend")</f>
        <v>Geen waarde bekend</v>
      </c>
      <c r="M143" s="4" t="str">
        <f>IF($L143="","gelijk gebleven",IFERROR(IF(ABS(VLOOKUP($B$2,'Data R trends'!$1:$10001,MATCH($A143&amp;$E$15,'Data R trends'!$1:$1,),FALSE)&lt;VLOOKUP($B$2,'Data R trends'!$1:$10001,MATCH($A143&amp;$E$16,'Data R trends'!$1:$1,),FALSE))&gt;$B$20,"gestegen","gedaald"),"Geen waarde bekend"))</f>
        <v>Geen waarde bekend</v>
      </c>
    </row>
    <row r="144" spans="1:13" ht="15" customHeight="1" x14ac:dyDescent="0.25">
      <c r="A144" s="20" t="s">
        <v>145</v>
      </c>
      <c r="B144" s="20" t="s">
        <v>265</v>
      </c>
      <c r="C144" s="4">
        <v>13</v>
      </c>
      <c r="D144" s="1" t="s">
        <v>16</v>
      </c>
      <c r="E144" s="4"/>
      <c r="F144" s="4"/>
      <c r="G144" s="4"/>
      <c r="H144" s="22"/>
      <c r="I144" s="22"/>
    </row>
    <row r="145" spans="1:11" ht="15" customHeight="1" x14ac:dyDescent="0.25">
      <c r="A145" s="20" t="s">
        <v>146</v>
      </c>
      <c r="B145" s="20" t="s">
        <v>266</v>
      </c>
      <c r="C145" s="4">
        <v>13</v>
      </c>
      <c r="D145" s="1" t="s">
        <v>16</v>
      </c>
      <c r="E145" s="4"/>
      <c r="F145" s="4"/>
      <c r="G145" s="4"/>
      <c r="H145" s="22"/>
      <c r="I145" s="22"/>
    </row>
    <row r="146" spans="1:11" ht="15" customHeight="1" x14ac:dyDescent="0.25">
      <c r="A146" s="20" t="s">
        <v>147</v>
      </c>
      <c r="B146" s="20" t="s">
        <v>267</v>
      </c>
      <c r="C146" s="4">
        <v>13</v>
      </c>
      <c r="D146" s="1" t="s">
        <v>16</v>
      </c>
      <c r="E146" s="4"/>
      <c r="F146" s="4"/>
      <c r="G146" s="4"/>
      <c r="H146" s="22"/>
      <c r="I146" s="22"/>
    </row>
    <row r="147" spans="1:11" ht="15" customHeight="1" x14ac:dyDescent="0.25">
      <c r="A147" s="20" t="s">
        <v>148</v>
      </c>
      <c r="B147" s="20" t="s">
        <v>268</v>
      </c>
      <c r="C147" s="4">
        <v>13</v>
      </c>
      <c r="D147" s="1" t="s">
        <v>16</v>
      </c>
      <c r="E147" s="4"/>
      <c r="F147" s="4"/>
      <c r="G147" s="4"/>
      <c r="H147" s="22"/>
      <c r="I147" s="22"/>
    </row>
    <row r="148" spans="1:11" ht="15" customHeight="1" x14ac:dyDescent="0.25">
      <c r="A148" s="20" t="s">
        <v>149</v>
      </c>
      <c r="B148" s="20" t="s">
        <v>269</v>
      </c>
      <c r="C148" s="4">
        <v>13</v>
      </c>
      <c r="D148" s="1" t="s">
        <v>16</v>
      </c>
      <c r="E148" s="4"/>
      <c r="F148" s="4"/>
      <c r="G148" s="4"/>
      <c r="H148" s="22"/>
      <c r="I148" s="22"/>
    </row>
    <row r="149" spans="1:11" ht="15" customHeight="1" x14ac:dyDescent="0.25">
      <c r="A149" s="20" t="s">
        <v>150</v>
      </c>
      <c r="B149" s="20" t="s">
        <v>270</v>
      </c>
      <c r="C149" s="4">
        <v>13</v>
      </c>
      <c r="D149" s="1" t="s">
        <v>16</v>
      </c>
      <c r="E149" s="4"/>
      <c r="F149" s="4"/>
      <c r="G149" s="4"/>
      <c r="H149" s="22"/>
      <c r="I149" s="22"/>
    </row>
    <row r="150" spans="1:11" ht="15" customHeight="1" x14ac:dyDescent="0.25">
      <c r="A150" s="20" t="s">
        <v>151</v>
      </c>
      <c r="B150" s="20" t="s">
        <v>271</v>
      </c>
      <c r="C150" s="4">
        <v>13</v>
      </c>
      <c r="D150" s="1" t="s">
        <v>16</v>
      </c>
      <c r="E150" s="4"/>
      <c r="F150" s="4"/>
      <c r="G150" s="4"/>
      <c r="H150" s="22"/>
      <c r="I150" s="22"/>
    </row>
    <row r="151" spans="1:11" ht="15" customHeight="1" x14ac:dyDescent="0.25">
      <c r="A151" s="20" t="s">
        <v>152</v>
      </c>
      <c r="B151" s="20" t="s">
        <v>272</v>
      </c>
      <c r="C151" s="4">
        <v>13</v>
      </c>
      <c r="D151" s="1" t="s">
        <v>16</v>
      </c>
      <c r="E151" s="4"/>
      <c r="F151" s="4"/>
      <c r="G151" s="4"/>
      <c r="H151" s="22"/>
      <c r="I151" s="22"/>
    </row>
    <row r="152" spans="1:11" ht="15" customHeight="1" x14ac:dyDescent="0.25">
      <c r="A152" s="69" t="s">
        <v>880</v>
      </c>
      <c r="B152" s="20" t="s">
        <v>273</v>
      </c>
      <c r="C152" s="4">
        <v>13</v>
      </c>
      <c r="D152" s="1" t="s">
        <v>16</v>
      </c>
      <c r="E152" s="4"/>
      <c r="F152" s="4"/>
      <c r="G152" s="4"/>
      <c r="H152" s="22"/>
      <c r="I152" s="22"/>
    </row>
    <row r="153" spans="1:11" ht="15" customHeight="1" x14ac:dyDescent="0.25">
      <c r="A153" s="69" t="s">
        <v>879</v>
      </c>
      <c r="B153" s="20" t="s">
        <v>274</v>
      </c>
      <c r="C153" s="4">
        <v>13</v>
      </c>
      <c r="D153" s="1" t="s">
        <v>16</v>
      </c>
      <c r="E153" s="4"/>
      <c r="F153" s="4"/>
      <c r="G153" s="4"/>
      <c r="H153" s="22"/>
      <c r="I153" s="22"/>
    </row>
    <row r="154" spans="1:11" ht="15" customHeight="1" x14ac:dyDescent="0.25">
      <c r="A154" s="69" t="s">
        <v>878</v>
      </c>
      <c r="B154" s="20" t="s">
        <v>275</v>
      </c>
      <c r="C154" s="4">
        <v>13</v>
      </c>
      <c r="D154" s="1" t="s">
        <v>16</v>
      </c>
      <c r="E154" s="4"/>
      <c r="F154" s="4"/>
      <c r="G154" s="4"/>
      <c r="H154" s="22"/>
      <c r="I154" s="22"/>
    </row>
    <row r="155" spans="1:11" ht="15" customHeight="1" x14ac:dyDescent="0.2"/>
    <row r="156" spans="1:11" ht="15" customHeight="1" x14ac:dyDescent="0.2"/>
    <row r="157" spans="1:11" s="44" customFormat="1" ht="15" customHeight="1" x14ac:dyDescent="0.2">
      <c r="A157" s="41" t="s">
        <v>513</v>
      </c>
      <c r="B157" s="42"/>
      <c r="C157" s="43"/>
      <c r="D157" s="43"/>
      <c r="E157" s="43"/>
      <c r="F157" s="43"/>
      <c r="G157" s="42"/>
      <c r="H157" s="42"/>
      <c r="I157" s="42"/>
    </row>
    <row r="158" spans="1:11" ht="15" customHeight="1" x14ac:dyDescent="0.2">
      <c r="A158" s="16" t="s">
        <v>277</v>
      </c>
      <c r="B158" s="17"/>
      <c r="C158" s="18"/>
      <c r="D158" s="18"/>
      <c r="E158" s="18"/>
      <c r="F158" s="18"/>
      <c r="G158" s="17"/>
      <c r="H158" s="17"/>
      <c r="I158" s="17"/>
      <c r="J158" s="34"/>
      <c r="K158" s="34"/>
    </row>
    <row r="159" spans="1:11" ht="15" customHeight="1" x14ac:dyDescent="0.2">
      <c r="A159" s="4" t="s">
        <v>1</v>
      </c>
      <c r="B159" t="s">
        <v>811</v>
      </c>
      <c r="C159" t="s">
        <v>812</v>
      </c>
      <c r="D159" t="s">
        <v>813</v>
      </c>
      <c r="E159" t="s">
        <v>284</v>
      </c>
      <c r="F159" t="s">
        <v>283</v>
      </c>
      <c r="G159" t="s">
        <v>282</v>
      </c>
      <c r="H159" t="s">
        <v>281</v>
      </c>
      <c r="I159" t="s">
        <v>280</v>
      </c>
      <c r="J159" t="s">
        <v>279</v>
      </c>
      <c r="K159" t="s">
        <v>278</v>
      </c>
    </row>
    <row r="160" spans="1:11" ht="15" customHeight="1" x14ac:dyDescent="0.2">
      <c r="A160" s="19"/>
      <c r="B160" s="5" t="s">
        <v>294</v>
      </c>
      <c r="C160" s="5" t="s">
        <v>293</v>
      </c>
      <c r="D160" s="5" t="s">
        <v>292</v>
      </c>
      <c r="E160" s="63" t="s">
        <v>772</v>
      </c>
      <c r="F160" s="5" t="s">
        <v>290</v>
      </c>
      <c r="G160" s="1" t="s">
        <v>289</v>
      </c>
      <c r="H160" s="1" t="s">
        <v>288</v>
      </c>
      <c r="I160" s="1" t="s">
        <v>287</v>
      </c>
      <c r="J160" t="s">
        <v>286</v>
      </c>
      <c r="K160" t="s">
        <v>285</v>
      </c>
    </row>
    <row r="161" spans="1:11" ht="15" customHeight="1" x14ac:dyDescent="0.2">
      <c r="A161" s="19" t="str">
        <f>$B$2</f>
        <v>'s-Gravenhage</v>
      </c>
      <c r="B161" s="5" t="e">
        <f>IF(VLOOKUP($B$2,'Data R'!$1:$9999,MATCH(B159,'Data R'!$1:$1,),FALSE)="","x",IFERROR(VLOOKUP($B$2,'Data R'!$1:$9999,MATCH(B159,'Data R'!$1:$1,),FALSE),"-"))</f>
        <v>#N/A</v>
      </c>
      <c r="C161" s="5" t="e">
        <f>IF(VLOOKUP($B$2,'Data R'!$1:$9999,MATCH(C159,'Data R'!$1:$1,),FALSE)="","x",IFERROR(VLOOKUP($B$2,'Data R'!$1:$9999,MATCH(C159,'Data R'!$1:$1,),FALSE),"-"))</f>
        <v>#N/A</v>
      </c>
      <c r="D161" s="5" t="e">
        <f>IF(VLOOKUP($B$2,'Data R'!$1:$9999,MATCH(D159,'Data R'!$1:$1,),FALSE)="","x",IFERROR(VLOOKUP($B$2,'Data R'!$1:$9999,MATCH(D159,'Data R'!$1:$1,),FALSE),"-"))</f>
        <v>#N/A</v>
      </c>
      <c r="E161" s="5" t="e">
        <f>IF(VLOOKUP($B$2,'Data R'!$1:$9999,MATCH(E159,'Data R'!$1:$1,),FALSE)="","x",IFERROR(VLOOKUP($B$2,'Data R'!$1:$9999,MATCH(E159,'Data R'!$1:$1,),FALSE),"-"))</f>
        <v>#N/A</v>
      </c>
      <c r="F161" s="5" t="e">
        <f>IF(VLOOKUP($B$2,'Data R'!$1:$9999,MATCH(F159,'Data R'!$1:$1,),FALSE)="","x",IFERROR(VLOOKUP($B$2,'Data R'!$1:$9999,MATCH(F159,'Data R'!$1:$1,),FALSE),"-"))</f>
        <v>#N/A</v>
      </c>
      <c r="G161" s="5" t="e">
        <f>IF(VLOOKUP($B$2,'Data R'!$1:$9999,MATCH(G159,'Data R'!$1:$1,),FALSE)="","x",IFERROR(VLOOKUP($B$2,'Data R'!$1:$9999,MATCH(G159,'Data R'!$1:$1,),FALSE),"-"))</f>
        <v>#N/A</v>
      </c>
      <c r="H161" s="5" t="e">
        <f>IF(VLOOKUP($B$2,'Data R'!$1:$9999,MATCH(H159,'Data R'!$1:$1,),FALSE)="","x",IFERROR(VLOOKUP($B$2,'Data R'!$1:$9999,MATCH(H159,'Data R'!$1:$1,),FALSE),"-"))</f>
        <v>#N/A</v>
      </c>
      <c r="I161" s="5" t="e">
        <f>IF(VLOOKUP($B$2,'Data R'!$1:$9999,MATCH(I159,'Data R'!$1:$1,),FALSE)="","x",IFERROR(VLOOKUP($B$2,'Data R'!$1:$9999,MATCH(I159,'Data R'!$1:$1,),FALSE),"-"))</f>
        <v>#N/A</v>
      </c>
      <c r="J161" s="5" t="e">
        <f>IF(VLOOKUP($B$2,'Data R'!$1:$9999,MATCH(J159,'Data R'!$1:$1,),FALSE)="","x",IFERROR(VLOOKUP($B$2,'Data R'!$1:$9999,MATCH(J159,'Data R'!$1:$1,),FALSE),"-"))</f>
        <v>#N/A</v>
      </c>
      <c r="K161" s="5" t="e">
        <f>IF(VLOOKUP($B$2,'Data R'!$1:$9999,MATCH(K159,'Data R'!$1:$1,),FALSE)="","x",IFERROR(VLOOKUP($B$2,'Data R'!$1:$9999,MATCH(K159,'Data R'!$1:$1,),FALSE),"-"))</f>
        <v>#N/A</v>
      </c>
    </row>
    <row r="162" spans="1:11" ht="15" customHeight="1" x14ac:dyDescent="0.2">
      <c r="A162" s="19" t="str">
        <f>$B$3</f>
        <v>GGD Limburg-Noord</v>
      </c>
      <c r="B162" s="5" t="e">
        <f>IF(VLOOKUP($B$3,'Data R'!$1:$9999,MATCH(B159,'Data R'!$1:$1,),FALSE)="","x",IFERROR(VLOOKUP($B$3,'Data R'!$1:$9999,MATCH(B159,'Data R'!$1:$1,),FALSE),"-"))</f>
        <v>#N/A</v>
      </c>
      <c r="C162" s="5" t="e">
        <f>IF(VLOOKUP($B$3,'Data R'!$1:$9999,MATCH(C159,'Data R'!$1:$1,),FALSE)="","x",IFERROR(VLOOKUP($B$3,'Data R'!$1:$9999,MATCH(C159,'Data R'!$1:$1,),FALSE),"-"))</f>
        <v>#N/A</v>
      </c>
      <c r="D162" s="5" t="e">
        <f>IF(VLOOKUP($B$3,'Data R'!$1:$9999,MATCH(D159,'Data R'!$1:$1,),FALSE)="","x",IFERROR(VLOOKUP($B$3,'Data R'!$1:$9999,MATCH(D159,'Data R'!$1:$1,),FALSE),"-"))</f>
        <v>#N/A</v>
      </c>
      <c r="E162" s="5" t="e">
        <f>IF(VLOOKUP($B$3,'Data R'!$1:$9999,MATCH(E159,'Data R'!$1:$1,),FALSE)="","x",IFERROR(VLOOKUP($B$3,'Data R'!$1:$9999,MATCH(E159,'Data R'!$1:$1,),FALSE),"-"))</f>
        <v>#N/A</v>
      </c>
      <c r="F162" s="5" t="e">
        <f>IF(VLOOKUP($B$3,'Data R'!$1:$9999,MATCH(F159,'Data R'!$1:$1,),FALSE)="","x",IFERROR(VLOOKUP($B$3,'Data R'!$1:$9999,MATCH(F159,'Data R'!$1:$1,),FALSE),"-"))</f>
        <v>#N/A</v>
      </c>
      <c r="G162" s="5" t="e">
        <f>IF(VLOOKUP($B$3,'Data R'!$1:$9999,MATCH(G159,'Data R'!$1:$1,),FALSE)="","x",IFERROR(VLOOKUP($B$3,'Data R'!$1:$9999,MATCH(G159,'Data R'!$1:$1,),FALSE),"-"))</f>
        <v>#N/A</v>
      </c>
      <c r="H162" s="5" t="e">
        <f>IF(VLOOKUP($B$3,'Data R'!$1:$9999,MATCH(H159,'Data R'!$1:$1,),FALSE)="","x",IFERROR(VLOOKUP($B$3,'Data R'!$1:$9999,MATCH(H159,'Data R'!$1:$1,),FALSE),"-"))</f>
        <v>#N/A</v>
      </c>
      <c r="I162" s="5" t="e">
        <f>IF(VLOOKUP($B$3,'Data R'!$1:$9999,MATCH(I159,'Data R'!$1:$1,),FALSE)="","x",IFERROR(VLOOKUP($B$3,'Data R'!$1:$9999,MATCH(I159,'Data R'!$1:$1,),FALSE),"-"))</f>
        <v>#N/A</v>
      </c>
      <c r="J162" s="5" t="e">
        <f>IF(VLOOKUP($B$3,'Data R'!$1:$9999,MATCH(J159,'Data R'!$1:$1,),FALSE)="","x",IFERROR(VLOOKUP($B$3,'Data R'!$1:$9999,MATCH(J159,'Data R'!$1:$1,),FALSE),"-"))</f>
        <v>#N/A</v>
      </c>
      <c r="K162" s="5" t="e">
        <f>IF(VLOOKUP($B$3,'Data R'!$1:$9999,MATCH(K159,'Data R'!$1:$1,),FALSE)="","x",IFERROR(VLOOKUP($B$3,'Data R'!$1:$9999,MATCH(K159,'Data R'!$1:$1,),FALSE),"-"))</f>
        <v>#N/A</v>
      </c>
    </row>
    <row r="163" spans="1:11" ht="15" customHeight="1" x14ac:dyDescent="0.2">
      <c r="B163" s="5"/>
      <c r="C163" s="1"/>
      <c r="D163" s="1"/>
      <c r="E163" s="1"/>
      <c r="F163" s="1"/>
      <c r="G163" s="5"/>
      <c r="H163" s="5"/>
      <c r="I163" s="5"/>
    </row>
    <row r="164" spans="1:11" ht="15" customHeight="1" x14ac:dyDescent="0.2">
      <c r="A164" s="16" t="s">
        <v>295</v>
      </c>
      <c r="B164" s="17"/>
      <c r="C164" s="18"/>
      <c r="D164" s="18"/>
      <c r="E164" s="18"/>
      <c r="F164" s="18"/>
      <c r="G164" s="17"/>
      <c r="H164" s="17"/>
      <c r="I164" s="17"/>
    </row>
    <row r="165" spans="1:11" ht="15" customHeight="1" x14ac:dyDescent="0.2">
      <c r="A165" s="4" t="s">
        <v>1</v>
      </c>
      <c r="B165" t="s">
        <v>296</v>
      </c>
      <c r="C165" t="s">
        <v>297</v>
      </c>
      <c r="D165" t="s">
        <v>298</v>
      </c>
      <c r="E165" t="s">
        <v>299</v>
      </c>
      <c r="F165" t="s">
        <v>300</v>
      </c>
    </row>
    <row r="166" spans="1:11" ht="15" customHeight="1" x14ac:dyDescent="0.2">
      <c r="A166" s="19"/>
      <c r="B166" s="1" t="s">
        <v>287</v>
      </c>
      <c r="C166" s="1" t="s">
        <v>288</v>
      </c>
      <c r="D166" s="1" t="s">
        <v>289</v>
      </c>
      <c r="E166" s="5" t="s">
        <v>290</v>
      </c>
      <c r="F166" s="5" t="s">
        <v>291</v>
      </c>
      <c r="G166" s="5"/>
      <c r="H166" s="5"/>
      <c r="I166" s="5"/>
      <c r="J166" s="5"/>
      <c r="K166" s="5"/>
    </row>
    <row r="167" spans="1:11" ht="15" customHeight="1" x14ac:dyDescent="0.2">
      <c r="A167" s="19" t="str">
        <f>$B$2</f>
        <v>'s-Gravenhage</v>
      </c>
      <c r="B167" s="5" t="e">
        <f>IF(VLOOKUP($B$2,'Data R'!$1:$9999,MATCH(B165,'Data R'!$1:$1,),FALSE)="","x",IFERROR(VLOOKUP($B$2,'Data R'!$1:$9999,MATCH(B165,'Data R'!$1:$1,),FALSE),"-"))</f>
        <v>#N/A</v>
      </c>
      <c r="C167" s="5" t="e">
        <f>IF(VLOOKUP($B$2,'Data R'!$1:$9999,MATCH(C165,'Data R'!$1:$1,),FALSE)="","x",IFERROR(VLOOKUP($B$2,'Data R'!$1:$9999,MATCH(C165,'Data R'!$1:$1,),FALSE),"-"))</f>
        <v>#N/A</v>
      </c>
      <c r="D167" s="5" t="e">
        <f>IF(VLOOKUP($B$2,'Data R'!$1:$9999,MATCH(D165,'Data R'!$1:$1,),FALSE)="","x",IFERROR(VLOOKUP($B$2,'Data R'!$1:$9999,MATCH(D165,'Data R'!$1:$1,),FALSE),"-"))</f>
        <v>#N/A</v>
      </c>
      <c r="E167" s="5" t="e">
        <f>IF(VLOOKUP($B$2,'Data R'!$1:$9999,MATCH(E165,'Data R'!$1:$1,),FALSE)="","x",IFERROR(VLOOKUP($B$2,'Data R'!$1:$9999,MATCH(E165,'Data R'!$1:$1,),FALSE),"-"))</f>
        <v>#N/A</v>
      </c>
      <c r="F167" s="5" t="e">
        <f>IF(VLOOKUP($B$2,'Data R'!$1:$9999,MATCH(F165,'Data R'!$1:$1,),FALSE)="","x",IFERROR(VLOOKUP($B$2,'Data R'!$1:$9999,MATCH(F165,'Data R'!$1:$1,),FALSE),"-"))</f>
        <v>#N/A</v>
      </c>
      <c r="G167" s="5"/>
      <c r="H167" s="5"/>
      <c r="I167" s="5"/>
      <c r="J167" s="5"/>
      <c r="K167" s="5"/>
    </row>
    <row r="168" spans="1:11" ht="15" customHeight="1" x14ac:dyDescent="0.2">
      <c r="A168" s="19" t="str">
        <f>$B$3</f>
        <v>GGD Limburg-Noord</v>
      </c>
      <c r="B168" s="5" t="e">
        <f>IF(VLOOKUP($B$3,'Data R'!$1:$9999,MATCH(B165,'Data R'!$1:$1,),FALSE)="","x",IFERROR(VLOOKUP($B$3,'Data R'!$1:$9999,MATCH(B165,'Data R'!$1:$1,),FALSE),"-"))</f>
        <v>#N/A</v>
      </c>
      <c r="C168" s="5" t="e">
        <f>IF(VLOOKUP($B$3,'Data R'!$1:$9999,MATCH(C165,'Data R'!$1:$1,),FALSE)="","x",IFERROR(VLOOKUP($B$3,'Data R'!$1:$9999,MATCH(C165,'Data R'!$1:$1,),FALSE),"-"))</f>
        <v>#N/A</v>
      </c>
      <c r="D168" s="5" t="e">
        <f>IF(VLOOKUP($B$3,'Data R'!$1:$9999,MATCH(D165,'Data R'!$1:$1,),FALSE)="","x",IFERROR(VLOOKUP($B$3,'Data R'!$1:$9999,MATCH(D165,'Data R'!$1:$1,),FALSE),"-"))</f>
        <v>#N/A</v>
      </c>
      <c r="E168" s="5" t="e">
        <f>IF(VLOOKUP($B$3,'Data R'!$1:$9999,MATCH(E165,'Data R'!$1:$1,),FALSE)="","x",IFERROR(VLOOKUP($B$3,'Data R'!$1:$9999,MATCH(E165,'Data R'!$1:$1,),FALSE),"-"))</f>
        <v>#N/A</v>
      </c>
      <c r="F168" s="5" t="e">
        <f>IF(VLOOKUP($B$3,'Data R'!$1:$9999,MATCH(F165,'Data R'!$1:$1,),FALSE)="","x",IFERROR(VLOOKUP($B$3,'Data R'!$1:$9999,MATCH(F165,'Data R'!$1:$1,),FALSE),"-"))</f>
        <v>#N/A</v>
      </c>
      <c r="G168" s="5"/>
      <c r="H168" s="5"/>
      <c r="I168" s="5"/>
      <c r="J168" s="5"/>
      <c r="K168" s="5"/>
    </row>
    <row r="169" spans="1:11" ht="15" customHeight="1" x14ac:dyDescent="0.2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44" customFormat="1" ht="15" customHeight="1" x14ac:dyDescent="0.2">
      <c r="A170" s="45" t="s">
        <v>514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5" customHeight="1" x14ac:dyDescent="0.2">
      <c r="A171" s="16" t="s">
        <v>277</v>
      </c>
      <c r="B171" s="17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" customHeight="1" x14ac:dyDescent="0.2">
      <c r="A172" s="4" t="s">
        <v>1</v>
      </c>
      <c r="B172" t="s">
        <v>30</v>
      </c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" customHeight="1" x14ac:dyDescent="0.2">
      <c r="A173" s="19"/>
      <c r="B173" t="s">
        <v>301</v>
      </c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" customHeight="1" x14ac:dyDescent="0.2">
      <c r="A174" s="19" t="str">
        <f>$B$2</f>
        <v>'s-Gravenhage</v>
      </c>
      <c r="B174" s="5" t="e">
        <f>IF(VLOOKUP($B$2,'Data R'!$1:$9999,MATCH(B172,'Data R'!$1:$1,),FALSE) = "", "x", IFERROR(VLOOKUP($B$2,'Data R'!$1:$9999,MATCH(B172,'Data R'!$1:$1,),FALSE), "-"))</f>
        <v>#N/A</v>
      </c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" customHeight="1" x14ac:dyDescent="0.2">
      <c r="A175" s="19" t="str">
        <f>$B$3</f>
        <v>GGD Limburg-Noord</v>
      </c>
      <c r="B175" s="5" t="e">
        <f>IF(VLOOKUP($B$3,'Data R'!$1:$9999,MATCH(B172,'Data R'!$1:$1,),FALSE) = "", "x", IFERROR(VLOOKUP($B$3,'Data R'!$1:$9999,MATCH(B172,'Data R'!$1:$1,),FALSE), "-"))</f>
        <v>#N/A</v>
      </c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 customHeight="1" x14ac:dyDescent="0.2">
      <c r="A176" s="19" t="str">
        <f>$B$4</f>
        <v>Nederland</v>
      </c>
      <c r="B176" s="5" t="e">
        <f>IF(VLOOKUP($B$4,'Data R'!$1:$9999,MATCH(B172,'Data R'!$1:$1,),FALSE) = "", "x", IFERROR(VLOOKUP($B$4,'Data R'!$1:$9999,MATCH(B172,'Data R'!$1:$1,),FALSE), "-"))</f>
        <v>#N/A</v>
      </c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" customHeight="1" x14ac:dyDescent="0.2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" customHeight="1" x14ac:dyDescent="0.2">
      <c r="A178" s="16" t="s">
        <v>295</v>
      </c>
      <c r="B178" s="17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" customHeight="1" x14ac:dyDescent="0.2">
      <c r="A179" s="4" t="s">
        <v>1</v>
      </c>
      <c r="B179" t="s">
        <v>32</v>
      </c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" customHeight="1" x14ac:dyDescent="0.2">
      <c r="A180" s="19"/>
      <c r="B180" s="1" t="s">
        <v>302</v>
      </c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" customHeight="1" x14ac:dyDescent="0.2">
      <c r="A181" s="19" t="str">
        <f>$B$2</f>
        <v>'s-Gravenhage</v>
      </c>
      <c r="B181" s="5" t="e">
        <f>IF(VLOOKUP($B$2,'Data R'!$1:$9999,MATCH(B179,'Data R'!$1:$1,),FALSE) = "", "x", IFERROR(VLOOKUP($B$2,'Data R'!$1:$9999,MATCH(B179,'Data R'!$1:$1,),FALSE), "-"))</f>
        <v>#N/A</v>
      </c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" customHeight="1" x14ac:dyDescent="0.2">
      <c r="A182" s="19" t="str">
        <f>$B$3</f>
        <v>GGD Limburg-Noord</v>
      </c>
      <c r="B182" s="5" t="e">
        <f>IF(VLOOKUP($B$3,'Data R'!$1:$9999,MATCH(B179,'Data R'!$1:$1,),FALSE) = "", "x", IFERROR(VLOOKUP($B$3,'Data R'!$1:$9999,MATCH(B179,'Data R'!$1:$1,),FALSE), "-"))</f>
        <v>#N/A</v>
      </c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" customHeight="1" x14ac:dyDescent="0.2">
      <c r="A183" s="19" t="str">
        <f>$B$4</f>
        <v>Nederland</v>
      </c>
      <c r="B183" s="5" t="e">
        <f>IF(VLOOKUP($B$4,'Data R'!$1:$9999,MATCH(B179,'Data R'!$1:$1,),FALSE) = "", "x", IFERROR(VLOOKUP($B$4,'Data R'!$1:$9999,MATCH(B179,'Data R'!$1:$1,),FALSE), "-"))</f>
        <v>#N/A</v>
      </c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" customHeight="1" x14ac:dyDescent="0.2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41" customFormat="1" ht="15" customHeight="1" x14ac:dyDescent="0.2">
      <c r="A185" s="41" t="s">
        <v>515</v>
      </c>
      <c r="B185" s="46"/>
      <c r="C185" s="47"/>
      <c r="D185" s="47"/>
      <c r="E185" s="47"/>
      <c r="F185" s="47"/>
      <c r="G185" s="46"/>
      <c r="H185" s="46"/>
      <c r="I185" s="46"/>
    </row>
    <row r="186" spans="1:11" ht="15" customHeight="1" x14ac:dyDescent="0.2">
      <c r="A186" s="16" t="s">
        <v>303</v>
      </c>
      <c r="B186" s="17"/>
      <c r="C186" s="18"/>
      <c r="D186" s="18"/>
      <c r="E186" s="18"/>
      <c r="F186" s="18"/>
      <c r="G186" s="17"/>
      <c r="H186" s="17"/>
      <c r="I186" s="17"/>
    </row>
    <row r="187" spans="1:11" ht="15" customHeight="1" x14ac:dyDescent="0.2">
      <c r="A187" s="4" t="s">
        <v>1</v>
      </c>
      <c r="B187" t="s">
        <v>310</v>
      </c>
      <c r="C187" t="s">
        <v>309</v>
      </c>
      <c r="D187" t="s">
        <v>308</v>
      </c>
      <c r="E187" t="s">
        <v>307</v>
      </c>
      <c r="F187" t="s">
        <v>306</v>
      </c>
      <c r="G187" t="s">
        <v>305</v>
      </c>
      <c r="H187" t="s">
        <v>304</v>
      </c>
    </row>
    <row r="188" spans="1:11" ht="15" customHeight="1" x14ac:dyDescent="0.2">
      <c r="A188" s="19"/>
      <c r="B188" s="63" t="s">
        <v>772</v>
      </c>
      <c r="C188" s="5" t="s">
        <v>290</v>
      </c>
      <c r="D188" s="1" t="s">
        <v>289</v>
      </c>
      <c r="E188" s="1" t="s">
        <v>288</v>
      </c>
      <c r="F188" s="1" t="s">
        <v>287</v>
      </c>
      <c r="G188" t="s">
        <v>286</v>
      </c>
      <c r="H188" t="s">
        <v>285</v>
      </c>
      <c r="I188" s="5"/>
      <c r="J188" s="5"/>
      <c r="K188" s="5"/>
    </row>
    <row r="189" spans="1:11" ht="15" customHeight="1" x14ac:dyDescent="0.2">
      <c r="A189" s="19" t="str">
        <f>$B$2</f>
        <v>'s-Gravenhage</v>
      </c>
      <c r="B189" s="5" t="e">
        <f>IF(VLOOKUP($B$2,'Data R'!$1:$9999,MATCH(B187,'Data R'!$1:$1,),FALSE)="","x",IFERROR(VLOOKUP($B$2,'Data R'!$1:$9999,MATCH(B187,'Data R'!$1:$1,),FALSE),"-"))</f>
        <v>#N/A</v>
      </c>
      <c r="C189" s="5" t="e">
        <f>IF(VLOOKUP($B$2,'Data R'!$1:$9999,MATCH(C187,'Data R'!$1:$1,),FALSE)="","x",IFERROR(VLOOKUP($B$2,'Data R'!$1:$9999,MATCH(C187,'Data R'!$1:$1,),FALSE),"-"))</f>
        <v>#N/A</v>
      </c>
      <c r="D189" s="5" t="e">
        <f>IF(VLOOKUP($B$2,'Data R'!$1:$9999,MATCH(D187,'Data R'!$1:$1,),FALSE)="","x",IFERROR(VLOOKUP($B$2,'Data R'!$1:$9999,MATCH(D187,'Data R'!$1:$1,),FALSE),"-"))</f>
        <v>#N/A</v>
      </c>
      <c r="E189" s="5" t="e">
        <f>IF(VLOOKUP($B$2,'Data R'!$1:$9999,MATCH(E187,'Data R'!$1:$1,),FALSE)="","x",IFERROR(VLOOKUP($B$2,'Data R'!$1:$9999,MATCH(E187,'Data R'!$1:$1,),FALSE),"-"))</f>
        <v>#N/A</v>
      </c>
      <c r="F189" s="5" t="e">
        <f>IF(VLOOKUP($B$2,'Data R'!$1:$9999,MATCH(F187,'Data R'!$1:$1,),FALSE)="","x",IFERROR(VLOOKUP($B$2,'Data R'!$1:$9999,MATCH(F187,'Data R'!$1:$1,),FALSE),"-"))</f>
        <v>#N/A</v>
      </c>
      <c r="G189" s="5" t="e">
        <f>IF(VLOOKUP($B$2,'Data R'!$1:$9999,MATCH(G187,'Data R'!$1:$1,),FALSE)="","x",IFERROR(VLOOKUP($B$2,'Data R'!$1:$9999,MATCH(G187,'Data R'!$1:$1,),FALSE),"-"))</f>
        <v>#N/A</v>
      </c>
      <c r="H189" s="5" t="e">
        <f>IF(VLOOKUP($B$2,'Data R'!$1:$9999,MATCH(H187,'Data R'!$1:$1,),FALSE)="","x",IFERROR(VLOOKUP($B$2,'Data R'!$1:$9999,MATCH(H187,'Data R'!$1:$1,),FALSE),"-"))</f>
        <v>#N/A</v>
      </c>
      <c r="I189" s="5"/>
      <c r="J189" s="5"/>
      <c r="K189" s="5"/>
    </row>
    <row r="190" spans="1:11" ht="15" customHeight="1" x14ac:dyDescent="0.2">
      <c r="A190" s="19" t="str">
        <f>$B$3</f>
        <v>GGD Limburg-Noord</v>
      </c>
      <c r="B190" s="5" t="e">
        <f>IF(VLOOKUP($B$3,'Data R'!$1:$9999,MATCH(B187,'Data R'!$1:$1,),FALSE)="","x",IFERROR(VLOOKUP($B$3,'Data R'!$1:$9999,MATCH(B187,'Data R'!$1:$1,),FALSE),"-"))</f>
        <v>#N/A</v>
      </c>
      <c r="C190" s="5" t="e">
        <f>IF(VLOOKUP($B$3,'Data R'!$1:$9999,MATCH(C187,'Data R'!$1:$1,),FALSE)="","x",IFERROR(VLOOKUP($B$3,'Data R'!$1:$9999,MATCH(C187,'Data R'!$1:$1,),FALSE),"-"))</f>
        <v>#N/A</v>
      </c>
      <c r="D190" s="5" t="e">
        <f>IF(VLOOKUP($B$3,'Data R'!$1:$9999,MATCH(D187,'Data R'!$1:$1,),FALSE)="","x",IFERROR(VLOOKUP($B$3,'Data R'!$1:$9999,MATCH(D187,'Data R'!$1:$1,),FALSE),"-"))</f>
        <v>#N/A</v>
      </c>
      <c r="E190" s="5" t="e">
        <f>IF(VLOOKUP($B$3,'Data R'!$1:$9999,MATCH(E187,'Data R'!$1:$1,),FALSE)="","x",IFERROR(VLOOKUP($B$3,'Data R'!$1:$9999,MATCH(E187,'Data R'!$1:$1,),FALSE),"-"))</f>
        <v>#N/A</v>
      </c>
      <c r="F190" s="5" t="e">
        <f>IF(VLOOKUP($B$3,'Data R'!$1:$9999,MATCH(F187,'Data R'!$1:$1,),FALSE)="","x",IFERROR(VLOOKUP($B$3,'Data R'!$1:$9999,MATCH(F187,'Data R'!$1:$1,),FALSE),"-"))</f>
        <v>#N/A</v>
      </c>
      <c r="G190" s="5" t="e">
        <f>IF(VLOOKUP($B$3,'Data R'!$1:$9999,MATCH(G187,'Data R'!$1:$1,),FALSE)="","x",IFERROR(VLOOKUP($B$3,'Data R'!$1:$9999,MATCH(G187,'Data R'!$1:$1,),FALSE),"-"))</f>
        <v>#N/A</v>
      </c>
      <c r="H190" s="5" t="e">
        <f>IF(VLOOKUP($B$3,'Data R'!$1:$9999,MATCH(H187,'Data R'!$1:$1,),FALSE)="","x",IFERROR(VLOOKUP($B$3,'Data R'!$1:$9999,MATCH(H187,'Data R'!$1:$1,),FALSE),"-"))</f>
        <v>#N/A</v>
      </c>
      <c r="I190" s="5"/>
      <c r="J190" s="5"/>
      <c r="K190" s="5"/>
    </row>
    <row r="191" spans="1:11" ht="15" customHeight="1" x14ac:dyDescent="0.2">
      <c r="B191" s="5"/>
      <c r="C191" s="1"/>
      <c r="D191" s="1"/>
      <c r="E191" s="1"/>
      <c r="F191" s="1"/>
      <c r="G191" s="5"/>
      <c r="H191" s="5"/>
      <c r="I191" s="5"/>
    </row>
    <row r="192" spans="1:11" ht="15" customHeight="1" x14ac:dyDescent="0.2">
      <c r="A192" s="16" t="s">
        <v>311</v>
      </c>
      <c r="B192" s="17"/>
      <c r="C192" s="18"/>
      <c r="D192" s="18"/>
      <c r="E192" s="18"/>
      <c r="F192" s="18"/>
      <c r="G192" s="17"/>
      <c r="H192" s="17"/>
      <c r="I192" s="17"/>
    </row>
    <row r="193" spans="1:31" ht="15" customHeight="1" x14ac:dyDescent="0.2">
      <c r="A193" s="19" t="s">
        <v>1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  <c r="H193" s="13" t="s">
        <v>41</v>
      </c>
      <c r="I193" s="13" t="s">
        <v>42</v>
      </c>
      <c r="J193" s="13" t="s">
        <v>43</v>
      </c>
      <c r="K193" s="13" t="s">
        <v>44</v>
      </c>
      <c r="L193" s="13" t="s">
        <v>45</v>
      </c>
      <c r="M193" s="13" t="s">
        <v>46</v>
      </c>
      <c r="N193" s="13" t="s">
        <v>47</v>
      </c>
      <c r="O193" s="13" t="s">
        <v>48</v>
      </c>
      <c r="P193" s="13" t="s">
        <v>49</v>
      </c>
      <c r="Q193" s="13" t="s">
        <v>50</v>
      </c>
      <c r="R193" s="13" t="s">
        <v>51</v>
      </c>
      <c r="S193" s="13" t="s">
        <v>52</v>
      </c>
      <c r="T193" s="13" t="s">
        <v>53</v>
      </c>
      <c r="U193" s="13" t="s">
        <v>54</v>
      </c>
      <c r="V193" s="13" t="s">
        <v>55</v>
      </c>
      <c r="W193" s="13" t="s">
        <v>56</v>
      </c>
      <c r="X193" s="13" t="s">
        <v>57</v>
      </c>
      <c r="Y193" s="13" t="s">
        <v>58</v>
      </c>
      <c r="Z193" s="13" t="s">
        <v>59</v>
      </c>
      <c r="AA193" s="13" t="s">
        <v>60</v>
      </c>
      <c r="AB193" s="13" t="s">
        <v>61</v>
      </c>
      <c r="AC193" s="13" t="s">
        <v>62</v>
      </c>
      <c r="AD193" s="13" t="s">
        <v>63</v>
      </c>
      <c r="AE193" s="13" t="s">
        <v>64</v>
      </c>
    </row>
    <row r="194" spans="1:31" ht="15" customHeight="1" x14ac:dyDescent="0.2">
      <c r="A194" s="19"/>
      <c r="B194" s="53" t="s">
        <v>573</v>
      </c>
      <c r="C194" s="53" t="s">
        <v>574</v>
      </c>
      <c r="D194" s="53" t="s">
        <v>575</v>
      </c>
      <c r="E194" s="53" t="s">
        <v>576</v>
      </c>
      <c r="F194" s="53" t="s">
        <v>577</v>
      </c>
      <c r="G194" s="53" t="s">
        <v>578</v>
      </c>
      <c r="H194" s="53" t="s">
        <v>579</v>
      </c>
      <c r="I194" s="53" t="s">
        <v>580</v>
      </c>
      <c r="J194" s="53" t="s">
        <v>581</v>
      </c>
      <c r="K194" s="53" t="s">
        <v>582</v>
      </c>
      <c r="L194" s="53" t="s">
        <v>583</v>
      </c>
      <c r="M194" s="53" t="s">
        <v>584</v>
      </c>
      <c r="N194" s="53" t="s">
        <v>585</v>
      </c>
      <c r="O194" s="53" t="s">
        <v>586</v>
      </c>
      <c r="P194" s="53" t="s">
        <v>587</v>
      </c>
      <c r="Q194" s="53" t="s">
        <v>588</v>
      </c>
      <c r="R194" s="53" t="s">
        <v>589</v>
      </c>
      <c r="S194" s="53" t="s">
        <v>590</v>
      </c>
      <c r="T194" s="53" t="s">
        <v>591</v>
      </c>
      <c r="U194" s="53" t="s">
        <v>592</v>
      </c>
      <c r="V194" s="53" t="s">
        <v>593</v>
      </c>
      <c r="W194" s="53" t="s">
        <v>594</v>
      </c>
      <c r="X194" s="53" t="s">
        <v>595</v>
      </c>
      <c r="Y194" s="53" t="s">
        <v>596</v>
      </c>
      <c r="Z194" s="53" t="s">
        <v>597</v>
      </c>
      <c r="AA194" s="53" t="s">
        <v>598</v>
      </c>
      <c r="AB194" s="53" t="s">
        <v>599</v>
      </c>
      <c r="AC194" s="53" t="s">
        <v>600</v>
      </c>
      <c r="AD194" s="53" t="s">
        <v>601</v>
      </c>
      <c r="AE194" s="53" t="s">
        <v>602</v>
      </c>
    </row>
    <row r="195" spans="1:31" ht="15" customHeight="1" x14ac:dyDescent="0.2">
      <c r="A195" s="19" t="str">
        <f>$B$2</f>
        <v>'s-Gravenhage</v>
      </c>
      <c r="B195" s="5" t="e">
        <f>IF(VLOOKUP($B$2,'Data R'!$1:$9999,MATCH(B193,'Data R'!$1:$1,),FALSE)="","x",IFERROR(VLOOKUP($B$2,'Data R'!$1:$9999,MATCH(B193,'Data R'!$1:$1,),FALSE),"-"))</f>
        <v>#N/A</v>
      </c>
      <c r="C195" s="5" t="e">
        <f>IF(VLOOKUP($B$2,'Data R'!$1:$9999,MATCH(C193,'Data R'!$1:$1,),FALSE)="","x",IFERROR(VLOOKUP($B$2,'Data R'!$1:$9999,MATCH(C193,'Data R'!$1:$1,),FALSE),"-"))</f>
        <v>#N/A</v>
      </c>
      <c r="D195" s="5" t="e">
        <f>IF(VLOOKUP($B$2,'Data R'!$1:$9999,MATCH(D193,'Data R'!$1:$1,),FALSE)="","x",IFERROR(VLOOKUP($B$2,'Data R'!$1:$9999,MATCH(D193,'Data R'!$1:$1,),FALSE),"-"))</f>
        <v>#N/A</v>
      </c>
      <c r="E195" s="5" t="e">
        <f>IF(VLOOKUP($B$2,'Data R'!$1:$9999,MATCH(E193,'Data R'!$1:$1,),FALSE)="","x",IFERROR(VLOOKUP($B$2,'Data R'!$1:$9999,MATCH(E193,'Data R'!$1:$1,),FALSE),"-"))</f>
        <v>#N/A</v>
      </c>
      <c r="F195" s="5" t="e">
        <f>IF(VLOOKUP($B$2,'Data R'!$1:$9999,MATCH(F193,'Data R'!$1:$1,),FALSE)="","x",IFERROR(VLOOKUP($B$2,'Data R'!$1:$9999,MATCH(F193,'Data R'!$1:$1,),FALSE),"-"))</f>
        <v>#N/A</v>
      </c>
      <c r="G195" s="5" t="e">
        <f>IF(VLOOKUP($B$2,'Data R'!$1:$9999,MATCH(G193,'Data R'!$1:$1,),FALSE)="","x",IFERROR(VLOOKUP($B$2,'Data R'!$1:$9999,MATCH(G193,'Data R'!$1:$1,),FALSE),"-"))</f>
        <v>#N/A</v>
      </c>
      <c r="H195" s="5" t="e">
        <f>IF(VLOOKUP($B$2,'Data R'!$1:$9999,MATCH(H193,'Data R'!$1:$1,),FALSE)="","x",IFERROR(VLOOKUP($B$2,'Data R'!$1:$9999,MATCH(H193,'Data R'!$1:$1,),FALSE),"-"))</f>
        <v>#N/A</v>
      </c>
      <c r="I195" s="5" t="e">
        <f>IF(VLOOKUP($B$2,'Data R'!$1:$9999,MATCH(I193,'Data R'!$1:$1,),FALSE)="","x",IFERROR(VLOOKUP($B$2,'Data R'!$1:$9999,MATCH(I193,'Data R'!$1:$1,),FALSE),"-"))</f>
        <v>#N/A</v>
      </c>
      <c r="J195" s="5" t="e">
        <f>IF(VLOOKUP($B$2,'Data R'!$1:$9999,MATCH(J193,'Data R'!$1:$1,),FALSE)="","x",IFERROR(VLOOKUP($B$2,'Data R'!$1:$9999,MATCH(J193,'Data R'!$1:$1,),FALSE),"-"))</f>
        <v>#N/A</v>
      </c>
      <c r="K195" s="5" t="e">
        <f>IF(VLOOKUP($B$2,'Data R'!$1:$9999,MATCH(K193,'Data R'!$1:$1,),FALSE)="","x",IFERROR(VLOOKUP($B$2,'Data R'!$1:$9999,MATCH(K193,'Data R'!$1:$1,),FALSE),"-"))</f>
        <v>#N/A</v>
      </c>
      <c r="L195" s="5" t="e">
        <f>IF(VLOOKUP($B$2,'Data R'!$1:$9999,MATCH(L193,'Data R'!$1:$1,),FALSE)="","x",IFERROR(VLOOKUP($B$2,'Data R'!$1:$9999,MATCH(L193,'Data R'!$1:$1,),FALSE),"-"))</f>
        <v>#N/A</v>
      </c>
      <c r="M195" s="5" t="e">
        <f>IF(VLOOKUP($B$2,'Data R'!$1:$9999,MATCH(M193,'Data R'!$1:$1,),FALSE)="","x",IFERROR(VLOOKUP($B$2,'Data R'!$1:$9999,MATCH(M193,'Data R'!$1:$1,),FALSE),"-"))</f>
        <v>#N/A</v>
      </c>
      <c r="N195" s="5" t="e">
        <f>IF(VLOOKUP($B$2,'Data R'!$1:$9999,MATCH(N193,'Data R'!$1:$1,),FALSE)="","x",IFERROR(VLOOKUP($B$2,'Data R'!$1:$9999,MATCH(N193,'Data R'!$1:$1,),FALSE),"-"))</f>
        <v>#N/A</v>
      </c>
      <c r="O195" s="5" t="e">
        <f>IF(VLOOKUP($B$2,'Data R'!$1:$9999,MATCH(O193,'Data R'!$1:$1,),FALSE)="","x",IFERROR(VLOOKUP($B$2,'Data R'!$1:$9999,MATCH(O193,'Data R'!$1:$1,),FALSE),"-"))</f>
        <v>#N/A</v>
      </c>
      <c r="P195" s="5" t="e">
        <f>IF(VLOOKUP($B$2,'Data R'!$1:$9999,MATCH(P193,'Data R'!$1:$1,),FALSE)="","x",IFERROR(VLOOKUP($B$2,'Data R'!$1:$9999,MATCH(P193,'Data R'!$1:$1,),FALSE),"-"))</f>
        <v>#N/A</v>
      </c>
      <c r="Q195" s="5" t="e">
        <f>IF(VLOOKUP($B$2,'Data R'!$1:$9999,MATCH(Q193,'Data R'!$1:$1,),FALSE)="","x",IFERROR(VLOOKUP($B$2,'Data R'!$1:$9999,MATCH(Q193,'Data R'!$1:$1,),FALSE),"-"))</f>
        <v>#N/A</v>
      </c>
      <c r="R195" s="5" t="e">
        <f>IF(VLOOKUP($B$2,'Data R'!$1:$9999,MATCH(R193,'Data R'!$1:$1,),FALSE)="","x",IFERROR(VLOOKUP($B$2,'Data R'!$1:$9999,MATCH(R193,'Data R'!$1:$1,),FALSE),"-"))</f>
        <v>#N/A</v>
      </c>
      <c r="S195" s="5" t="e">
        <f>IF(VLOOKUP($B$2,'Data R'!$1:$9999,MATCH(S193,'Data R'!$1:$1,),FALSE)="","x",IFERROR(VLOOKUP($B$2,'Data R'!$1:$9999,MATCH(S193,'Data R'!$1:$1,),FALSE),"-"))</f>
        <v>#N/A</v>
      </c>
      <c r="T195" s="5" t="e">
        <f>IF(VLOOKUP($B$2,'Data R'!$1:$9999,MATCH(T193,'Data R'!$1:$1,),FALSE)="","x",IFERROR(VLOOKUP($B$2,'Data R'!$1:$9999,MATCH(T193,'Data R'!$1:$1,),FALSE),"-"))</f>
        <v>#N/A</v>
      </c>
      <c r="U195" s="5" t="e">
        <f>IF(VLOOKUP($B$2,'Data R'!$1:$9999,MATCH(U193,'Data R'!$1:$1,),FALSE)="","x",IFERROR(VLOOKUP($B$2,'Data R'!$1:$9999,MATCH(U193,'Data R'!$1:$1,),FALSE),"-"))</f>
        <v>#N/A</v>
      </c>
      <c r="V195" s="5" t="e">
        <f>IF(VLOOKUP($B$2,'Data R'!$1:$9999,MATCH(V193,'Data R'!$1:$1,),FALSE)="","x",IFERROR(VLOOKUP($B$2,'Data R'!$1:$9999,MATCH(V193,'Data R'!$1:$1,),FALSE),"-"))</f>
        <v>#N/A</v>
      </c>
      <c r="W195" s="5" t="e">
        <f>IF(VLOOKUP($B$2,'Data R'!$1:$9999,MATCH(W193,'Data R'!$1:$1,),FALSE)="","x",IFERROR(VLOOKUP($B$2,'Data R'!$1:$9999,MATCH(W193,'Data R'!$1:$1,),FALSE),"-"))</f>
        <v>#N/A</v>
      </c>
      <c r="X195" s="5" t="e">
        <f>IF(VLOOKUP($B$2,'Data R'!$1:$9999,MATCH(X193,'Data R'!$1:$1,),FALSE)="","x",IFERROR(VLOOKUP($B$2,'Data R'!$1:$9999,MATCH(X193,'Data R'!$1:$1,),FALSE),"-"))</f>
        <v>#N/A</v>
      </c>
      <c r="Y195" s="5" t="e">
        <f>IF(VLOOKUP($B$2,'Data R'!$1:$9999,MATCH(Y193,'Data R'!$1:$1,),FALSE)="","x",IFERROR(VLOOKUP($B$2,'Data R'!$1:$9999,MATCH(Y193,'Data R'!$1:$1,),FALSE),"-"))</f>
        <v>#N/A</v>
      </c>
      <c r="Z195" s="5" t="e">
        <f>IF(VLOOKUP($B$2,'Data R'!$1:$9999,MATCH(Z193,'Data R'!$1:$1,),FALSE)="","x",IFERROR(VLOOKUP($B$2,'Data R'!$1:$9999,MATCH(Z193,'Data R'!$1:$1,),FALSE),"-"))</f>
        <v>#N/A</v>
      </c>
      <c r="AA195" s="5" t="e">
        <f>IF(VLOOKUP($B$2,'Data R'!$1:$9999,MATCH(AA193,'Data R'!$1:$1,),FALSE)="","x",IFERROR(VLOOKUP($B$2,'Data R'!$1:$9999,MATCH(AA193,'Data R'!$1:$1,),FALSE),"-"))</f>
        <v>#N/A</v>
      </c>
      <c r="AB195" s="5" t="e">
        <f>IF(VLOOKUP($B$2,'Data R'!$1:$9999,MATCH(AB193,'Data R'!$1:$1,),FALSE)="","x",IFERROR(VLOOKUP($B$2,'Data R'!$1:$9999,MATCH(AB193,'Data R'!$1:$1,),FALSE),"-"))</f>
        <v>#N/A</v>
      </c>
      <c r="AC195" s="5" t="e">
        <f>IF(VLOOKUP($B$2,'Data R'!$1:$9999,MATCH(AC193,'Data R'!$1:$1,),FALSE)="","x",IFERROR(VLOOKUP($B$2,'Data R'!$1:$9999,MATCH(AC193,'Data R'!$1:$1,),FALSE),"-"))</f>
        <v>#N/A</v>
      </c>
      <c r="AD195" s="5" t="e">
        <f>IF(VLOOKUP($B$2,'Data R'!$1:$9999,MATCH(AD193,'Data R'!$1:$1,),FALSE)="","x",IFERROR(VLOOKUP($B$2,'Data R'!$1:$9999,MATCH(AD193,'Data R'!$1:$1,),FALSE),"-"))</f>
        <v>#N/A</v>
      </c>
      <c r="AE195" s="5" t="e">
        <f>IF(VLOOKUP($B$2,'Data R'!$1:$9999,MATCH(AE193,'Data R'!$1:$1,),FALSE)="","x",IFERROR(VLOOKUP($B$2,'Data R'!$1:$9999,MATCH(AE193,'Data R'!$1:$1,),FALSE),"-"))</f>
        <v>#N/A</v>
      </c>
    </row>
    <row r="196" spans="1:31" ht="15" customHeight="1" x14ac:dyDescent="0.2">
      <c r="A196" s="19" t="s">
        <v>2</v>
      </c>
      <c r="B196" s="5" t="str">
        <f>IFERROR(LARGE($B195:$AE195,1), "-")</f>
        <v>-</v>
      </c>
      <c r="C196" s="5" t="str">
        <f>IFERROR(LARGE($B195:$AE195,2), "-")</f>
        <v>-</v>
      </c>
      <c r="D196" s="5" t="str">
        <f>IFERROR(LARGE($B195:$AE195,3), "-")</f>
        <v>-</v>
      </c>
      <c r="E196" s="5" t="str">
        <f>IFERROR(LARGE($B195:$AE195,4), "-")</f>
        <v>-</v>
      </c>
      <c r="F196" s="5" t="str">
        <f>IFERROR(LARGE($B195:$AE195,5), "-")</f>
        <v>-</v>
      </c>
      <c r="G196" s="5" t="str">
        <f>IFERROR(LARGE($B195:$AE195,6), "-")</f>
        <v>-</v>
      </c>
      <c r="H196" s="5" t="str">
        <f>IFERROR(LARGE($B195:$AE195,7), "-")</f>
        <v>-</v>
      </c>
      <c r="I196" s="5" t="str">
        <f>IFERROR(LARGE($B195:$AE195,8), "-")</f>
        <v>-</v>
      </c>
      <c r="J196" s="5" t="str">
        <f>IFERROR(LARGE($B195:$AE195,9), "-")</f>
        <v>-</v>
      </c>
      <c r="K196" s="5" t="str">
        <f>IFERROR(LARGE($B195:$AE195,10), "-")</f>
        <v>-</v>
      </c>
      <c r="L196" s="5" t="str">
        <f>IFERROR(LARGE($B195:$AE195,11), "-")</f>
        <v>-</v>
      </c>
      <c r="M196" s="5" t="str">
        <f>IFERROR(LARGE($B195:$AE195,12), "-")</f>
        <v>-</v>
      </c>
      <c r="N196" s="5" t="str">
        <f>IFERROR(LARGE($B195:$AE195,13), "-")</f>
        <v>-</v>
      </c>
      <c r="O196" s="5" t="str">
        <f>IFERROR(LARGE($B195:$AE195,14), "-")</f>
        <v>-</v>
      </c>
      <c r="P196" s="5" t="str">
        <f>IFERROR(LARGE($B195:$AE195,15), "-")</f>
        <v>-</v>
      </c>
      <c r="Q196" s="5" t="str">
        <f>IFERROR(LARGE($B195:$AE195,16), "-")</f>
        <v>-</v>
      </c>
      <c r="R196" s="5" t="str">
        <f>IFERROR(LARGE($B195:$AE195,17), "-")</f>
        <v>-</v>
      </c>
      <c r="S196" s="5" t="str">
        <f>IFERROR(LARGE($B195:$AE195,18), "-")</f>
        <v>-</v>
      </c>
      <c r="T196" s="5" t="str">
        <f>IFERROR(LARGE($B195:$AE195,19), "-")</f>
        <v>-</v>
      </c>
      <c r="U196" s="5" t="str">
        <f>IFERROR(LARGE($B195:$AE195,20), "-")</f>
        <v>-</v>
      </c>
      <c r="V196" s="5" t="str">
        <f>IFERROR(LARGE($B195:$AE195,21), "-")</f>
        <v>-</v>
      </c>
      <c r="W196" s="5" t="str">
        <f>IFERROR(LARGE($B195:$AE195,22), "-")</f>
        <v>-</v>
      </c>
      <c r="X196" s="5" t="str">
        <f>IFERROR(LARGE($B195:$AE195,23), "-")</f>
        <v>-</v>
      </c>
      <c r="Y196" s="5" t="str">
        <f>IFERROR(LARGE($B195:$AE195,24), "-")</f>
        <v>-</v>
      </c>
      <c r="Z196" s="5" t="str">
        <f>IFERROR(LARGE($B195:$AE195,25), "-")</f>
        <v>-</v>
      </c>
      <c r="AA196" s="5" t="str">
        <f>IFERROR(LARGE($B195:$AE195,26), "-")</f>
        <v>-</v>
      </c>
      <c r="AB196" s="5" t="str">
        <f>IFERROR(LARGE($B195:$AE195,27), "-")</f>
        <v>-</v>
      </c>
      <c r="AC196" s="5" t="str">
        <f>IFERROR(LARGE($B195:$AE195,28), "-")</f>
        <v>-</v>
      </c>
      <c r="AD196" s="5" t="str">
        <f>IFERROR(LARGE($B195:$AE195,29), "-")</f>
        <v>-</v>
      </c>
      <c r="AE196" s="5" t="str">
        <f>IFERROR(LARGE($B195:$AE195,30), "-")</f>
        <v>-</v>
      </c>
    </row>
    <row r="197" spans="1:31" ht="15" customHeight="1" x14ac:dyDescent="0.2">
      <c r="A197" s="1" t="s">
        <v>5</v>
      </c>
      <c r="B197" s="1" t="str">
        <f>IF(B196 = "-", "", INDEX(194:194,MATCH(B196,$A195:$AE195,0)))</f>
        <v/>
      </c>
      <c r="C197" s="1" t="str">
        <f>IF(C196 = "-", "", INDEX(194:194,MATCH(C196,$A195:$AE195,0)))</f>
        <v/>
      </c>
      <c r="D197" s="1" t="str">
        <f>IF(D196 = "-", "", INDEX(194:194,MATCH(D196,$A195:$AE195,0)))</f>
        <v/>
      </c>
      <c r="E197" s="1" t="str">
        <f t="shared" ref="E197:AE197" si="0">IF(E196 = "-", "", INDEX(194:194,MATCH(E196,$A195:$AE195,0)))</f>
        <v/>
      </c>
      <c r="F197" s="1" t="str">
        <f t="shared" si="0"/>
        <v/>
      </c>
      <c r="G197" s="1" t="str">
        <f t="shared" si="0"/>
        <v/>
      </c>
      <c r="H197" s="1" t="str">
        <f t="shared" si="0"/>
        <v/>
      </c>
      <c r="I197" s="1" t="str">
        <f t="shared" si="0"/>
        <v/>
      </c>
      <c r="J197" s="1" t="str">
        <f t="shared" si="0"/>
        <v/>
      </c>
      <c r="K197" s="1" t="str">
        <f t="shared" si="0"/>
        <v/>
      </c>
      <c r="L197" s="1" t="str">
        <f t="shared" si="0"/>
        <v/>
      </c>
      <c r="M197" s="1" t="str">
        <f t="shared" si="0"/>
        <v/>
      </c>
      <c r="N197" s="1" t="str">
        <f t="shared" si="0"/>
        <v/>
      </c>
      <c r="O197" s="1" t="str">
        <f t="shared" si="0"/>
        <v/>
      </c>
      <c r="P197" s="1" t="str">
        <f t="shared" si="0"/>
        <v/>
      </c>
      <c r="Q197" s="1" t="str">
        <f t="shared" si="0"/>
        <v/>
      </c>
      <c r="R197" s="1" t="str">
        <f t="shared" si="0"/>
        <v/>
      </c>
      <c r="S197" s="1" t="str">
        <f t="shared" si="0"/>
        <v/>
      </c>
      <c r="T197" s="1" t="str">
        <f t="shared" si="0"/>
        <v/>
      </c>
      <c r="U197" s="1" t="str">
        <f t="shared" si="0"/>
        <v/>
      </c>
      <c r="V197" s="1" t="str">
        <f t="shared" si="0"/>
        <v/>
      </c>
      <c r="W197" s="1" t="str">
        <f t="shared" si="0"/>
        <v/>
      </c>
      <c r="X197" s="1" t="str">
        <f t="shared" si="0"/>
        <v/>
      </c>
      <c r="Y197" s="1" t="str">
        <f t="shared" si="0"/>
        <v/>
      </c>
      <c r="Z197" s="1" t="str">
        <f t="shared" si="0"/>
        <v/>
      </c>
      <c r="AA197" s="1" t="str">
        <f t="shared" si="0"/>
        <v/>
      </c>
      <c r="AB197" s="1" t="str">
        <f t="shared" si="0"/>
        <v/>
      </c>
      <c r="AC197" s="1" t="str">
        <f t="shared" si="0"/>
        <v/>
      </c>
      <c r="AD197" s="1" t="str">
        <f t="shared" si="0"/>
        <v/>
      </c>
      <c r="AE197" s="1" t="str">
        <f t="shared" si="0"/>
        <v/>
      </c>
    </row>
    <row r="198" spans="1:31" ht="1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s="41" customFormat="1" ht="15" customHeight="1" x14ac:dyDescent="0.2">
      <c r="A199" s="45" t="s">
        <v>516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5" customHeight="1" x14ac:dyDescent="0.2">
      <c r="A200" s="16" t="s">
        <v>303</v>
      </c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 customHeight="1" x14ac:dyDescent="0.2">
      <c r="A201" s="4" t="s">
        <v>1</v>
      </c>
      <c r="B201" t="s">
        <v>66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 customHeight="1" x14ac:dyDescent="0.2">
      <c r="A202" s="19"/>
      <c r="B202" s="1" t="s">
        <v>302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 customHeight="1" x14ac:dyDescent="0.2">
      <c r="A203" s="19" t="str">
        <f>$B$2</f>
        <v>'s-Gravenhage</v>
      </c>
      <c r="B203" s="5" t="e">
        <f>IF(VLOOKUP($B$2,'Data R'!$1:$9999,MATCH(B201,'Data R'!$1:$1,),FALSE) = "", "x", IFERROR(VLOOKUP($B$2,'Data R'!$1:$9999,MATCH(B201,'Data R'!$1:$1,),FALSE), "-"))</f>
        <v>#N/A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 customHeight="1" x14ac:dyDescent="0.2">
      <c r="A204" s="19" t="str">
        <f>$B$3</f>
        <v>GGD Limburg-Noord</v>
      </c>
      <c r="B204" s="5" t="e">
        <f>IF(VLOOKUP($B$3,'Data R'!$1:$9999,MATCH(B201,'Data R'!$1:$1,),FALSE) = "", "x", IFERROR(VLOOKUP($B$3,'Data R'!$1:$9999,MATCH(B201,'Data R'!$1:$1,),FALSE), "-"))</f>
        <v>#N/A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 customHeight="1" x14ac:dyDescent="0.2">
      <c r="A205" s="19" t="str">
        <f>$B$4</f>
        <v>Nederland</v>
      </c>
      <c r="B205" s="5" t="e">
        <f>IF(VLOOKUP($B$4,'Data R'!$1:$9999,MATCH(B201,'Data R'!$1:$1,),FALSE) = "", "x", IFERROR(VLOOKUP($B$4,'Data R'!$1:$9999,MATCH(B201,'Data R'!$1:$1,),FALSE), "-"))</f>
        <v>#N/A</v>
      </c>
      <c r="C205" s="5"/>
      <c r="D205" s="5"/>
      <c r="E205" s="5"/>
      <c r="F205" s="5"/>
      <c r="G205" s="5"/>
      <c r="H205" s="5"/>
      <c r="I205" s="5"/>
      <c r="J205" s="5"/>
      <c r="K205" s="5"/>
    </row>
    <row r="206" spans="1:31" ht="15" customHeight="1" x14ac:dyDescent="0.2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31" ht="15" customHeight="1" x14ac:dyDescent="0.2">
      <c r="A207" s="16" t="s">
        <v>552</v>
      </c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 customHeight="1" x14ac:dyDescent="0.2">
      <c r="A208" s="4" t="s">
        <v>1</v>
      </c>
      <c r="B208" t="s">
        <v>312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 customHeight="1" x14ac:dyDescent="0.2">
      <c r="A209" s="19"/>
      <c r="B209" s="1" t="s">
        <v>302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 customHeight="1" x14ac:dyDescent="0.2">
      <c r="A210" s="19" t="str">
        <f>$B$2</f>
        <v>'s-Gravenhage</v>
      </c>
      <c r="B210" s="5" t="e">
        <f>IF(VLOOKUP($B$2,'Data R'!$1:$9999,MATCH(B208,'Data R'!$1:$1,),FALSE) = "", "x", IFERROR(VLOOKUP($B$2,'Data R'!$1:$9999,MATCH(B208,'Data R'!$1:$1,),FALSE), "-"))</f>
        <v>#N/A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 customHeight="1" x14ac:dyDescent="0.2">
      <c r="A211" s="19" t="str">
        <f>$B$3</f>
        <v>GGD Limburg-Noord</v>
      </c>
      <c r="B211" s="5" t="e">
        <f>IF(VLOOKUP($B$3,'Data R'!$1:$9999,MATCH(B208,'Data R'!$1:$1,),FALSE) = "", "x", IFERROR(VLOOKUP($B$3,'Data R'!$1:$9999,MATCH(B208,'Data R'!$1:$1,),FALSE), "-"))</f>
        <v>#N/A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 customHeight="1" x14ac:dyDescent="0.2">
      <c r="A212" s="19" t="str">
        <f>$B$4</f>
        <v>Nederland</v>
      </c>
      <c r="B212" s="5" t="e">
        <f>IF(VLOOKUP($B$4,'Data R'!$1:$9999,MATCH(B208,'Data R'!$1:$1,),FALSE) = "", "x", IFERROR(VLOOKUP($B$4,'Data R'!$1:$9999,MATCH(B208,'Data R'!$1:$1,),FALSE), "-"))</f>
        <v>#N/A</v>
      </c>
      <c r="C212" s="5"/>
      <c r="D212" s="5"/>
      <c r="E212" s="5"/>
      <c r="F212" s="5"/>
      <c r="G212" s="5"/>
      <c r="H212" s="5"/>
      <c r="I212" s="5"/>
      <c r="J212" s="5"/>
      <c r="K212" s="5"/>
    </row>
    <row r="213" spans="1:31" ht="15" customHeight="1" x14ac:dyDescent="0.2">
      <c r="A213" s="19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 customHeight="1" x14ac:dyDescent="0.2">
      <c r="A214" s="16" t="s">
        <v>313</v>
      </c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 customHeight="1" x14ac:dyDescent="0.2">
      <c r="A215" s="4" t="s">
        <v>1</v>
      </c>
      <c r="B215" t="s">
        <v>33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 customHeight="1" x14ac:dyDescent="0.2">
      <c r="A216" s="19"/>
      <c r="B216" s="1" t="s">
        <v>302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 customHeight="1" x14ac:dyDescent="0.2">
      <c r="A217" s="19" t="str">
        <f>$B$2</f>
        <v>'s-Gravenhage</v>
      </c>
      <c r="B217" s="5" t="e">
        <f>IF(VLOOKUP($B$2,'Data R'!$1:$9999,MATCH(B215,'Data R'!$1:$1,),FALSE) = "", "x", IFERROR(VLOOKUP($B$2,'Data R'!$1:$9999,MATCH(B215,'Data R'!$1:$1,),FALSE), "-"))</f>
        <v>#N/A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 customHeight="1" x14ac:dyDescent="0.2">
      <c r="A218" s="19" t="str">
        <f>$B$3</f>
        <v>GGD Limburg-Noord</v>
      </c>
      <c r="B218" s="5" t="e">
        <f>IF(VLOOKUP($B$3,'Data R'!$1:$9999,MATCH(B215,'Data R'!$1:$1,),FALSE) = "", "x", IFERROR(VLOOKUP($B$3,'Data R'!$1:$9999,MATCH(B215,'Data R'!$1:$1,),FALSE), "-"))</f>
        <v>#N/A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 customHeight="1" x14ac:dyDescent="0.2">
      <c r="A219" s="19" t="str">
        <f>$B$4</f>
        <v>Nederland</v>
      </c>
      <c r="B219" s="5" t="e">
        <f>IF(VLOOKUP($B$4,'Data R'!$1:$9999,MATCH(B215,'Data R'!$1:$1,),FALSE) = "", "x", IFERROR(VLOOKUP($B$4,'Data R'!$1:$9999,MATCH(B215,'Data R'!$1:$1,),FALSE), "-"))</f>
        <v>#N/A</v>
      </c>
      <c r="C219" s="5"/>
      <c r="D219" s="5"/>
      <c r="E219" s="5"/>
      <c r="F219" s="5"/>
      <c r="G219" s="5"/>
      <c r="H219" s="5"/>
      <c r="I219" s="5"/>
      <c r="J219" s="5"/>
      <c r="K219" s="5"/>
    </row>
    <row r="220" spans="1:31" ht="15" customHeight="1" x14ac:dyDescent="0.2">
      <c r="A220" s="19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 customHeight="1" x14ac:dyDescent="0.2">
      <c r="A221" s="16" t="s">
        <v>314</v>
      </c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 customHeight="1" x14ac:dyDescent="0.2">
      <c r="A222" s="4" t="s">
        <v>1</v>
      </c>
      <c r="B222" s="13" t="s">
        <v>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 customHeight="1" x14ac:dyDescent="0.2">
      <c r="A223" s="19"/>
      <c r="B223" s="1" t="s">
        <v>302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 customHeight="1" x14ac:dyDescent="0.2">
      <c r="A224" s="19" t="str">
        <f>$B$2</f>
        <v>'s-Gravenhage</v>
      </c>
      <c r="B224" s="5" t="e">
        <f>IF(VLOOKUP($B$2,'Data R'!$1:$9999,MATCH(B222,'Data R'!$1:$1,),FALSE) = "", "x", IFERROR(VLOOKUP($B$2,'Data R'!$1:$9999,MATCH(B222,'Data R'!$1:$1,),FALSE), "-"))</f>
        <v>#N/A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 customHeight="1" x14ac:dyDescent="0.2">
      <c r="A225" s="19" t="str">
        <f>$B$3</f>
        <v>GGD Limburg-Noord</v>
      </c>
      <c r="B225" s="5" t="e">
        <f>IF(VLOOKUP($B$3,'Data R'!$1:$9999,MATCH(B222,'Data R'!$1:$1,),FALSE) = "", "x", IFERROR(VLOOKUP($B$3,'Data R'!$1:$9999,MATCH(B222,'Data R'!$1:$1,),FALSE), "-"))</f>
        <v>#N/A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 customHeight="1" x14ac:dyDescent="0.2">
      <c r="A226" s="19" t="str">
        <f>$B$4</f>
        <v>Nederland</v>
      </c>
      <c r="B226" s="5" t="e">
        <f>IF(VLOOKUP($B$4,'Data R'!$1:$9999,MATCH(B222,'Data R'!$1:$1,),FALSE) = "", "x", IFERROR(VLOOKUP($B$4,'Data R'!$1:$9999,MATCH(B222,'Data R'!$1:$1,),FALSE), "-"))</f>
        <v>#N/A</v>
      </c>
      <c r="C226" s="5"/>
      <c r="D226" s="5"/>
      <c r="E226" s="5"/>
      <c r="F226" s="5"/>
      <c r="G226" s="5"/>
      <c r="H226" s="5"/>
      <c r="I226" s="5"/>
      <c r="J226" s="5"/>
      <c r="K226" s="5"/>
    </row>
    <row r="227" spans="1:31" ht="15" customHeight="1" x14ac:dyDescent="0.2">
      <c r="A227" s="19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 customHeight="1" x14ac:dyDescent="0.2">
      <c r="A228" s="16" t="s">
        <v>315</v>
      </c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 customHeight="1" x14ac:dyDescent="0.2">
      <c r="A229" s="4" t="s">
        <v>1</v>
      </c>
      <c r="B229" t="s">
        <v>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 customHeight="1" x14ac:dyDescent="0.2">
      <c r="A230" s="19"/>
      <c r="B230" s="1" t="s">
        <v>302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 customHeight="1" x14ac:dyDescent="0.2">
      <c r="A231" s="19" t="str">
        <f>$B$2</f>
        <v>'s-Gravenhage</v>
      </c>
      <c r="B231" s="5" t="e">
        <f>IF(VLOOKUP($B$2,'Data R'!$1:$9999,MATCH(B229,'Data R'!$1:$1,),FALSE) = "", "x", IFERROR(VLOOKUP($B$2,'Data R'!$1:$9999,MATCH(B229,'Data R'!$1:$1,),FALSE), "-"))</f>
        <v>#N/A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 customHeight="1" x14ac:dyDescent="0.2">
      <c r="A232" s="19" t="str">
        <f>$B$3</f>
        <v>GGD Limburg-Noord</v>
      </c>
      <c r="B232" s="5" t="e">
        <f>IF(VLOOKUP($B$3,'Data R'!$1:$9999,MATCH(B229,'Data R'!$1:$1,),FALSE) = "", "x", IFERROR(VLOOKUP($B$3,'Data R'!$1:$9999,MATCH(B229,'Data R'!$1:$1,),FALSE), "-"))</f>
        <v>#N/A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 customHeight="1" x14ac:dyDescent="0.2">
      <c r="A233" s="19" t="str">
        <f>$B$4</f>
        <v>Nederland</v>
      </c>
      <c r="B233" s="5" t="e">
        <f>IF(VLOOKUP($B$4,'Data R'!$1:$9999,MATCH(B229,'Data R'!$1:$1,),FALSE) = "", "x", IFERROR(VLOOKUP($B$4,'Data R'!$1:$9999,MATCH(B229,'Data R'!$1:$1,),FALSE), "-"))</f>
        <v>#N/A</v>
      </c>
      <c r="C233" s="5"/>
      <c r="D233" s="5"/>
      <c r="E233" s="5"/>
      <c r="F233" s="5"/>
      <c r="G233" s="5"/>
      <c r="H233" s="5"/>
      <c r="I233" s="5"/>
      <c r="J233" s="5"/>
      <c r="K233" s="5"/>
    </row>
    <row r="234" spans="1:31" ht="15" customHeight="1" x14ac:dyDescent="0.2">
      <c r="B234" s="5"/>
      <c r="C234" s="1"/>
      <c r="D234" s="1"/>
      <c r="E234" s="1"/>
      <c r="F234" s="1"/>
      <c r="G234" s="5"/>
      <c r="H234" s="5"/>
      <c r="I234" s="5"/>
    </row>
    <row r="235" spans="1:31" s="41" customFormat="1" ht="15" customHeight="1" x14ac:dyDescent="0.2">
      <c r="A235" s="41" t="s">
        <v>517</v>
      </c>
      <c r="B235" s="46"/>
      <c r="C235" s="47"/>
      <c r="D235" s="47"/>
      <c r="E235" s="47"/>
      <c r="F235" s="47"/>
      <c r="G235" s="46"/>
      <c r="H235" s="46"/>
      <c r="I235" s="46"/>
    </row>
    <row r="236" spans="1:31" ht="15" customHeight="1" x14ac:dyDescent="0.2">
      <c r="A236" s="16" t="s">
        <v>316</v>
      </c>
      <c r="B236" s="17"/>
      <c r="C236" s="18"/>
      <c r="D236" s="18"/>
      <c r="E236" s="18"/>
      <c r="F236" s="18"/>
      <c r="G236" s="17"/>
      <c r="H236" s="17"/>
      <c r="I236" s="17"/>
    </row>
    <row r="237" spans="1:31" ht="15" customHeight="1" x14ac:dyDescent="0.2">
      <c r="A237" s="19" t="s">
        <v>1</v>
      </c>
      <c r="B237" s="6" t="s">
        <v>92</v>
      </c>
      <c r="C237" s="6" t="s">
        <v>93</v>
      </c>
      <c r="D237" s="6" t="s">
        <v>94</v>
      </c>
      <c r="E237" s="6" t="s">
        <v>95</v>
      </c>
      <c r="F237" s="1"/>
      <c r="G237" s="5"/>
      <c r="H237" s="5"/>
      <c r="I237" s="5"/>
    </row>
    <row r="238" spans="1:31" ht="15" customHeight="1" x14ac:dyDescent="0.2">
      <c r="B238" s="13" t="s">
        <v>520</v>
      </c>
      <c r="C238" s="13" t="s">
        <v>521</v>
      </c>
      <c r="D238" s="13" t="s">
        <v>522</v>
      </c>
      <c r="E238" s="13" t="s">
        <v>523</v>
      </c>
      <c r="F238" s="1"/>
      <c r="G238" s="5"/>
      <c r="H238" s="5"/>
      <c r="I238" s="5"/>
    </row>
    <row r="239" spans="1:31" ht="15" customHeight="1" x14ac:dyDescent="0.2">
      <c r="A239" s="19" t="str">
        <f>$B$2</f>
        <v>'s-Gravenhage</v>
      </c>
      <c r="B239" s="5" t="e">
        <f>IF(VLOOKUP($B$2,'Data R'!$1:$9999,MATCH(B237,'Data R'!$1:$1,),FALSE)="","x",IFERROR(VLOOKUP($B$2,'Data R'!$1:$9999,MATCH(B237,'Data R'!$1:$1,),FALSE),"-"))</f>
        <v>#N/A</v>
      </c>
      <c r="C239" s="5" t="e">
        <f>IF(VLOOKUP($B$2,'Data R'!$1:$9999,MATCH(C237,'Data R'!$1:$1,),FALSE)="","x",IFERROR(VLOOKUP($B$2,'Data R'!$1:$9999,MATCH(C237,'Data R'!$1:$1,),FALSE),"-"))</f>
        <v>#N/A</v>
      </c>
      <c r="D239" s="5" t="e">
        <f>IF(VLOOKUP($B$2,'Data R'!$1:$9999,MATCH(D237,'Data R'!$1:$1,),FALSE)="","x",IFERROR(VLOOKUP($B$2,'Data R'!$1:$9999,MATCH(D237,'Data R'!$1:$1,),FALSE),"-"))</f>
        <v>#N/A</v>
      </c>
      <c r="E239" s="5" t="e">
        <f>IF(VLOOKUP($B$2,'Data R'!$1:$9999,MATCH(E237,'Data R'!$1:$1,),FALSE)="","x",IFERROR(VLOOKUP($B$2,'Data R'!$1:$9999,MATCH(E237,'Data R'!$1:$1,),FALSE),"-"))</f>
        <v>#N/A</v>
      </c>
      <c r="F239" s="5"/>
      <c r="G239" s="5"/>
      <c r="H239" s="5"/>
      <c r="I239" s="5"/>
    </row>
    <row r="240" spans="1:31" ht="15" customHeight="1" x14ac:dyDescent="0.2">
      <c r="A240" s="19" t="str">
        <f>$B$3</f>
        <v>GGD Limburg-Noord</v>
      </c>
      <c r="B240" s="5" t="e">
        <f>IF(VLOOKUP($B$3,'Data R'!$1:$9999,MATCH(B237,'Data R'!$1:$1,),FALSE)="","x",IFERROR(VLOOKUP($B$3,'Data R'!$1:$9999,MATCH(B237,'Data R'!$1:$1,),FALSE),"-"))</f>
        <v>#N/A</v>
      </c>
      <c r="C240" s="5" t="e">
        <f>IF(VLOOKUP($B$3,'Data R'!$1:$9999,MATCH(C237,'Data R'!$1:$1,),FALSE)="","x",IFERROR(VLOOKUP($B$3,'Data R'!$1:$9999,MATCH(C237,'Data R'!$1:$1,),FALSE),"-"))</f>
        <v>#N/A</v>
      </c>
      <c r="D240" s="5" t="e">
        <f>IF(VLOOKUP($B$3,'Data R'!$1:$9999,MATCH(D237,'Data R'!$1:$1,),FALSE)="","x",IFERROR(VLOOKUP($B$3,'Data R'!$1:$9999,MATCH(D237,'Data R'!$1:$1,),FALSE),"-"))</f>
        <v>#N/A</v>
      </c>
      <c r="E240" s="5" t="e">
        <f>IF(VLOOKUP($B$3,'Data R'!$1:$9999,MATCH(E237,'Data R'!$1:$1,),FALSE)="","x",IFERROR(VLOOKUP($B$3,'Data R'!$1:$9999,MATCH(E237,'Data R'!$1:$1,),FALSE),"-"))</f>
        <v>#N/A</v>
      </c>
      <c r="F240" s="5"/>
      <c r="G240" s="5"/>
      <c r="H240" s="5"/>
      <c r="I240" s="5"/>
    </row>
    <row r="241" spans="1:16" ht="15" customHeight="1" x14ac:dyDescent="0.2">
      <c r="B241" s="5"/>
      <c r="C241" s="1"/>
      <c r="D241" s="1"/>
      <c r="E241" s="1"/>
      <c r="F241" s="1"/>
      <c r="G241" s="5"/>
      <c r="H241" s="5"/>
      <c r="I241" s="5"/>
    </row>
    <row r="242" spans="1:16" ht="15" customHeight="1" x14ac:dyDescent="0.2">
      <c r="A242" s="16" t="s">
        <v>317</v>
      </c>
      <c r="B242" s="17"/>
      <c r="C242" s="18"/>
      <c r="D242" s="18"/>
      <c r="E242" s="18"/>
      <c r="F242" s="18"/>
      <c r="G242" s="17"/>
      <c r="H242" s="17"/>
      <c r="I242" s="17"/>
    </row>
    <row r="243" spans="1:16" ht="15" customHeight="1" x14ac:dyDescent="0.2">
      <c r="A243" s="19" t="s">
        <v>1</v>
      </c>
      <c r="B243" t="s">
        <v>67</v>
      </c>
      <c r="C243" t="s">
        <v>68</v>
      </c>
      <c r="D243" t="s">
        <v>69</v>
      </c>
      <c r="E243" t="s">
        <v>70</v>
      </c>
      <c r="F243" t="s">
        <v>71</v>
      </c>
      <c r="G243" t="s">
        <v>72</v>
      </c>
      <c r="H243" t="s">
        <v>73</v>
      </c>
      <c r="I243" t="s">
        <v>74</v>
      </c>
      <c r="J243" t="s">
        <v>75</v>
      </c>
      <c r="K243" t="s">
        <v>76</v>
      </c>
      <c r="L243" s="13"/>
      <c r="M243" s="13"/>
      <c r="N243" s="13"/>
      <c r="O243" s="13"/>
    </row>
    <row r="244" spans="1:16" ht="15" customHeight="1" x14ac:dyDescent="0.25">
      <c r="A244" s="19"/>
      <c r="B244" s="54" t="s">
        <v>603</v>
      </c>
      <c r="C244" s="54" t="s">
        <v>605</v>
      </c>
      <c r="D244" s="54" t="s">
        <v>604</v>
      </c>
      <c r="E244" s="54" t="s">
        <v>606</v>
      </c>
      <c r="F244" s="54" t="s">
        <v>607</v>
      </c>
      <c r="G244" s="54" t="s">
        <v>608</v>
      </c>
      <c r="H244" s="54" t="s">
        <v>609</v>
      </c>
      <c r="I244" s="54" t="s">
        <v>610</v>
      </c>
      <c r="J244" s="53" t="s">
        <v>611</v>
      </c>
      <c r="K244" s="53" t="s">
        <v>464</v>
      </c>
      <c r="M244" s="13"/>
      <c r="N244" s="13"/>
      <c r="O244" s="13"/>
    </row>
    <row r="245" spans="1:16" ht="15" customHeight="1" x14ac:dyDescent="0.2">
      <c r="A245" s="19" t="str">
        <f>$B$2</f>
        <v>'s-Gravenhage</v>
      </c>
      <c r="B245" s="5" t="e">
        <f>IF(VLOOKUP($B$2,'Data R'!$1:$9999,MATCH(B243,'Data R'!$1:$1,),FALSE)="","x",IFERROR(VLOOKUP($B$2,'Data R'!$1:$9999,MATCH(B243,'Data R'!$1:$1,),FALSE),"-"))</f>
        <v>#N/A</v>
      </c>
      <c r="C245" s="5" t="e">
        <f>IF(VLOOKUP($B$2,'Data R'!$1:$9999,MATCH(C243,'Data R'!$1:$1,),FALSE)="","x",IFERROR(VLOOKUP($B$2,'Data R'!$1:$9999,MATCH(C243,'Data R'!$1:$1,),FALSE),"-"))</f>
        <v>#N/A</v>
      </c>
      <c r="D245" s="5" t="e">
        <f>IF(VLOOKUP($B$2,'Data R'!$1:$9999,MATCH(D243,'Data R'!$1:$1,),FALSE)="","x",IFERROR(VLOOKUP($B$2,'Data R'!$1:$9999,MATCH(D243,'Data R'!$1:$1,),FALSE),"-"))</f>
        <v>#N/A</v>
      </c>
      <c r="E245" s="5" t="e">
        <f>IF(VLOOKUP($B$2,'Data R'!$1:$9999,MATCH(E243,'Data R'!$1:$1,),FALSE)="","x",IFERROR(VLOOKUP($B$2,'Data R'!$1:$9999,MATCH(E243,'Data R'!$1:$1,),FALSE),"-"))</f>
        <v>#N/A</v>
      </c>
      <c r="F245" s="5" t="e">
        <f>IF(VLOOKUP($B$2,'Data R'!$1:$9999,MATCH(F243,'Data R'!$1:$1,),FALSE)="","x",IFERROR(VLOOKUP($B$2,'Data R'!$1:$9999,MATCH(F243,'Data R'!$1:$1,),FALSE),"-"))</f>
        <v>#N/A</v>
      </c>
      <c r="G245" s="5" t="e">
        <f>IF(VLOOKUP($B$2,'Data R'!$1:$9999,MATCH(G243,'Data R'!$1:$1,),FALSE)="","x",IFERROR(VLOOKUP($B$2,'Data R'!$1:$9999,MATCH(G243,'Data R'!$1:$1,),FALSE),"-"))</f>
        <v>#N/A</v>
      </c>
      <c r="H245" s="5" t="e">
        <f>IF(VLOOKUP($B$2,'Data R'!$1:$9999,MATCH(H243,'Data R'!$1:$1,),FALSE)="","x",IFERROR(VLOOKUP($B$2,'Data R'!$1:$9999,MATCH(H243,'Data R'!$1:$1,),FALSE),"-"))</f>
        <v>#N/A</v>
      </c>
      <c r="I245" s="5" t="e">
        <f>IF(VLOOKUP($B$2,'Data R'!$1:$9999,MATCH(I243,'Data R'!$1:$1,),FALSE)="","x",IFERROR(VLOOKUP($B$2,'Data R'!$1:$9999,MATCH(I243,'Data R'!$1:$1,),FALSE),"-"))</f>
        <v>#N/A</v>
      </c>
      <c r="J245" s="5" t="e">
        <f>IF(VLOOKUP($B$2,'Data R'!$1:$9999,MATCH(J243,'Data R'!$1:$1,),FALSE)="","x",IFERROR(VLOOKUP($B$2,'Data R'!$1:$9999,MATCH(J243,'Data R'!$1:$1,),FALSE),"-"))</f>
        <v>#N/A</v>
      </c>
      <c r="K245" s="5" t="e">
        <f>IF(VLOOKUP($B$2,'Data R'!$1:$9999,MATCH(K243,'Data R'!$1:$1,),FALSE)="","x",IFERROR(VLOOKUP($B$2,'Data R'!$1:$9999,MATCH(K243,'Data R'!$1:$1,),FALSE),"-"))</f>
        <v>#N/A</v>
      </c>
      <c r="L245" s="5"/>
      <c r="M245" s="5"/>
      <c r="N245" s="5"/>
      <c r="O245" s="5"/>
    </row>
    <row r="246" spans="1:16" ht="15" customHeight="1" x14ac:dyDescent="0.2">
      <c r="A246" s="19" t="s">
        <v>2</v>
      </c>
      <c r="B246" s="5" t="str">
        <f>IFERROR(LARGE($B245:$AE245,1), "-")</f>
        <v>-</v>
      </c>
      <c r="C246" s="5" t="str">
        <f>IFERROR(LARGE($B245:$AE245,2), "-")</f>
        <v>-</v>
      </c>
      <c r="D246" s="5" t="str">
        <f>IFERROR(LARGE($B245:$AE245,3), "-")</f>
        <v>-</v>
      </c>
      <c r="E246" s="5" t="str">
        <f>IFERROR(LARGE($B245:$AE245,4), "-")</f>
        <v>-</v>
      </c>
      <c r="F246" s="5" t="str">
        <f>IFERROR(LARGE($B245:$AE245,5), "-")</f>
        <v>-</v>
      </c>
      <c r="G246" s="5" t="str">
        <f>IFERROR(LARGE($B245:$AE245,6), "-")</f>
        <v>-</v>
      </c>
      <c r="H246" s="5" t="str">
        <f>IFERROR(LARGE($B245:$AE245,7), "-")</f>
        <v>-</v>
      </c>
      <c r="I246" s="5" t="str">
        <f>IFERROR(LARGE($B245:$AE245,8), "-")</f>
        <v>-</v>
      </c>
      <c r="J246" s="5" t="str">
        <f>IFERROR(LARGE($B245:$AE245,9), "-")</f>
        <v>-</v>
      </c>
      <c r="K246" s="5" t="str">
        <f>IFERROR(LARGE($B245:$AE245,10), "-")</f>
        <v>-</v>
      </c>
      <c r="L246" s="5"/>
      <c r="M246" s="5"/>
      <c r="N246" s="5"/>
      <c r="O246" s="5"/>
    </row>
    <row r="247" spans="1:16" ht="15" customHeight="1" x14ac:dyDescent="0.2">
      <c r="A247" s="1" t="s">
        <v>5</v>
      </c>
      <c r="B247" s="1" t="str">
        <f>IF(B246 = "-", "", INDEX(244:244,MATCH(B246,$A245:$AE245,0)))</f>
        <v/>
      </c>
      <c r="C247" s="1" t="str">
        <f>IF(C246 = "-", "", INDEX(244:244,MATCH(C246,$A245:$AE245,0)))</f>
        <v/>
      </c>
      <c r="D247" s="1" t="str">
        <f>IF(D246 = "-", "", INDEX(244:244,MATCH(D246,$A245:$AE245,0)))</f>
        <v/>
      </c>
      <c r="E247" s="1" t="str">
        <f t="shared" ref="E247:K247" si="1">IF(E246 = "-", "", INDEX(244:244,MATCH(E246,$A245:$AE245,0)))</f>
        <v/>
      </c>
      <c r="F247" s="1" t="str">
        <f t="shared" si="1"/>
        <v/>
      </c>
      <c r="G247" s="1" t="str">
        <f t="shared" si="1"/>
        <v/>
      </c>
      <c r="H247" s="1" t="str">
        <f t="shared" si="1"/>
        <v/>
      </c>
      <c r="I247" s="1" t="str">
        <f t="shared" si="1"/>
        <v/>
      </c>
      <c r="J247" s="1" t="str">
        <f t="shared" si="1"/>
        <v/>
      </c>
      <c r="K247" s="1" t="str">
        <f t="shared" si="1"/>
        <v/>
      </c>
      <c r="L247" s="1"/>
      <c r="M247" s="1"/>
      <c r="N247" s="1"/>
      <c r="O247" s="1"/>
    </row>
    <row r="248" spans="1:16" ht="15" customHeight="1" x14ac:dyDescent="0.2">
      <c r="B248" s="5"/>
      <c r="C248" s="1"/>
      <c r="D248" s="1"/>
      <c r="E248" s="1"/>
      <c r="F248" s="1"/>
      <c r="G248" s="5"/>
      <c r="H248" s="5"/>
      <c r="I248" s="5"/>
    </row>
    <row r="249" spans="1:16" ht="15" customHeight="1" x14ac:dyDescent="0.2">
      <c r="A249" s="16" t="s">
        <v>318</v>
      </c>
      <c r="B249" s="17"/>
      <c r="C249" s="18"/>
      <c r="D249" s="18"/>
      <c r="E249" s="18"/>
      <c r="F249" s="18"/>
      <c r="G249" s="17"/>
      <c r="H249" s="17"/>
      <c r="I249" s="17"/>
    </row>
    <row r="250" spans="1:16" ht="15" customHeight="1" x14ac:dyDescent="0.2">
      <c r="A250" s="19" t="s">
        <v>1</v>
      </c>
      <c r="B250" t="s">
        <v>77</v>
      </c>
      <c r="C250" t="s">
        <v>78</v>
      </c>
      <c r="D250" t="s">
        <v>79</v>
      </c>
      <c r="E250" t="s">
        <v>80</v>
      </c>
      <c r="F250" t="s">
        <v>81</v>
      </c>
      <c r="G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88</v>
      </c>
      <c r="N250" t="s">
        <v>89</v>
      </c>
      <c r="O250" t="s">
        <v>90</v>
      </c>
      <c r="P250" t="s">
        <v>91</v>
      </c>
    </row>
    <row r="251" spans="1:16" ht="15" customHeight="1" x14ac:dyDescent="0.25">
      <c r="A251" s="19"/>
      <c r="B251" s="53" t="s">
        <v>612</v>
      </c>
      <c r="C251" s="53" t="s">
        <v>613</v>
      </c>
      <c r="D251" s="54" t="s">
        <v>614</v>
      </c>
      <c r="E251" s="54" t="s">
        <v>615</v>
      </c>
      <c r="F251" s="54" t="s">
        <v>616</v>
      </c>
      <c r="G251" s="54" t="s">
        <v>617</v>
      </c>
      <c r="H251" s="54" t="s">
        <v>618</v>
      </c>
      <c r="I251" s="54" t="s">
        <v>619</v>
      </c>
      <c r="J251" s="54" t="s">
        <v>620</v>
      </c>
      <c r="K251" s="54" t="s">
        <v>621</v>
      </c>
      <c r="L251" s="54" t="s">
        <v>622</v>
      </c>
      <c r="M251" s="54" t="s">
        <v>623</v>
      </c>
      <c r="N251" s="54" t="s">
        <v>624</v>
      </c>
      <c r="O251" s="54" t="s">
        <v>625</v>
      </c>
      <c r="P251" s="54" t="s">
        <v>464</v>
      </c>
    </row>
    <row r="252" spans="1:16" ht="15" customHeight="1" x14ac:dyDescent="0.2">
      <c r="A252" s="19" t="str">
        <f>$B$2</f>
        <v>'s-Gravenhage</v>
      </c>
      <c r="B252" s="5" t="e">
        <f>IF(VLOOKUP($B$2,'Data R'!$1:$9999,MATCH(B250,'Data R'!$1:$1,),FALSE)="","x",IFERROR(VLOOKUP($B$2,'Data R'!$1:$9999,MATCH(B250,'Data R'!$1:$1,),FALSE),"-"))</f>
        <v>#N/A</v>
      </c>
      <c r="C252" s="5" t="e">
        <f>IF(VLOOKUP($B$2,'Data R'!$1:$9999,MATCH(C250,'Data R'!$1:$1,),FALSE)="","x",IFERROR(VLOOKUP($B$2,'Data R'!$1:$9999,MATCH(C250,'Data R'!$1:$1,),FALSE),"-"))</f>
        <v>#N/A</v>
      </c>
      <c r="D252" s="5" t="e">
        <f>IF(VLOOKUP($B$2,'Data R'!$1:$9999,MATCH(D250,'Data R'!$1:$1,),FALSE)="","x",IFERROR(VLOOKUP($B$2,'Data R'!$1:$9999,MATCH(D250,'Data R'!$1:$1,),FALSE),"-"))</f>
        <v>#N/A</v>
      </c>
      <c r="E252" s="5" t="e">
        <f>IF(VLOOKUP($B$2,'Data R'!$1:$9999,MATCH(E250,'Data R'!$1:$1,),FALSE)="","x",IFERROR(VLOOKUP($B$2,'Data R'!$1:$9999,MATCH(E250,'Data R'!$1:$1,),FALSE),"-"))</f>
        <v>#N/A</v>
      </c>
      <c r="F252" s="5" t="e">
        <f>IF(VLOOKUP($B$2,'Data R'!$1:$9999,MATCH(F250,'Data R'!$1:$1,),FALSE)="","x",IFERROR(VLOOKUP($B$2,'Data R'!$1:$9999,MATCH(F250,'Data R'!$1:$1,),FALSE),"-"))</f>
        <v>#N/A</v>
      </c>
      <c r="G252" s="5" t="e">
        <f>IF(VLOOKUP($B$2,'Data R'!$1:$9999,MATCH(G250,'Data R'!$1:$1,),FALSE)="","x",IFERROR(VLOOKUP($B$2,'Data R'!$1:$9999,MATCH(G250,'Data R'!$1:$1,),FALSE),"-"))</f>
        <v>#N/A</v>
      </c>
      <c r="H252" s="5" t="e">
        <f>IF(VLOOKUP($B$2,'Data R'!$1:$9999,MATCH(H250,'Data R'!$1:$1,),FALSE)="","x",IFERROR(VLOOKUP($B$2,'Data R'!$1:$9999,MATCH(H250,'Data R'!$1:$1,),FALSE),"-"))</f>
        <v>#N/A</v>
      </c>
      <c r="I252" s="5" t="e">
        <f>IF(VLOOKUP($B$2,'Data R'!$1:$9999,MATCH(I250,'Data R'!$1:$1,),FALSE)="","x",IFERROR(VLOOKUP($B$2,'Data R'!$1:$9999,MATCH(I250,'Data R'!$1:$1,),FALSE),"-"))</f>
        <v>#N/A</v>
      </c>
      <c r="J252" s="5" t="e">
        <f>IF(VLOOKUP($B$2,'Data R'!$1:$9999,MATCH(J250,'Data R'!$1:$1,),FALSE)="","x",IFERROR(VLOOKUP($B$2,'Data R'!$1:$9999,MATCH(J250,'Data R'!$1:$1,),FALSE),"-"))</f>
        <v>#N/A</v>
      </c>
      <c r="K252" s="5" t="e">
        <f>IF(VLOOKUP($B$2,'Data R'!$1:$9999,MATCH(K250,'Data R'!$1:$1,),FALSE)="","x",IFERROR(VLOOKUP($B$2,'Data R'!$1:$9999,MATCH(K250,'Data R'!$1:$1,),FALSE),"-"))</f>
        <v>#N/A</v>
      </c>
      <c r="L252" s="5" t="e">
        <f>IF(VLOOKUP($B$2,'Data R'!$1:$9999,MATCH(L250,'Data R'!$1:$1,),FALSE)="","x",IFERROR(VLOOKUP($B$2,'Data R'!$1:$9999,MATCH(L250,'Data R'!$1:$1,),FALSE),"-"))</f>
        <v>#N/A</v>
      </c>
      <c r="M252" s="5" t="e">
        <f>IF(VLOOKUP($B$2,'Data R'!$1:$9999,MATCH(M250,'Data R'!$1:$1,),FALSE)="","x",IFERROR(VLOOKUP($B$2,'Data R'!$1:$9999,MATCH(M250,'Data R'!$1:$1,),FALSE),"-"))</f>
        <v>#N/A</v>
      </c>
      <c r="N252" s="5" t="e">
        <f>IF(VLOOKUP($B$2,'Data R'!$1:$9999,MATCH(N250,'Data R'!$1:$1,),FALSE)="","x",IFERROR(VLOOKUP($B$2,'Data R'!$1:$9999,MATCH(N250,'Data R'!$1:$1,),FALSE),"-"))</f>
        <v>#N/A</v>
      </c>
      <c r="O252" s="5" t="e">
        <f>IF(VLOOKUP($B$2,'Data R'!$1:$9999,MATCH(O250,'Data R'!$1:$1,),FALSE)="","x",IFERROR(VLOOKUP($B$2,'Data R'!$1:$9999,MATCH(O250,'Data R'!$1:$1,),FALSE),"-"))</f>
        <v>#N/A</v>
      </c>
      <c r="P252" s="5" t="e">
        <f>IF(VLOOKUP($B$2,'Data R'!$1:$9999,MATCH(P250,'Data R'!$1:$1,),FALSE)="","x",IFERROR(VLOOKUP($B$2,'Data R'!$1:$9999,MATCH(P250,'Data R'!$1:$1,),FALSE),"-"))</f>
        <v>#N/A</v>
      </c>
    </row>
    <row r="253" spans="1:16" ht="15" customHeight="1" x14ac:dyDescent="0.2">
      <c r="A253" s="19" t="s">
        <v>2</v>
      </c>
      <c r="B253" s="5" t="str">
        <f>IFERROR(LARGE($B252:$AE252,1), "-")</f>
        <v>-</v>
      </c>
      <c r="C253" s="5" t="str">
        <f>IFERROR(LARGE($B252:$AE252,2), "-")</f>
        <v>-</v>
      </c>
      <c r="D253" s="5" t="str">
        <f>IFERROR(LARGE($B252:$AE252,3), "-")</f>
        <v>-</v>
      </c>
      <c r="E253" s="5" t="str">
        <f>IFERROR(LARGE($B252:$AE252,4), "-")</f>
        <v>-</v>
      </c>
      <c r="F253" s="5" t="str">
        <f>IFERROR(LARGE($B252:$AE252,5), "-")</f>
        <v>-</v>
      </c>
      <c r="G253" s="5" t="str">
        <f>IFERROR(LARGE($B252:$AE252,6), "-")</f>
        <v>-</v>
      </c>
      <c r="H253" s="5" t="str">
        <f>IFERROR(LARGE($B252:$AE252,7), "-")</f>
        <v>-</v>
      </c>
      <c r="I253" s="5" t="str">
        <f>IFERROR(LARGE($B252:$AE252,8), "-")</f>
        <v>-</v>
      </c>
      <c r="J253" s="5" t="str">
        <f>IFERROR(LARGE($B252:$AE252,9), "-")</f>
        <v>-</v>
      </c>
      <c r="K253" s="5" t="str">
        <f>IFERROR(LARGE($B252:$AE252,10), "-")</f>
        <v>-</v>
      </c>
      <c r="L253" s="5" t="str">
        <f>IFERROR(LARGE($B252:$AE252,11), "-")</f>
        <v>-</v>
      </c>
      <c r="M253" s="5" t="str">
        <f>IFERROR(LARGE($B252:$AE252,12), "-")</f>
        <v>-</v>
      </c>
      <c r="N253" s="5" t="str">
        <f>IFERROR(LARGE($B252:$AE252,13), "-")</f>
        <v>-</v>
      </c>
      <c r="O253" s="5" t="str">
        <f>IFERROR(LARGE($B252:$AE252,14), "-")</f>
        <v>-</v>
      </c>
      <c r="P253" s="5" t="str">
        <f>IFERROR(LARGE($B252:$AE252,15), "-")</f>
        <v>-</v>
      </c>
    </row>
    <row r="254" spans="1:16" ht="15" customHeight="1" x14ac:dyDescent="0.2">
      <c r="A254" s="1" t="s">
        <v>5</v>
      </c>
      <c r="B254" s="1" t="str">
        <f>IF(B253 = "-", "", INDEX(251:251,MATCH(B253,$A252:$AE252,0)))</f>
        <v/>
      </c>
      <c r="C254" s="1" t="str">
        <f>IF(C253 = "-", "", INDEX(251:251,MATCH(C253,$A252:$AE252,0)))</f>
        <v/>
      </c>
      <c r="D254" s="1" t="str">
        <f>IF(D253 = "-", "", INDEX(251:251,MATCH(D253,$A252:$AE252,0)))</f>
        <v/>
      </c>
      <c r="E254" s="1" t="str">
        <f t="shared" ref="E254:P254" si="2">IF(E253 = "-", "", INDEX(251:251,MATCH(E253,$A252:$AE252,0)))</f>
        <v/>
      </c>
      <c r="F254" s="1" t="str">
        <f t="shared" si="2"/>
        <v/>
      </c>
      <c r="G254" s="1" t="str">
        <f t="shared" si="2"/>
        <v/>
      </c>
      <c r="H254" s="1" t="str">
        <f t="shared" si="2"/>
        <v/>
      </c>
      <c r="I254" s="1" t="str">
        <f t="shared" si="2"/>
        <v/>
      </c>
      <c r="J254" s="1" t="str">
        <f t="shared" si="2"/>
        <v/>
      </c>
      <c r="K254" s="1" t="str">
        <f t="shared" si="2"/>
        <v/>
      </c>
      <c r="L254" s="1" t="str">
        <f t="shared" si="2"/>
        <v/>
      </c>
      <c r="M254" s="1" t="str">
        <f t="shared" si="2"/>
        <v/>
      </c>
      <c r="N254" s="1" t="str">
        <f t="shared" si="2"/>
        <v/>
      </c>
      <c r="O254" s="1" t="str">
        <f t="shared" si="2"/>
        <v/>
      </c>
      <c r="P254" s="1" t="str">
        <f t="shared" si="2"/>
        <v/>
      </c>
    </row>
    <row r="255" spans="1:16" ht="1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" customHeight="1" x14ac:dyDescent="0.2">
      <c r="A256" s="16" t="s">
        <v>319</v>
      </c>
      <c r="B256" s="17"/>
      <c r="C256" s="18"/>
      <c r="D256" s="18"/>
      <c r="E256" s="18"/>
      <c r="F256" s="18"/>
      <c r="G256" s="17"/>
      <c r="H256" s="17"/>
      <c r="I256" s="17"/>
    </row>
    <row r="257" spans="1:31" ht="15" customHeight="1" x14ac:dyDescent="0.2">
      <c r="A257" s="19" t="s">
        <v>1</v>
      </c>
      <c r="B257" t="s">
        <v>98</v>
      </c>
      <c r="C257" t="s">
        <v>99</v>
      </c>
      <c r="D257" t="s">
        <v>100</v>
      </c>
      <c r="E257" t="s">
        <v>101</v>
      </c>
      <c r="F257" t="s">
        <v>102</v>
      </c>
      <c r="G257" t="s">
        <v>103</v>
      </c>
    </row>
    <row r="258" spans="1:31" ht="15" customHeight="1" x14ac:dyDescent="0.25">
      <c r="A258" s="19"/>
      <c r="B258" s="56" t="s">
        <v>765</v>
      </c>
      <c r="C258" s="56" t="s">
        <v>764</v>
      </c>
      <c r="D258" s="56" t="s">
        <v>763</v>
      </c>
      <c r="E258" s="55" t="s">
        <v>762</v>
      </c>
      <c r="F258" s="55" t="s">
        <v>760</v>
      </c>
      <c r="G258" s="55" t="s">
        <v>761</v>
      </c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31" ht="15" customHeight="1" x14ac:dyDescent="0.2">
      <c r="A259" s="19" t="str">
        <f>$B$2</f>
        <v>'s-Gravenhage</v>
      </c>
      <c r="B259" s="5" t="e">
        <f>IF(VLOOKUP($B$2,'Data R'!$1:$9999,MATCH(B257,'Data R'!$1:$1,),FALSE)="","x",IFERROR(VLOOKUP($B$2,'Data R'!$1:$9999,MATCH(B257,'Data R'!$1:$1,),FALSE),"-"))</f>
        <v>#N/A</v>
      </c>
      <c r="C259" s="5" t="e">
        <f>IF(VLOOKUP($B$2,'Data R'!$1:$9999,MATCH(C257,'Data R'!$1:$1,),FALSE)="","x",IFERROR(VLOOKUP($B$2,'Data R'!$1:$9999,MATCH(C257,'Data R'!$1:$1,),FALSE),"-"))</f>
        <v>#N/A</v>
      </c>
      <c r="D259" s="5" t="e">
        <f>IF(VLOOKUP($B$2,'Data R'!$1:$9999,MATCH(D257,'Data R'!$1:$1,),FALSE)="","x",IFERROR(VLOOKUP($B$2,'Data R'!$1:$9999,MATCH(D257,'Data R'!$1:$1,),FALSE),"-"))</f>
        <v>#N/A</v>
      </c>
      <c r="E259" s="5" t="e">
        <f>IF(VLOOKUP($B$2,'Data R'!$1:$9999,MATCH(E257,'Data R'!$1:$1,),FALSE)="","x",IFERROR(VLOOKUP($B$2,'Data R'!$1:$9999,MATCH(E257,'Data R'!$1:$1,),FALSE),"-"))</f>
        <v>#N/A</v>
      </c>
      <c r="F259" s="5" t="e">
        <f>IF(VLOOKUP($B$2,'Data R'!$1:$9999,MATCH(F257,'Data R'!$1:$1,),FALSE)="","x",IFERROR(VLOOKUP($B$2,'Data R'!$1:$9999,MATCH(F257,'Data R'!$1:$1,),FALSE),"-"))</f>
        <v>#N/A</v>
      </c>
      <c r="G259" s="5" t="e">
        <f>IF(VLOOKUP($B$2,'Data R'!$1:$9999,MATCH(G257,'Data R'!$1:$1,),FALSE)="","x",IFERROR(VLOOKUP($B$2,'Data R'!$1:$9999,MATCH(G257,'Data R'!$1:$1,),FALSE),"-"))</f>
        <v>#N/A</v>
      </c>
      <c r="H259" s="5"/>
      <c r="I259" s="5"/>
      <c r="J259" s="5"/>
      <c r="K259" s="5"/>
      <c r="L259" s="5"/>
      <c r="M259" s="5"/>
      <c r="N259" s="5"/>
      <c r="O259" s="5"/>
      <c r="P259" s="5"/>
    </row>
    <row r="260" spans="1:31" ht="15" customHeight="1" x14ac:dyDescent="0.2">
      <c r="A260" s="19" t="s">
        <v>2</v>
      </c>
      <c r="B260" s="5" t="str">
        <f>IFERROR(LARGE($B259:$AE259,1), "-")</f>
        <v>-</v>
      </c>
      <c r="C260" s="5" t="str">
        <f>IFERROR(LARGE($B259:$AE259,2), "-")</f>
        <v>-</v>
      </c>
      <c r="D260" s="5" t="str">
        <f>IFERROR(LARGE($B259:$AE259,3), "-")</f>
        <v>-</v>
      </c>
      <c r="E260" s="5" t="str">
        <f>IFERROR(LARGE($B259:$AE259,4), "-")</f>
        <v>-</v>
      </c>
      <c r="F260" s="5" t="str">
        <f>IFERROR(LARGE($B259:$AE259,5), "-")</f>
        <v>-</v>
      </c>
      <c r="G260" s="5" t="str">
        <f>IFERROR(LARGE($B259:$AE259,6), "-")</f>
        <v>-</v>
      </c>
      <c r="H260" s="5"/>
      <c r="I260" s="5"/>
      <c r="J260" s="5"/>
      <c r="K260" s="5"/>
      <c r="L260" s="5"/>
      <c r="M260" s="5"/>
      <c r="N260" s="5"/>
      <c r="O260" s="5"/>
      <c r="P260" s="5"/>
    </row>
    <row r="261" spans="1:31" ht="15" customHeight="1" x14ac:dyDescent="0.2">
      <c r="A261" s="1" t="s">
        <v>5</v>
      </c>
      <c r="B261" s="1" t="str">
        <f>IF(B260 = "-", "", INDEX(258:258,MATCH(B260,$A259:$AE259,0)))</f>
        <v/>
      </c>
      <c r="C261" s="1" t="str">
        <f>IF(C260 = "-", "", INDEX(258:258,MATCH(C260,$A259:$AE259,0)))</f>
        <v/>
      </c>
      <c r="D261" s="1" t="str">
        <f>IF(D260 = "-", "", INDEX(258:258,MATCH(D260,$A259:$AE259,0)))</f>
        <v/>
      </c>
      <c r="E261" s="1" t="str">
        <f t="shared" ref="E261:G261" si="3">IF(E260 = "-", "", INDEX(258:258,MATCH(E260,$A259:$AE259,0)))</f>
        <v/>
      </c>
      <c r="F261" s="1" t="str">
        <f t="shared" si="3"/>
        <v/>
      </c>
      <c r="G261" s="1" t="str">
        <f t="shared" si="3"/>
        <v/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31" ht="1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31" s="41" customFormat="1" ht="15" customHeight="1" x14ac:dyDescent="0.2">
      <c r="A263" s="45" t="s">
        <v>518</v>
      </c>
      <c r="B263" s="4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</row>
    <row r="264" spans="1:31" ht="15" customHeight="1" x14ac:dyDescent="0.2">
      <c r="A264" s="16" t="s">
        <v>320</v>
      </c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 customHeight="1" x14ac:dyDescent="0.2">
      <c r="A265" s="4" t="s">
        <v>1</v>
      </c>
      <c r="B265" s="6" t="s">
        <v>96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 customHeight="1" x14ac:dyDescent="0.2">
      <c r="A266" s="19"/>
      <c r="B266" s="1" t="s">
        <v>302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 customHeight="1" x14ac:dyDescent="0.2">
      <c r="A267" s="19" t="str">
        <f>$B$2</f>
        <v>'s-Gravenhage</v>
      </c>
      <c r="B267" s="5" t="e">
        <f>IF(VLOOKUP($B$2,'Data R'!$1:$9999,MATCH(B265,'Data R'!$1:$1,),FALSE) = "", "x", IFERROR(VLOOKUP($B$2,'Data R'!$1:$9999,MATCH(B265,'Data R'!$1:$1,),FALSE), "-"))</f>
        <v>#N/A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 customHeight="1" x14ac:dyDescent="0.2">
      <c r="A268" s="19" t="str">
        <f>$B$3</f>
        <v>GGD Limburg-Noord</v>
      </c>
      <c r="B268" s="5" t="e">
        <f>IF(VLOOKUP($B$3,'Data R'!$1:$9999,MATCH(B265,'Data R'!$1:$1,),FALSE) = "", "x", IFERROR(VLOOKUP($B$3,'Data R'!$1:$9999,MATCH(B265,'Data R'!$1:$1,),FALSE), "-"))</f>
        <v>#N/A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 customHeight="1" x14ac:dyDescent="0.2">
      <c r="A269" s="19" t="str">
        <f>$B$4</f>
        <v>Nederland</v>
      </c>
      <c r="B269" s="5" t="e">
        <f>IF(VLOOKUP($B$4,'Data R'!$1:$9999,MATCH(B265,'Data R'!$1:$1,),FALSE) = "", "x", IFERROR(VLOOKUP($B$4,'Data R'!$1:$9999,MATCH(B265,'Data R'!$1:$1,),FALSE), "-"))</f>
        <v>#N/A</v>
      </c>
      <c r="C269" s="5"/>
      <c r="D269" s="5"/>
      <c r="E269" s="5"/>
      <c r="F269" s="5"/>
      <c r="G269" s="5"/>
      <c r="H269" s="5"/>
      <c r="I269" s="5"/>
      <c r="J269" s="5"/>
      <c r="K269" s="5"/>
    </row>
    <row r="270" spans="1:31" ht="1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31" ht="15" customHeight="1" x14ac:dyDescent="0.2">
      <c r="A271" s="16" t="s">
        <v>321</v>
      </c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 customHeight="1" x14ac:dyDescent="0.2">
      <c r="A272" s="4" t="s">
        <v>1</v>
      </c>
      <c r="B272" t="s">
        <v>104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 customHeight="1" x14ac:dyDescent="0.2">
      <c r="A273" s="19"/>
      <c r="B273" s="1" t="s">
        <v>302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 customHeight="1" x14ac:dyDescent="0.2">
      <c r="A274" s="19" t="str">
        <f>$B$2</f>
        <v>'s-Gravenhage</v>
      </c>
      <c r="B274" s="5" t="e">
        <f>IF(VLOOKUP($B$2,'Data R'!$1:$9999,MATCH(B272,'Data R'!$1:$1,),FALSE) = "", "x", IFERROR(VLOOKUP($B$2,'Data R'!$1:$9999,MATCH(B272,'Data R'!$1:$1,),FALSE), "-"))</f>
        <v>#N/A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 customHeight="1" x14ac:dyDescent="0.2">
      <c r="A275" s="19" t="str">
        <f>$B$3</f>
        <v>GGD Limburg-Noord</v>
      </c>
      <c r="B275" s="5" t="e">
        <f>IF(VLOOKUP($B$3,'Data R'!$1:$9999,MATCH(B272,'Data R'!$1:$1,),FALSE) = "", "x", IFERROR(VLOOKUP($B$3,'Data R'!$1:$9999,MATCH(B272,'Data R'!$1:$1,),FALSE), "-"))</f>
        <v>#N/A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 customHeight="1" x14ac:dyDescent="0.2">
      <c r="A276" s="19" t="str">
        <f>$B$4</f>
        <v>Nederland</v>
      </c>
      <c r="B276" s="5" t="e">
        <f>IF(VLOOKUP($B$4,'Data R'!$1:$9999,MATCH(B272,'Data R'!$1:$1,),FALSE) = "", "x", IFERROR(VLOOKUP($B$4,'Data R'!$1:$9999,MATCH(B272,'Data R'!$1:$1,),FALSE), "-"))</f>
        <v>#N/A</v>
      </c>
      <c r="C276" s="5"/>
      <c r="D276" s="5"/>
      <c r="E276" s="5"/>
      <c r="F276" s="5"/>
      <c r="G276" s="5"/>
      <c r="H276" s="5"/>
      <c r="I276" s="5"/>
      <c r="J276" s="5"/>
      <c r="K276" s="5"/>
    </row>
    <row r="277" spans="1:31" ht="1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31" ht="15" customHeight="1" x14ac:dyDescent="0.2">
      <c r="A278" s="16" t="s">
        <v>322</v>
      </c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 customHeight="1" x14ac:dyDescent="0.2">
      <c r="A279" s="4" t="s">
        <v>1</v>
      </c>
      <c r="B279" t="s">
        <v>106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 customHeight="1" x14ac:dyDescent="0.2">
      <c r="A280" s="19"/>
      <c r="B280" s="1" t="s">
        <v>302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 customHeight="1" x14ac:dyDescent="0.2">
      <c r="A281" s="19" t="str">
        <f>$B$2</f>
        <v>'s-Gravenhage</v>
      </c>
      <c r="B281" s="5" t="e">
        <f>IF(VLOOKUP($B$2,'Data R'!$1:$9999,MATCH(B279,'Data R'!$1:$1,),FALSE) = "", "x", IFERROR(VLOOKUP($B$2,'Data R'!$1:$9999,MATCH(B279,'Data R'!$1:$1,),FALSE), "-"))</f>
        <v>#N/A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 customHeight="1" x14ac:dyDescent="0.2">
      <c r="A282" s="19" t="str">
        <f>$B$3</f>
        <v>GGD Limburg-Noord</v>
      </c>
      <c r="B282" s="5" t="e">
        <f>IF(VLOOKUP($B$3,'Data R'!$1:$9999,MATCH(B279,'Data R'!$1:$1,),FALSE) = "", "x", IFERROR(VLOOKUP($B$3,'Data R'!$1:$9999,MATCH(B279,'Data R'!$1:$1,),FALSE), "-"))</f>
        <v>#N/A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 customHeight="1" x14ac:dyDescent="0.2">
      <c r="A283" s="19" t="str">
        <f>$B$4</f>
        <v>Nederland</v>
      </c>
      <c r="B283" s="5" t="e">
        <f>IF(VLOOKUP($B$4,'Data R'!$1:$9999,MATCH(B279,'Data R'!$1:$1,),FALSE) = "", "x", IFERROR(VLOOKUP($B$4,'Data R'!$1:$9999,MATCH(B279,'Data R'!$1:$1,),FALSE), "-"))</f>
        <v>#N/A</v>
      </c>
      <c r="C283" s="5"/>
      <c r="D283" s="5"/>
      <c r="E283" s="5"/>
      <c r="F283" s="5"/>
      <c r="G283" s="5"/>
      <c r="H283" s="5"/>
      <c r="I283" s="5"/>
      <c r="J283" s="5"/>
      <c r="K283" s="5"/>
    </row>
    <row r="284" spans="1:31" ht="15" customHeight="1" x14ac:dyDescent="0.2">
      <c r="A284" s="19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 customHeight="1" x14ac:dyDescent="0.2">
      <c r="A285" s="16" t="s">
        <v>323</v>
      </c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 customHeight="1" x14ac:dyDescent="0.2">
      <c r="A286" s="4" t="s">
        <v>1</v>
      </c>
      <c r="B286" s="6" t="s">
        <v>97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 customHeight="1" x14ac:dyDescent="0.2">
      <c r="A287" s="19"/>
      <c r="B287" s="1" t="s">
        <v>302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 customHeight="1" x14ac:dyDescent="0.2">
      <c r="A288" s="19" t="str">
        <f>$B$2</f>
        <v>'s-Gravenhage</v>
      </c>
      <c r="B288" s="5" t="e">
        <f>IF(VLOOKUP($B$2,'Data R'!$1:$9999,MATCH(B286,'Data R'!$1:$1,),FALSE) = "", "x", IFERROR(VLOOKUP($B$2,'Data R'!$1:$9999,MATCH(B286,'Data R'!$1:$1,),FALSE), "-"))</f>
        <v>#N/A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 customHeight="1" x14ac:dyDescent="0.2">
      <c r="A289" s="19" t="str">
        <f>$B$3</f>
        <v>GGD Limburg-Noord</v>
      </c>
      <c r="B289" s="5" t="e">
        <f>IF(VLOOKUP($B$3,'Data R'!$1:$9999,MATCH(B286,'Data R'!$1:$1,),FALSE) = "", "x", IFERROR(VLOOKUP($B$3,'Data R'!$1:$9999,MATCH(B286,'Data R'!$1:$1,),FALSE), "-"))</f>
        <v>#N/A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 customHeight="1" x14ac:dyDescent="0.2">
      <c r="A290" s="19" t="str">
        <f>$B$4</f>
        <v>Nederland</v>
      </c>
      <c r="B290" s="5" t="e">
        <f>IF(VLOOKUP($B$4,'Data R'!$1:$9999,MATCH(B286,'Data R'!$1:$1,),FALSE) = "", "x", IFERROR(VLOOKUP($B$4,'Data R'!$1:$9999,MATCH(B286,'Data R'!$1:$1,),FALSE), "-"))</f>
        <v>#N/A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31" ht="15" customHeight="1" x14ac:dyDescent="0.2">
      <c r="A292" s="16" t="s">
        <v>324</v>
      </c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 customHeight="1" x14ac:dyDescent="0.2">
      <c r="A293" s="4" t="s">
        <v>1</v>
      </c>
      <c r="B293" t="s">
        <v>105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 x14ac:dyDescent="0.2">
      <c r="A294" s="19"/>
      <c r="B294" s="1" t="s">
        <v>302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 customHeight="1" x14ac:dyDescent="0.2">
      <c r="A295" s="19" t="str">
        <f>$B$2</f>
        <v>'s-Gravenhage</v>
      </c>
      <c r="B295" s="5" t="e">
        <f>IF(VLOOKUP($B$2,'Data R'!$1:$9999,MATCH(B293,'Data R'!$1:$1,),FALSE) = "", "x", IFERROR(VLOOKUP($B$2,'Data R'!$1:$9999,MATCH(B293,'Data R'!$1:$1,),FALSE), "-"))</f>
        <v>#N/A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 customHeight="1" x14ac:dyDescent="0.2">
      <c r="A296" s="19" t="str">
        <f>$B$3</f>
        <v>GGD Limburg-Noord</v>
      </c>
      <c r="B296" s="5" t="e">
        <f>IF(VLOOKUP($B$3,'Data R'!$1:$9999,MATCH(B293,'Data R'!$1:$1,),FALSE) = "", "x", IFERROR(VLOOKUP($B$3,'Data R'!$1:$9999,MATCH(B293,'Data R'!$1:$1,),FALSE), "-"))</f>
        <v>#N/A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 customHeight="1" x14ac:dyDescent="0.2">
      <c r="A297" s="19" t="str">
        <f>$B$4</f>
        <v>Nederland</v>
      </c>
      <c r="B297" s="5" t="e">
        <f>IF(VLOOKUP($B$4,'Data R'!$1:$9999,MATCH(B293,'Data R'!$1:$1,),FALSE) = "", "x", IFERROR(VLOOKUP($B$4,'Data R'!$1:$9999,MATCH(B293,'Data R'!$1:$1,),FALSE), "-"))</f>
        <v>#N/A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31" ht="1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31" ht="15" customHeight="1" x14ac:dyDescent="0.2">
      <c r="A299" s="16" t="s">
        <v>325</v>
      </c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 customHeight="1" x14ac:dyDescent="0.2">
      <c r="A300" s="4" t="s">
        <v>1</v>
      </c>
      <c r="B300" t="s">
        <v>107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 customHeight="1" x14ac:dyDescent="0.2">
      <c r="A301" s="19"/>
      <c r="B301" s="1" t="s">
        <v>302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 customHeight="1" x14ac:dyDescent="0.2">
      <c r="A302" s="19" t="str">
        <f>$B$2</f>
        <v>'s-Gravenhage</v>
      </c>
      <c r="B302" s="5" t="e">
        <f>IF(VLOOKUP($B$2,'Data R'!$1:$9999,MATCH(B300,'Data R'!$1:$1,),FALSE) = "", "x", IFERROR(VLOOKUP($B$2,'Data R'!$1:$9999,MATCH(B300,'Data R'!$1:$1,),FALSE), "-"))</f>
        <v>#N/A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 customHeight="1" x14ac:dyDescent="0.2">
      <c r="A303" s="19" t="str">
        <f>$B$3</f>
        <v>GGD Limburg-Noord</v>
      </c>
      <c r="B303" s="5" t="e">
        <f>IF(VLOOKUP($B$3,'Data R'!$1:$9999,MATCH(B300,'Data R'!$1:$1,),FALSE) = "", "x", IFERROR(VLOOKUP($B$3,'Data R'!$1:$9999,MATCH(B300,'Data R'!$1:$1,),FALSE), "-"))</f>
        <v>#N/A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 customHeight="1" x14ac:dyDescent="0.2">
      <c r="A304" s="19" t="str">
        <f>$B$4</f>
        <v>Nederland</v>
      </c>
      <c r="B304" s="5" t="e">
        <f>IF(VLOOKUP($B$4,'Data R'!$1:$9999,MATCH(B300,'Data R'!$1:$1,),FALSE) = "", "x", IFERROR(VLOOKUP($B$4,'Data R'!$1:$9999,MATCH(B300,'Data R'!$1:$1,),FALSE), "-"))</f>
        <v>#N/A</v>
      </c>
      <c r="C304" s="5"/>
      <c r="D304" s="5"/>
      <c r="E304" s="5"/>
      <c r="F304" s="5"/>
      <c r="G304" s="5"/>
      <c r="H304" s="5"/>
      <c r="I304" s="5"/>
      <c r="J304" s="5"/>
      <c r="K304" s="5"/>
    </row>
    <row r="305" spans="1:31" ht="15" customHeight="1" x14ac:dyDescent="0.2">
      <c r="A305" s="19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 customHeight="1" x14ac:dyDescent="0.2">
      <c r="A306" s="16" t="s">
        <v>27</v>
      </c>
      <c r="B306" s="2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" customHeight="1" x14ac:dyDescent="0.2">
      <c r="A307" s="4" t="s">
        <v>1</v>
      </c>
      <c r="B307" s="13" t="s">
        <v>108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" customHeight="1" x14ac:dyDescent="0.2">
      <c r="A308" s="3"/>
      <c r="B308" s="4" t="s">
        <v>302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" customHeight="1" x14ac:dyDescent="0.2">
      <c r="A309" s="3" t="str">
        <f>$B$2</f>
        <v>'s-Gravenhage</v>
      </c>
      <c r="B309" s="5" t="e">
        <f>IF(VLOOKUP($B$2,'Data R'!$1:$9999,MATCH(B307,'Data R'!$1:$1,),FALSE) = "", "x", IFERROR(VLOOKUP($B$2,'Data R'!$1:$9999,MATCH(B307,'Data R'!$1:$1,),FALSE), "-"))</f>
        <v>#N/A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" customHeight="1" x14ac:dyDescent="0.2">
      <c r="A310" s="3" t="str">
        <f>$B$3</f>
        <v>GGD Limburg-Noord</v>
      </c>
      <c r="B310" s="5" t="e">
        <f>IF(VLOOKUP($B$3,'Data R'!$1:$9999,MATCH(B307,'Data R'!$1:$1,),FALSE) = "", "x", IFERROR(VLOOKUP($B$3,'Data R'!$1:$9999,MATCH(B307,'Data R'!$1:$1,),FALSE), "-"))</f>
        <v>#N/A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" customHeight="1" x14ac:dyDescent="0.2">
      <c r="A311" s="19" t="str">
        <f>$B$4</f>
        <v>Nederland</v>
      </c>
      <c r="B311" s="5" t="e">
        <f>IF(VLOOKUP($B$4,'Data R'!$1:$9999,MATCH(B307,'Data R'!$1:$1,),FALSE) = "", "x", IFERROR(VLOOKUP($B$4,'Data R'!$1:$9999,MATCH(B307,'Data R'!$1:$1,),FALSE), "-"))</f>
        <v>#N/A</v>
      </c>
      <c r="C311" s="5"/>
      <c r="D311" s="5"/>
      <c r="E311" s="5"/>
      <c r="F311" s="5"/>
      <c r="G311" s="5"/>
      <c r="H311" s="5"/>
      <c r="I311" s="5"/>
      <c r="J311" s="5"/>
      <c r="K311" s="5"/>
    </row>
    <row r="312" spans="1:31" ht="1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31" ht="15" customHeight="1" x14ac:dyDescent="0.2">
      <c r="A313" s="16" t="s">
        <v>326</v>
      </c>
      <c r="B313" s="2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" customHeight="1" x14ac:dyDescent="0.2">
      <c r="A314" s="4" t="s">
        <v>1</v>
      </c>
      <c r="B314" s="13" t="s">
        <v>109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" customHeight="1" x14ac:dyDescent="0.2">
      <c r="A315" s="3"/>
      <c r="B315" s="4" t="s">
        <v>302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" customHeight="1" x14ac:dyDescent="0.2">
      <c r="A316" s="3" t="str">
        <f>$B$2</f>
        <v>'s-Gravenhage</v>
      </c>
      <c r="B316" s="5" t="e">
        <f>IF(VLOOKUP($B$2,'Data R'!$1:$9999,MATCH(B314,'Data R'!$1:$1,),FALSE) = "", "x", IFERROR(VLOOKUP($B$2,'Data R'!$1:$9999,MATCH(B314,'Data R'!$1:$1,),FALSE), "-"))</f>
        <v>#N/A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" customHeight="1" x14ac:dyDescent="0.2">
      <c r="A317" s="3" t="str">
        <f>$B$3</f>
        <v>GGD Limburg-Noord</v>
      </c>
      <c r="B317" s="5" t="e">
        <f>IF(VLOOKUP($B$3,'Data R'!$1:$9999,MATCH(B314,'Data R'!$1:$1,),FALSE) = "", "x", IFERROR(VLOOKUP($B$3,'Data R'!$1:$9999,MATCH(B314,'Data R'!$1:$1,),FALSE), "-"))</f>
        <v>#N/A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" customHeight="1" x14ac:dyDescent="0.2">
      <c r="A318" s="19" t="str">
        <f>$B$4</f>
        <v>Nederland</v>
      </c>
      <c r="B318" s="5" t="e">
        <f>IF(VLOOKUP($B$4,'Data R'!$1:$9999,MATCH(B314,'Data R'!$1:$1,),FALSE) = "", "x", IFERROR(VLOOKUP($B$4,'Data R'!$1:$9999,MATCH(B314,'Data R'!$1:$1,),FALSE), "-"))</f>
        <v>#N/A</v>
      </c>
      <c r="C318" s="5"/>
      <c r="D318" s="5"/>
      <c r="E318" s="5"/>
      <c r="F318" s="5"/>
      <c r="G318" s="5"/>
      <c r="H318" s="5"/>
      <c r="I318" s="5"/>
      <c r="J318" s="5"/>
      <c r="K318" s="5"/>
    </row>
    <row r="319" spans="1:31" ht="1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31" ht="15" customHeight="1" x14ac:dyDescent="0.2">
      <c r="A320" s="16" t="s">
        <v>327</v>
      </c>
      <c r="B320" s="2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" customHeight="1" x14ac:dyDescent="0.2">
      <c r="A321" s="4" t="s">
        <v>1</v>
      </c>
      <c r="B321" s="13" t="s">
        <v>110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" customHeight="1" x14ac:dyDescent="0.2">
      <c r="A322" s="3"/>
      <c r="B322" s="4" t="s">
        <v>302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" customHeight="1" x14ac:dyDescent="0.2">
      <c r="A323" s="3" t="str">
        <f>$B$2</f>
        <v>'s-Gravenhage</v>
      </c>
      <c r="B323" s="5" t="e">
        <f>IF(VLOOKUP($B$2,'Data R'!$1:$9999,MATCH(B321,'Data R'!$1:$1,),FALSE) = "", "x", IFERROR(VLOOKUP($B$2,'Data R'!$1:$9999,MATCH(B321,'Data R'!$1:$1,),FALSE), "-"))</f>
        <v>#N/A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" customHeight="1" x14ac:dyDescent="0.2">
      <c r="A324" s="3" t="str">
        <f>$B$3</f>
        <v>GGD Limburg-Noord</v>
      </c>
      <c r="B324" s="5" t="e">
        <f>IF(VLOOKUP($B$3,'Data R'!$1:$9999,MATCH(B321,'Data R'!$1:$1,),FALSE) = "", "x", IFERROR(VLOOKUP($B$3,'Data R'!$1:$9999,MATCH(B321,'Data R'!$1:$1,),FALSE), "-"))</f>
        <v>#N/A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" customHeight="1" x14ac:dyDescent="0.2">
      <c r="A325" s="19" t="str">
        <f>$B$4</f>
        <v>Nederland</v>
      </c>
      <c r="B325" s="5" t="e">
        <f>IF(VLOOKUP($B$4,'Data R'!$1:$9999,MATCH(B321,'Data R'!$1:$1,),FALSE) = "", "x", IFERROR(VLOOKUP($B$4,'Data R'!$1:$9999,MATCH(B321,'Data R'!$1:$1,),FALSE), "-"))</f>
        <v>#N/A</v>
      </c>
      <c r="C325" s="5"/>
      <c r="D325" s="5"/>
      <c r="E325" s="5"/>
      <c r="F325" s="5"/>
      <c r="G325" s="5"/>
      <c r="H325" s="5"/>
      <c r="I325" s="5"/>
      <c r="J325" s="5"/>
      <c r="K325" s="5"/>
    </row>
    <row r="326" spans="1:31" ht="15" customHeight="1" x14ac:dyDescent="0.2">
      <c r="B326" s="1"/>
      <c r="C326" s="1"/>
      <c r="D326" s="1"/>
      <c r="E326" s="1"/>
      <c r="F326" s="1"/>
      <c r="G326" s="5"/>
      <c r="H326" s="5"/>
      <c r="I326" s="5"/>
    </row>
    <row r="327" spans="1:31" s="41" customFormat="1" ht="15" customHeight="1" x14ac:dyDescent="0.2">
      <c r="A327" s="41" t="s">
        <v>508</v>
      </c>
      <c r="B327" s="46"/>
      <c r="C327" s="47"/>
      <c r="D327" s="47"/>
      <c r="E327" s="47"/>
      <c r="F327" s="47"/>
      <c r="G327" s="46"/>
      <c r="H327" s="46"/>
      <c r="I327" s="46"/>
    </row>
    <row r="328" spans="1:31" ht="15" customHeight="1" x14ac:dyDescent="0.2">
      <c r="A328" s="16" t="s">
        <v>328</v>
      </c>
      <c r="B328" s="21"/>
      <c r="C328" s="23"/>
      <c r="D328" s="23"/>
      <c r="E328" s="23"/>
      <c r="F328" s="23"/>
      <c r="G328" s="21"/>
      <c r="H328" s="21"/>
      <c r="I328" s="21"/>
      <c r="J328" s="34"/>
      <c r="K328" s="34"/>
    </row>
    <row r="329" spans="1:31" ht="15" customHeight="1" x14ac:dyDescent="0.2">
      <c r="A329" s="4" t="s">
        <v>1</v>
      </c>
      <c r="B329" t="s">
        <v>814</v>
      </c>
      <c r="C329" t="s">
        <v>815</v>
      </c>
      <c r="D329" t="s">
        <v>816</v>
      </c>
      <c r="E329" t="s">
        <v>335</v>
      </c>
      <c r="F329" t="s">
        <v>334</v>
      </c>
      <c r="G329" t="s">
        <v>333</v>
      </c>
      <c r="H329" t="s">
        <v>332</v>
      </c>
      <c r="I329" t="s">
        <v>331</v>
      </c>
      <c r="J329" t="s">
        <v>330</v>
      </c>
      <c r="K329" t="s">
        <v>329</v>
      </c>
    </row>
    <row r="330" spans="1:31" ht="15" customHeight="1" x14ac:dyDescent="0.2">
      <c r="A330" s="3"/>
      <c r="B330" s="5" t="s">
        <v>294</v>
      </c>
      <c r="C330" s="5" t="s">
        <v>293</v>
      </c>
      <c r="D330" s="5" t="s">
        <v>292</v>
      </c>
      <c r="E330" s="63" t="s">
        <v>772</v>
      </c>
      <c r="F330" s="5" t="s">
        <v>290</v>
      </c>
      <c r="G330" s="1" t="s">
        <v>289</v>
      </c>
      <c r="H330" s="1" t="s">
        <v>288</v>
      </c>
      <c r="I330" s="1" t="s">
        <v>287</v>
      </c>
      <c r="J330" t="s">
        <v>286</v>
      </c>
      <c r="K330" t="s">
        <v>285</v>
      </c>
    </row>
    <row r="331" spans="1:31" ht="15" customHeight="1" x14ac:dyDescent="0.2">
      <c r="A331" s="3" t="str">
        <f>$B$2</f>
        <v>'s-Gravenhage</v>
      </c>
      <c r="B331" s="5" t="e">
        <f>IF(VLOOKUP($B$2,'Data R'!$1:$9999,MATCH(B329,'Data R'!$1:$1,),FALSE)="","x",IFERROR(VLOOKUP($B$2,'Data R'!$1:$9999,MATCH(B329,'Data R'!$1:$1,),FALSE),"-"))</f>
        <v>#N/A</v>
      </c>
      <c r="C331" s="5" t="e">
        <f>IF(VLOOKUP($B$2,'Data R'!$1:$9999,MATCH(C329,'Data R'!$1:$1,),FALSE)="","x",IFERROR(VLOOKUP($B$2,'Data R'!$1:$9999,MATCH(C329,'Data R'!$1:$1,),FALSE),"-"))</f>
        <v>#N/A</v>
      </c>
      <c r="D331" s="5" t="e">
        <f>IF(VLOOKUP($B$2,'Data R'!$1:$9999,MATCH(D329,'Data R'!$1:$1,),FALSE)="","x",IFERROR(VLOOKUP($B$2,'Data R'!$1:$9999,MATCH(D329,'Data R'!$1:$1,),FALSE),"-"))</f>
        <v>#N/A</v>
      </c>
      <c r="E331" s="5" t="e">
        <f>IF(VLOOKUP($B$2,'Data R'!$1:$9999,MATCH(E329,'Data R'!$1:$1,),FALSE)="","x",IFERROR(VLOOKUP($B$2,'Data R'!$1:$9999,MATCH(E329,'Data R'!$1:$1,),FALSE),"-"))</f>
        <v>#N/A</v>
      </c>
      <c r="F331" s="5" t="e">
        <f>IF(VLOOKUP($B$2,'Data R'!$1:$9999,MATCH(F329,'Data R'!$1:$1,),FALSE)="","x",IFERROR(VLOOKUP($B$2,'Data R'!$1:$9999,MATCH(F329,'Data R'!$1:$1,),FALSE),"-"))</f>
        <v>#N/A</v>
      </c>
      <c r="G331" s="5" t="e">
        <f>IF(VLOOKUP($B$2,'Data R'!$1:$9999,MATCH(G329,'Data R'!$1:$1,),FALSE)="","x",IFERROR(VLOOKUP($B$2,'Data R'!$1:$9999,MATCH(G329,'Data R'!$1:$1,),FALSE),"-"))</f>
        <v>#N/A</v>
      </c>
      <c r="H331" s="5" t="e">
        <f>IF(VLOOKUP($B$2,'Data R'!$1:$9999,MATCH(H329,'Data R'!$1:$1,),FALSE)="","x",IFERROR(VLOOKUP($B$2,'Data R'!$1:$9999,MATCH(H329,'Data R'!$1:$1,),FALSE),"-"))</f>
        <v>#N/A</v>
      </c>
      <c r="I331" s="5" t="e">
        <f>IF(VLOOKUP($B$2,'Data R'!$1:$9999,MATCH(I329,'Data R'!$1:$1,),FALSE)="","x",IFERROR(VLOOKUP($B$2,'Data R'!$1:$9999,MATCH(I329,'Data R'!$1:$1,),FALSE),"-"))</f>
        <v>#N/A</v>
      </c>
      <c r="J331" s="5" t="e">
        <f>IF(VLOOKUP($B$2,'Data R'!$1:$9999,MATCH(J329,'Data R'!$1:$1,),FALSE)="","x",IFERROR(VLOOKUP($B$2,'Data R'!$1:$9999,MATCH(J329,'Data R'!$1:$1,),FALSE),"-"))</f>
        <v>#N/A</v>
      </c>
      <c r="K331" s="5" t="e">
        <f>IF(VLOOKUP($B$2,'Data R'!$1:$9999,MATCH(K329,'Data R'!$1:$1,),FALSE)="","x",IFERROR(VLOOKUP($B$2,'Data R'!$1:$9999,MATCH(K329,'Data R'!$1:$1,),FALSE),"-"))</f>
        <v>#N/A</v>
      </c>
    </row>
    <row r="332" spans="1:31" ht="15" customHeight="1" x14ac:dyDescent="0.2">
      <c r="A332" s="3" t="str">
        <f>$B$3</f>
        <v>GGD Limburg-Noord</v>
      </c>
      <c r="B332" s="5" t="e">
        <f>IF(VLOOKUP($B$3,'Data R'!$1:$9999,MATCH(B329,'Data R'!$1:$1,),FALSE)="","x",IFERROR(VLOOKUP($B$3,'Data R'!$1:$9999,MATCH(B329,'Data R'!$1:$1,),FALSE),"-"))</f>
        <v>#N/A</v>
      </c>
      <c r="C332" s="5" t="e">
        <f>IF(VLOOKUP($B$3,'Data R'!$1:$9999,MATCH(C329,'Data R'!$1:$1,),FALSE)="","x",IFERROR(VLOOKUP($B$3,'Data R'!$1:$9999,MATCH(C329,'Data R'!$1:$1,),FALSE),"-"))</f>
        <v>#N/A</v>
      </c>
      <c r="D332" s="5" t="e">
        <f>IF(VLOOKUP($B$3,'Data R'!$1:$9999,MATCH(D329,'Data R'!$1:$1,),FALSE)="","x",IFERROR(VLOOKUP($B$3,'Data R'!$1:$9999,MATCH(D329,'Data R'!$1:$1,),FALSE),"-"))</f>
        <v>#N/A</v>
      </c>
      <c r="E332" s="5" t="e">
        <f>IF(VLOOKUP($B$3,'Data R'!$1:$9999,MATCH(E329,'Data R'!$1:$1,),FALSE)="","x",IFERROR(VLOOKUP($B$3,'Data R'!$1:$9999,MATCH(E329,'Data R'!$1:$1,),FALSE),"-"))</f>
        <v>#N/A</v>
      </c>
      <c r="F332" s="5" t="e">
        <f>IF(VLOOKUP($B$3,'Data R'!$1:$9999,MATCH(F329,'Data R'!$1:$1,),FALSE)="","x",IFERROR(VLOOKUP($B$3,'Data R'!$1:$9999,MATCH(F329,'Data R'!$1:$1,),FALSE),"-"))</f>
        <v>#N/A</v>
      </c>
      <c r="G332" s="5" t="e">
        <f>IF(VLOOKUP($B$3,'Data R'!$1:$9999,MATCH(G329,'Data R'!$1:$1,),FALSE)="","x",IFERROR(VLOOKUP($B$3,'Data R'!$1:$9999,MATCH(G329,'Data R'!$1:$1,),FALSE),"-"))</f>
        <v>#N/A</v>
      </c>
      <c r="H332" s="5" t="e">
        <f>IF(VLOOKUP($B$3,'Data R'!$1:$9999,MATCH(H329,'Data R'!$1:$1,),FALSE)="","x",IFERROR(VLOOKUP($B$3,'Data R'!$1:$9999,MATCH(H329,'Data R'!$1:$1,),FALSE),"-"))</f>
        <v>#N/A</v>
      </c>
      <c r="I332" s="5" t="e">
        <f>IF(VLOOKUP($B$3,'Data R'!$1:$9999,MATCH(I329,'Data R'!$1:$1,),FALSE)="","x",IFERROR(VLOOKUP($B$3,'Data R'!$1:$9999,MATCH(I329,'Data R'!$1:$1,),FALSE),"-"))</f>
        <v>#N/A</v>
      </c>
      <c r="J332" s="5" t="e">
        <f>IF(VLOOKUP($B$3,'Data R'!$1:$9999,MATCH(J329,'Data R'!$1:$1,),FALSE)="","x",IFERROR(VLOOKUP($B$3,'Data R'!$1:$9999,MATCH(J329,'Data R'!$1:$1,),FALSE),"-"))</f>
        <v>#N/A</v>
      </c>
      <c r="K332" s="5" t="e">
        <f>IF(VLOOKUP($B$3,'Data R'!$1:$9999,MATCH(K329,'Data R'!$1:$1,),FALSE)="","x",IFERROR(VLOOKUP($B$3,'Data R'!$1:$9999,MATCH(K329,'Data R'!$1:$1,),FALSE),"-"))</f>
        <v>#N/A</v>
      </c>
    </row>
    <row r="333" spans="1:31" ht="15" customHeight="1" x14ac:dyDescent="0.2">
      <c r="A333" s="13"/>
      <c r="B333" s="24"/>
      <c r="C333" s="12"/>
      <c r="D333" s="12"/>
      <c r="E333" s="4"/>
      <c r="F333" s="22"/>
      <c r="G333" s="22"/>
      <c r="H333" s="22"/>
      <c r="I333" s="22"/>
      <c r="K333" s="22"/>
    </row>
    <row r="334" spans="1:31" s="41" customFormat="1" ht="15" customHeight="1" x14ac:dyDescent="0.2">
      <c r="A334" s="45" t="s">
        <v>507</v>
      </c>
      <c r="B334" s="46"/>
      <c r="C334" s="46"/>
      <c r="D334" s="46"/>
      <c r="E334" s="46"/>
      <c r="F334" s="46"/>
      <c r="G334" s="46"/>
      <c r="H334" s="46"/>
      <c r="I334" s="46"/>
    </row>
    <row r="335" spans="1:31" ht="15" customHeight="1" x14ac:dyDescent="0.2">
      <c r="A335" s="16" t="s">
        <v>336</v>
      </c>
      <c r="B335" s="2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" customHeight="1" x14ac:dyDescent="0.2">
      <c r="A336" s="4" t="s">
        <v>1</v>
      </c>
      <c r="B336" s="13" t="s">
        <v>111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" customHeight="1" x14ac:dyDescent="0.2">
      <c r="A337" s="3"/>
      <c r="B337" s="4" t="s">
        <v>302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" customHeight="1" x14ac:dyDescent="0.2">
      <c r="A338" s="3" t="str">
        <f>$B$2</f>
        <v>'s-Gravenhage</v>
      </c>
      <c r="B338" s="5" t="e">
        <f>IF(VLOOKUP($B$2,'Data R'!$1:$9999,MATCH(B336,'Data R'!$1:$1,),FALSE) = "", "x", IFERROR(VLOOKUP($B$2,'Data R'!$1:$9999,MATCH(B336,'Data R'!$1:$1,),FALSE), "-"))</f>
        <v>#N/A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" customHeight="1" x14ac:dyDescent="0.2">
      <c r="A339" s="3" t="str">
        <f>$B$3</f>
        <v>GGD Limburg-Noord</v>
      </c>
      <c r="B339" s="5" t="e">
        <f>IF(VLOOKUP($B$3,'Data R'!$1:$9999,MATCH(B336,'Data R'!$1:$1,),FALSE) = "", "x", IFERROR(VLOOKUP($B$3,'Data R'!$1:$9999,MATCH(B336,'Data R'!$1:$1,),FALSE), "-"))</f>
        <v>#N/A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" customHeight="1" x14ac:dyDescent="0.2">
      <c r="A340" s="19" t="str">
        <f>$B$4</f>
        <v>Nederland</v>
      </c>
      <c r="B340" s="5" t="e">
        <f>IF(VLOOKUP($B$4,'Data R'!$1:$9999,MATCH(B336,'Data R'!$1:$1,),FALSE) = "", "x", IFERROR(VLOOKUP($B$4,'Data R'!$1:$9999,MATCH(B336,'Data R'!$1:$1,),FALSE), "-"))</f>
        <v>#N/A</v>
      </c>
      <c r="C340" s="5"/>
      <c r="D340" s="5"/>
      <c r="E340" s="5"/>
      <c r="F340" s="5"/>
      <c r="G340" s="5"/>
      <c r="H340" s="5"/>
      <c r="I340" s="5"/>
      <c r="J340" s="5"/>
      <c r="K340" s="5"/>
    </row>
    <row r="341" spans="1:31" ht="15" customHeight="1" x14ac:dyDescent="0.2">
      <c r="A341" s="3"/>
      <c r="B341" s="22"/>
      <c r="C341" s="22"/>
      <c r="D341" s="22"/>
      <c r="E341" s="22"/>
      <c r="F341" s="22"/>
      <c r="G341" s="22"/>
      <c r="H341" s="22"/>
      <c r="I341" s="22"/>
    </row>
    <row r="342" spans="1:31" ht="15" customHeight="1" x14ac:dyDescent="0.2">
      <c r="A342" s="16" t="s">
        <v>337</v>
      </c>
      <c r="B342" s="2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" customHeight="1" x14ac:dyDescent="0.2">
      <c r="A343" s="4" t="s">
        <v>1</v>
      </c>
      <c r="B343" s="2" t="s">
        <v>113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" customHeight="1" x14ac:dyDescent="0.2">
      <c r="A344" s="3"/>
      <c r="B344" s="4" t="s">
        <v>302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" customHeight="1" x14ac:dyDescent="0.2">
      <c r="A345" s="3" t="str">
        <f>$B$2</f>
        <v>'s-Gravenhage</v>
      </c>
      <c r="B345" s="5" t="e">
        <f>IF(VLOOKUP($B$2,'Data R'!$1:$9999,MATCH(B343,'Data R'!$1:$1,),FALSE) = "", "x", IFERROR(VLOOKUP($B$2,'Data R'!$1:$9999,MATCH(B343,'Data R'!$1:$1,),FALSE), "-"))</f>
        <v>#N/A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" customHeight="1" x14ac:dyDescent="0.2">
      <c r="A346" s="3" t="str">
        <f>$B$3</f>
        <v>GGD Limburg-Noord</v>
      </c>
      <c r="B346" s="5" t="e">
        <f>IF(VLOOKUP($B$3,'Data R'!$1:$9999,MATCH(B343,'Data R'!$1:$1,),FALSE) = "", "x", IFERROR(VLOOKUP($B$3,'Data R'!$1:$9999,MATCH(B343,'Data R'!$1:$1,),FALSE), "-"))</f>
        <v>#N/A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" customHeight="1" x14ac:dyDescent="0.2">
      <c r="A347" s="19" t="str">
        <f>$B$4</f>
        <v>Nederland</v>
      </c>
      <c r="B347" s="5" t="e">
        <f>IF(VLOOKUP($B$4,'Data R'!$1:$9999,MATCH(B343,'Data R'!$1:$1,),FALSE) = "", "x", IFERROR(VLOOKUP($B$4,'Data R'!$1:$9999,MATCH(B343,'Data R'!$1:$1,),FALSE), "-"))</f>
        <v>#N/A</v>
      </c>
      <c r="C347" s="5"/>
      <c r="D347" s="5"/>
      <c r="E347" s="5"/>
      <c r="F347" s="5"/>
      <c r="G347" s="5"/>
      <c r="H347" s="5"/>
      <c r="I347" s="5"/>
      <c r="J347" s="5"/>
      <c r="K347" s="5"/>
    </row>
    <row r="348" spans="1:31" ht="15" customHeight="1" x14ac:dyDescent="0.2">
      <c r="B348" s="70"/>
      <c r="C348" s="70"/>
      <c r="D348" s="3"/>
      <c r="E348" s="70"/>
      <c r="F348" s="70"/>
      <c r="G348" s="70"/>
      <c r="H348" s="70"/>
      <c r="I348" s="70"/>
    </row>
    <row r="349" spans="1:31" ht="15" customHeight="1" x14ac:dyDescent="0.2">
      <c r="A349" s="16" t="s">
        <v>338</v>
      </c>
      <c r="B349" s="2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" customHeight="1" x14ac:dyDescent="0.2">
      <c r="A350" s="4" t="s">
        <v>1</v>
      </c>
      <c r="B350" s="6" t="s">
        <v>112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2">
      <c r="A351" s="3"/>
      <c r="B351" s="4" t="s">
        <v>302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" customHeight="1" x14ac:dyDescent="0.2">
      <c r="A352" s="3" t="str">
        <f>$B$2</f>
        <v>'s-Gravenhage</v>
      </c>
      <c r="B352" s="5" t="e">
        <f>IF(VLOOKUP($B$2,'Data R'!$1:$9999,MATCH(B350,'Data R'!$1:$1,),FALSE) = "", "x", IFERROR(VLOOKUP($B$2,'Data R'!$1:$9999,MATCH(B350,'Data R'!$1:$1,),FALSE), "-"))</f>
        <v>#N/A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" customHeight="1" x14ac:dyDescent="0.2">
      <c r="A353" s="3" t="str">
        <f>$B$3</f>
        <v>GGD Limburg-Noord</v>
      </c>
      <c r="B353" s="5" t="e">
        <f>IF(VLOOKUP($B$3,'Data R'!$1:$9999,MATCH(B350,'Data R'!$1:$1,),FALSE) = "", "x", IFERROR(VLOOKUP($B$3,'Data R'!$1:$9999,MATCH(B350,'Data R'!$1:$1,),FALSE), "-"))</f>
        <v>#N/A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" customHeight="1" x14ac:dyDescent="0.2">
      <c r="A354" s="19" t="str">
        <f>$B$4</f>
        <v>Nederland</v>
      </c>
      <c r="B354" s="5" t="e">
        <f>IF(VLOOKUP($B$4,'Data R'!$1:$9999,MATCH(B350,'Data R'!$1:$1,),FALSE) = "", "x", IFERROR(VLOOKUP($B$4,'Data R'!$1:$9999,MATCH(B350,'Data R'!$1:$1,),FALSE), "-"))</f>
        <v>#N/A</v>
      </c>
      <c r="C354" s="5"/>
      <c r="D354" s="5"/>
      <c r="E354" s="5"/>
      <c r="F354" s="5"/>
      <c r="G354" s="5"/>
      <c r="H354" s="5"/>
      <c r="I354" s="5"/>
      <c r="J354" s="5"/>
      <c r="K354" s="5"/>
    </row>
    <row r="355" spans="1:31" ht="15" customHeight="1" x14ac:dyDescent="0.2">
      <c r="A355" s="3"/>
      <c r="B355" s="2"/>
      <c r="C355" s="2"/>
      <c r="D355" s="2"/>
      <c r="E355" s="2"/>
      <c r="F355" s="2"/>
      <c r="G355" s="2"/>
      <c r="H355" s="2"/>
      <c r="I355" s="2"/>
    </row>
    <row r="356" spans="1:31" ht="15" customHeight="1" x14ac:dyDescent="0.2">
      <c r="A356" s="16" t="s">
        <v>339</v>
      </c>
      <c r="B356" s="2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" customHeight="1" x14ac:dyDescent="0.2">
      <c r="A357" s="4" t="s">
        <v>1</v>
      </c>
      <c r="B357" s="67" t="s">
        <v>869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" customHeight="1" x14ac:dyDescent="0.2">
      <c r="A358" s="3"/>
      <c r="B358" s="4" t="s">
        <v>302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" customHeight="1" x14ac:dyDescent="0.2">
      <c r="A359" s="3" t="str">
        <f>$B$2</f>
        <v>'s-Gravenhage</v>
      </c>
      <c r="B359" s="5" t="e">
        <f>IF(VLOOKUP($B$2,'Data R'!$1:$9999,MATCH(B357,'Data R'!$1:$1,),FALSE) = "", "x", IFERROR(VLOOKUP($B$2,'Data R'!$1:$9999,MATCH(B357,'Data R'!$1:$1,),FALSE), "-"))</f>
        <v>#N/A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" customHeight="1" x14ac:dyDescent="0.2">
      <c r="A360" s="3" t="str">
        <f>$B$3</f>
        <v>GGD Limburg-Noord</v>
      </c>
      <c r="B360" s="5" t="e">
        <f>IF(VLOOKUP($B$3,'Data R'!$1:$9999,MATCH(B357,'Data R'!$1:$1,),FALSE) = "", "x", IFERROR(VLOOKUP($B$3,'Data R'!$1:$9999,MATCH(B357,'Data R'!$1:$1,),FALSE), "-"))</f>
        <v>#N/A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" customHeight="1" x14ac:dyDescent="0.2">
      <c r="A361" s="19" t="str">
        <f>$B$4</f>
        <v>Nederland</v>
      </c>
      <c r="B361" s="5" t="e">
        <f>IF(VLOOKUP($B$4,'Data R'!$1:$9999,MATCH(B357,'Data R'!$1:$1,),FALSE) = "", "x", IFERROR(VLOOKUP($B$4,'Data R'!$1:$9999,MATCH(B357,'Data R'!$1:$1,),FALSE), "-"))</f>
        <v>#N/A</v>
      </c>
      <c r="C361" s="5"/>
      <c r="D361" s="5"/>
      <c r="E361" s="5"/>
      <c r="F361" s="5"/>
      <c r="G361" s="5"/>
      <c r="H361" s="5"/>
      <c r="I361" s="5"/>
      <c r="J361" s="5"/>
      <c r="K361" s="5"/>
    </row>
    <row r="362" spans="1:31" ht="15" customHeight="1" x14ac:dyDescent="0.2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31" ht="15" customHeight="1" x14ac:dyDescent="0.2">
      <c r="A363" s="16" t="s">
        <v>642</v>
      </c>
      <c r="B363" s="2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" customHeight="1" x14ac:dyDescent="0.2">
      <c r="A364" s="4" t="s">
        <v>1</v>
      </c>
      <c r="B364" s="67" t="s">
        <v>868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" customHeight="1" x14ac:dyDescent="0.2">
      <c r="A365" s="3"/>
      <c r="B365" s="4" t="s">
        <v>302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" customHeight="1" x14ac:dyDescent="0.2">
      <c r="A366" s="3" t="str">
        <f>$B$2</f>
        <v>'s-Gravenhage</v>
      </c>
      <c r="B366" s="5" t="e">
        <f>IF(VLOOKUP($B$2,'Data R'!$1:$9999,MATCH(B364,'Data R'!$1:$1,),FALSE) = "", "x", IFERROR(VLOOKUP($B$2,'Data R'!$1:$9999,MATCH(B364,'Data R'!$1:$1,),FALSE), "-"))</f>
        <v>#N/A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" customHeight="1" x14ac:dyDescent="0.2">
      <c r="A367" s="3" t="str">
        <f>$B$3</f>
        <v>GGD Limburg-Noord</v>
      </c>
      <c r="B367" s="5" t="e">
        <f>IF(VLOOKUP($B$3,'Data R'!$1:$9999,MATCH(B364,'Data R'!$1:$1,),FALSE) = "", "x", IFERROR(VLOOKUP($B$3,'Data R'!$1:$9999,MATCH(B364,'Data R'!$1:$1,),FALSE), "-"))</f>
        <v>#N/A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" customHeight="1" x14ac:dyDescent="0.2">
      <c r="A368" s="19" t="str">
        <f>$B$4</f>
        <v>Nederland</v>
      </c>
      <c r="B368" s="5" t="e">
        <f>IF(VLOOKUP($B$4,'Data R'!$1:$9999,MATCH(B364,'Data R'!$1:$1,),FALSE) = "", "x", IFERROR(VLOOKUP($B$4,'Data R'!$1:$9999,MATCH(B364,'Data R'!$1:$1,),FALSE), "-"))</f>
        <v>#N/A</v>
      </c>
      <c r="C368" s="5"/>
      <c r="D368" s="5"/>
      <c r="E368" s="5"/>
      <c r="F368" s="5"/>
      <c r="G368" s="5"/>
      <c r="H368" s="5"/>
      <c r="I368" s="5"/>
      <c r="J368" s="5"/>
      <c r="K368" s="5"/>
    </row>
    <row r="369" spans="1:31" ht="15" customHeight="1" x14ac:dyDescent="0.2">
      <c r="A369" s="3"/>
      <c r="B369" s="2"/>
      <c r="C369" s="2"/>
      <c r="D369" s="2"/>
      <c r="E369" s="2"/>
      <c r="F369" s="2"/>
      <c r="G369" s="22"/>
      <c r="H369" s="22"/>
      <c r="I369" s="22"/>
    </row>
    <row r="370" spans="1:31" s="41" customFormat="1" ht="15" customHeight="1" x14ac:dyDescent="0.2">
      <c r="A370" s="45" t="s">
        <v>509</v>
      </c>
      <c r="G370" s="46"/>
      <c r="H370" s="46"/>
      <c r="I370" s="46"/>
    </row>
    <row r="371" spans="1:31" ht="15" customHeight="1" x14ac:dyDescent="0.2">
      <c r="A371" s="16" t="s">
        <v>340</v>
      </c>
      <c r="B371" s="21"/>
      <c r="C371" s="23"/>
      <c r="D371" s="23"/>
      <c r="E371" s="23"/>
      <c r="F371" s="23"/>
      <c r="G371" s="21"/>
      <c r="H371" s="21"/>
      <c r="I371" s="21"/>
      <c r="J371" s="34"/>
      <c r="K371" s="34"/>
    </row>
    <row r="372" spans="1:31" ht="15" customHeight="1" x14ac:dyDescent="0.2">
      <c r="A372" s="4" t="s">
        <v>1</v>
      </c>
      <c r="B372" t="s">
        <v>817</v>
      </c>
      <c r="C372" t="s">
        <v>818</v>
      </c>
      <c r="D372" t="s">
        <v>819</v>
      </c>
      <c r="E372" t="s">
        <v>347</v>
      </c>
      <c r="F372" t="s">
        <v>346</v>
      </c>
      <c r="G372" t="s">
        <v>345</v>
      </c>
      <c r="H372" t="s">
        <v>344</v>
      </c>
      <c r="I372" t="s">
        <v>343</v>
      </c>
      <c r="J372" t="s">
        <v>342</v>
      </c>
      <c r="K372" t="s">
        <v>341</v>
      </c>
    </row>
    <row r="373" spans="1:31" ht="15" customHeight="1" x14ac:dyDescent="0.2">
      <c r="A373" s="3"/>
      <c r="B373" s="5" t="s">
        <v>294</v>
      </c>
      <c r="C373" s="5" t="s">
        <v>293</v>
      </c>
      <c r="D373" s="5" t="s">
        <v>292</v>
      </c>
      <c r="E373" s="63" t="s">
        <v>772</v>
      </c>
      <c r="F373" s="5" t="s">
        <v>290</v>
      </c>
      <c r="G373" s="1" t="s">
        <v>289</v>
      </c>
      <c r="H373" s="1" t="s">
        <v>288</v>
      </c>
      <c r="I373" s="1" t="s">
        <v>287</v>
      </c>
      <c r="J373" t="s">
        <v>286</v>
      </c>
      <c r="K373" t="s">
        <v>285</v>
      </c>
    </row>
    <row r="374" spans="1:31" ht="15" customHeight="1" x14ac:dyDescent="0.2">
      <c r="A374" s="3" t="str">
        <f>$B$2</f>
        <v>'s-Gravenhage</v>
      </c>
      <c r="B374" s="5" t="e">
        <f>IF(VLOOKUP($B$2,'Data R'!$1:$9999,MATCH(B372,'Data R'!$1:$1,),FALSE)="","x",IFERROR(VLOOKUP($B$2,'Data R'!$1:$9999,MATCH(B372,'Data R'!$1:$1,),FALSE),"-"))</f>
        <v>#N/A</v>
      </c>
      <c r="C374" s="5" t="e">
        <f>IF(VLOOKUP($B$2,'Data R'!$1:$9999,MATCH(C372,'Data R'!$1:$1,),FALSE)="","x",IFERROR(VLOOKUP($B$2,'Data R'!$1:$9999,MATCH(C372,'Data R'!$1:$1,),FALSE),"-"))</f>
        <v>#N/A</v>
      </c>
      <c r="D374" s="5" t="e">
        <f>IF(VLOOKUP($B$2,'Data R'!$1:$9999,MATCH(D372,'Data R'!$1:$1,),FALSE)="","x",IFERROR(VLOOKUP($B$2,'Data R'!$1:$9999,MATCH(D372,'Data R'!$1:$1,),FALSE),"-"))</f>
        <v>#N/A</v>
      </c>
      <c r="E374" s="5" t="e">
        <f>IF(VLOOKUP($B$2,'Data R'!$1:$9999,MATCH(E372,'Data R'!$1:$1,),FALSE)="","x",IFERROR(VLOOKUP($B$2,'Data R'!$1:$9999,MATCH(E372,'Data R'!$1:$1,),FALSE),"-"))</f>
        <v>#N/A</v>
      </c>
      <c r="F374" s="5" t="e">
        <f>IF(VLOOKUP($B$2,'Data R'!$1:$9999,MATCH(F372,'Data R'!$1:$1,),FALSE)="","x",IFERROR(VLOOKUP($B$2,'Data R'!$1:$9999,MATCH(F372,'Data R'!$1:$1,),FALSE),"-"))</f>
        <v>#N/A</v>
      </c>
      <c r="G374" s="5" t="e">
        <f>IF(VLOOKUP($B$2,'Data R'!$1:$9999,MATCH(G372,'Data R'!$1:$1,),FALSE)="","x",IFERROR(VLOOKUP($B$2,'Data R'!$1:$9999,MATCH(G372,'Data R'!$1:$1,),FALSE),"-"))</f>
        <v>#N/A</v>
      </c>
      <c r="H374" s="5" t="e">
        <f>IF(VLOOKUP($B$2,'Data R'!$1:$9999,MATCH(H372,'Data R'!$1:$1,),FALSE)="","x",IFERROR(VLOOKUP($B$2,'Data R'!$1:$9999,MATCH(H372,'Data R'!$1:$1,),FALSE),"-"))</f>
        <v>#N/A</v>
      </c>
      <c r="I374" s="5" t="e">
        <f>IF(VLOOKUP($B$2,'Data R'!$1:$9999,MATCH(I372,'Data R'!$1:$1,),FALSE)="","x",IFERROR(VLOOKUP($B$2,'Data R'!$1:$9999,MATCH(I372,'Data R'!$1:$1,),FALSE),"-"))</f>
        <v>#N/A</v>
      </c>
      <c r="J374" s="5" t="e">
        <f>IF(VLOOKUP($B$2,'Data R'!$1:$9999,MATCH(J372,'Data R'!$1:$1,),FALSE)="","x",IFERROR(VLOOKUP($B$2,'Data R'!$1:$9999,MATCH(J372,'Data R'!$1:$1,),FALSE),"-"))</f>
        <v>#N/A</v>
      </c>
      <c r="K374" s="5" t="e">
        <f>IF(VLOOKUP($B$2,'Data R'!$1:$9999,MATCH(K372,'Data R'!$1:$1,),FALSE)="","x",IFERROR(VLOOKUP($B$2,'Data R'!$1:$9999,MATCH(K372,'Data R'!$1:$1,),FALSE),"-"))</f>
        <v>#N/A</v>
      </c>
    </row>
    <row r="375" spans="1:31" ht="15" customHeight="1" x14ac:dyDescent="0.2">
      <c r="A375" s="3" t="str">
        <f>$B$3</f>
        <v>GGD Limburg-Noord</v>
      </c>
      <c r="B375" s="5" t="e">
        <f>IF(VLOOKUP($B$3,'Data R'!$1:$9999,MATCH(B372,'Data R'!$1:$1,),FALSE)="","x",IFERROR(VLOOKUP($B$3,'Data R'!$1:$9999,MATCH(B372,'Data R'!$1:$1,),FALSE),"-"))</f>
        <v>#N/A</v>
      </c>
      <c r="C375" s="5" t="e">
        <f>IF(VLOOKUP($B$3,'Data R'!$1:$9999,MATCH(C372,'Data R'!$1:$1,),FALSE)="","x",IFERROR(VLOOKUP($B$3,'Data R'!$1:$9999,MATCH(C372,'Data R'!$1:$1,),FALSE),"-"))</f>
        <v>#N/A</v>
      </c>
      <c r="D375" s="5" t="e">
        <f>IF(VLOOKUP($B$3,'Data R'!$1:$9999,MATCH(D372,'Data R'!$1:$1,),FALSE)="","x",IFERROR(VLOOKUP($B$3,'Data R'!$1:$9999,MATCH(D372,'Data R'!$1:$1,),FALSE),"-"))</f>
        <v>#N/A</v>
      </c>
      <c r="E375" s="5" t="e">
        <f>IF(VLOOKUP($B$3,'Data R'!$1:$9999,MATCH(E372,'Data R'!$1:$1,),FALSE)="","x",IFERROR(VLOOKUP($B$3,'Data R'!$1:$9999,MATCH(E372,'Data R'!$1:$1,),FALSE),"-"))</f>
        <v>#N/A</v>
      </c>
      <c r="F375" s="5" t="e">
        <f>IF(VLOOKUP($B$3,'Data R'!$1:$9999,MATCH(F372,'Data R'!$1:$1,),FALSE)="","x",IFERROR(VLOOKUP($B$3,'Data R'!$1:$9999,MATCH(F372,'Data R'!$1:$1,),FALSE),"-"))</f>
        <v>#N/A</v>
      </c>
      <c r="G375" s="5" t="e">
        <f>IF(VLOOKUP($B$3,'Data R'!$1:$9999,MATCH(G372,'Data R'!$1:$1,),FALSE)="","x",IFERROR(VLOOKUP($B$3,'Data R'!$1:$9999,MATCH(G372,'Data R'!$1:$1,),FALSE),"-"))</f>
        <v>#N/A</v>
      </c>
      <c r="H375" s="5" t="e">
        <f>IF(VLOOKUP($B$3,'Data R'!$1:$9999,MATCH(H372,'Data R'!$1:$1,),FALSE)="","x",IFERROR(VLOOKUP($B$3,'Data R'!$1:$9999,MATCH(H372,'Data R'!$1:$1,),FALSE),"-"))</f>
        <v>#N/A</v>
      </c>
      <c r="I375" s="5" t="e">
        <f>IF(VLOOKUP($B$3,'Data R'!$1:$9999,MATCH(I372,'Data R'!$1:$1,),FALSE)="","x",IFERROR(VLOOKUP($B$3,'Data R'!$1:$9999,MATCH(I372,'Data R'!$1:$1,),FALSE),"-"))</f>
        <v>#N/A</v>
      </c>
      <c r="J375" s="5" t="e">
        <f>IF(VLOOKUP($B$3,'Data R'!$1:$9999,MATCH(J372,'Data R'!$1:$1,),FALSE)="","x",IFERROR(VLOOKUP($B$3,'Data R'!$1:$9999,MATCH(J372,'Data R'!$1:$1,),FALSE),"-"))</f>
        <v>#N/A</v>
      </c>
      <c r="K375" s="5" t="e">
        <f>IF(VLOOKUP($B$3,'Data R'!$1:$9999,MATCH(K372,'Data R'!$1:$1,),FALSE)="","x",IFERROR(VLOOKUP($B$3,'Data R'!$1:$9999,MATCH(K372,'Data R'!$1:$1,),FALSE),"-"))</f>
        <v>#N/A</v>
      </c>
    </row>
    <row r="376" spans="1:31" ht="15" customHeight="1" x14ac:dyDescent="0.2">
      <c r="A376" s="3"/>
      <c r="G376" s="22"/>
      <c r="H376" s="22"/>
      <c r="I376" s="22"/>
    </row>
    <row r="377" spans="1:31" ht="15" customHeight="1" x14ac:dyDescent="0.2">
      <c r="A377" s="16" t="s">
        <v>348</v>
      </c>
      <c r="B377" s="21"/>
      <c r="C377" s="23"/>
      <c r="D377" s="23"/>
      <c r="E377" s="23"/>
      <c r="F377" s="23"/>
      <c r="G377" s="21"/>
      <c r="H377" s="21"/>
      <c r="I377" s="21"/>
      <c r="J377" s="34"/>
      <c r="K377" s="34"/>
    </row>
    <row r="378" spans="1:31" ht="15" customHeight="1" x14ac:dyDescent="0.2">
      <c r="A378" s="4" t="s">
        <v>1</v>
      </c>
      <c r="B378" t="s">
        <v>822</v>
      </c>
      <c r="C378" t="s">
        <v>821</v>
      </c>
      <c r="D378" t="s">
        <v>820</v>
      </c>
      <c r="E378" t="s">
        <v>355</v>
      </c>
      <c r="F378" t="s">
        <v>354</v>
      </c>
      <c r="G378" t="s">
        <v>353</v>
      </c>
      <c r="H378" t="s">
        <v>352</v>
      </c>
      <c r="I378" t="s">
        <v>351</v>
      </c>
      <c r="J378" t="s">
        <v>350</v>
      </c>
      <c r="K378" t="s">
        <v>349</v>
      </c>
    </row>
    <row r="379" spans="1:31" ht="15" customHeight="1" x14ac:dyDescent="0.2">
      <c r="A379" s="3"/>
      <c r="B379" s="5" t="s">
        <v>294</v>
      </c>
      <c r="C379" s="5" t="s">
        <v>293</v>
      </c>
      <c r="D379" s="5" t="s">
        <v>292</v>
      </c>
      <c r="E379" s="63" t="s">
        <v>772</v>
      </c>
      <c r="F379" s="5" t="s">
        <v>290</v>
      </c>
      <c r="G379" s="1" t="s">
        <v>289</v>
      </c>
      <c r="H379" s="1" t="s">
        <v>288</v>
      </c>
      <c r="I379" s="1" t="s">
        <v>287</v>
      </c>
      <c r="J379" t="s">
        <v>286</v>
      </c>
      <c r="K379" t="s">
        <v>285</v>
      </c>
    </row>
    <row r="380" spans="1:31" ht="15" customHeight="1" x14ac:dyDescent="0.2">
      <c r="A380" s="3" t="str">
        <f>$B$2</f>
        <v>'s-Gravenhage</v>
      </c>
      <c r="B380" s="5" t="e">
        <f>IF(VLOOKUP($B$2,'Data R'!$1:$9999,MATCH(B378,'Data R'!$1:$1,),FALSE)="","x",IFERROR(VLOOKUP($B$2,'Data R'!$1:$9999,MATCH(B378,'Data R'!$1:$1,),FALSE),"-"))</f>
        <v>#N/A</v>
      </c>
      <c r="C380" s="5" t="e">
        <f>IF(VLOOKUP($B$2,'Data R'!$1:$9999,MATCH(C378,'Data R'!$1:$1,),FALSE)="","x",IFERROR(VLOOKUP($B$2,'Data R'!$1:$9999,MATCH(C378,'Data R'!$1:$1,),FALSE),"-"))</f>
        <v>#N/A</v>
      </c>
      <c r="D380" s="5" t="e">
        <f>IF(VLOOKUP($B$2,'Data R'!$1:$9999,MATCH(D378,'Data R'!$1:$1,),FALSE)="","x",IFERROR(VLOOKUP($B$2,'Data R'!$1:$9999,MATCH(D378,'Data R'!$1:$1,),FALSE),"-"))</f>
        <v>#N/A</v>
      </c>
      <c r="E380" s="5" t="e">
        <f>IF(VLOOKUP($B$2,'Data R'!$1:$9999,MATCH(E378,'Data R'!$1:$1,),FALSE)="","x",IFERROR(VLOOKUP($B$2,'Data R'!$1:$9999,MATCH(E378,'Data R'!$1:$1,),FALSE),"-"))</f>
        <v>#N/A</v>
      </c>
      <c r="F380" s="5" t="e">
        <f>IF(VLOOKUP($B$2,'Data R'!$1:$9999,MATCH(F378,'Data R'!$1:$1,),FALSE)="","x",IFERROR(VLOOKUP($B$2,'Data R'!$1:$9999,MATCH(F378,'Data R'!$1:$1,),FALSE),"-"))</f>
        <v>#N/A</v>
      </c>
      <c r="G380" s="5" t="e">
        <f>IF(VLOOKUP($B$2,'Data R'!$1:$9999,MATCH(G378,'Data R'!$1:$1,),FALSE)="","x",IFERROR(VLOOKUP($B$2,'Data R'!$1:$9999,MATCH(G378,'Data R'!$1:$1,),FALSE),"-"))</f>
        <v>#N/A</v>
      </c>
      <c r="H380" s="5" t="e">
        <f>IF(VLOOKUP($B$2,'Data R'!$1:$9999,MATCH(H378,'Data R'!$1:$1,),FALSE)="","x",IFERROR(VLOOKUP($B$2,'Data R'!$1:$9999,MATCH(H378,'Data R'!$1:$1,),FALSE),"-"))</f>
        <v>#N/A</v>
      </c>
      <c r="I380" s="5" t="e">
        <f>IF(VLOOKUP($B$2,'Data R'!$1:$9999,MATCH(I378,'Data R'!$1:$1,),FALSE)="","x",IFERROR(VLOOKUP($B$2,'Data R'!$1:$9999,MATCH(I378,'Data R'!$1:$1,),FALSE),"-"))</f>
        <v>#N/A</v>
      </c>
      <c r="J380" s="5" t="e">
        <f>IF(VLOOKUP($B$2,'Data R'!$1:$9999,MATCH(J378,'Data R'!$1:$1,),FALSE)="","x",IFERROR(VLOOKUP($B$2,'Data R'!$1:$9999,MATCH(J378,'Data R'!$1:$1,),FALSE),"-"))</f>
        <v>#N/A</v>
      </c>
      <c r="K380" s="5" t="e">
        <f>IF(VLOOKUP($B$2,'Data R'!$1:$9999,MATCH(K378,'Data R'!$1:$1,),FALSE)="","x",IFERROR(VLOOKUP($B$2,'Data R'!$1:$9999,MATCH(K378,'Data R'!$1:$1,),FALSE),"-"))</f>
        <v>#N/A</v>
      </c>
    </row>
    <row r="381" spans="1:31" ht="15" customHeight="1" x14ac:dyDescent="0.2">
      <c r="A381" s="3" t="str">
        <f>$B$3</f>
        <v>GGD Limburg-Noord</v>
      </c>
      <c r="B381" s="5" t="e">
        <f>IF(VLOOKUP($B$3,'Data R'!$1:$9999,MATCH(B378,'Data R'!$1:$1,),FALSE)="","x",IFERROR(VLOOKUP($B$3,'Data R'!$1:$9999,MATCH(B378,'Data R'!$1:$1,),FALSE),"-"))</f>
        <v>#N/A</v>
      </c>
      <c r="C381" s="5" t="e">
        <f>IF(VLOOKUP($B$3,'Data R'!$1:$9999,MATCH(C378,'Data R'!$1:$1,),FALSE)="","x",IFERROR(VLOOKUP($B$3,'Data R'!$1:$9999,MATCH(C378,'Data R'!$1:$1,),FALSE),"-"))</f>
        <v>#N/A</v>
      </c>
      <c r="D381" s="5" t="e">
        <f>IF(VLOOKUP($B$3,'Data R'!$1:$9999,MATCH(D378,'Data R'!$1:$1,),FALSE)="","x",IFERROR(VLOOKUP($B$3,'Data R'!$1:$9999,MATCH(D378,'Data R'!$1:$1,),FALSE),"-"))</f>
        <v>#N/A</v>
      </c>
      <c r="E381" s="5" t="e">
        <f>IF(VLOOKUP($B$3,'Data R'!$1:$9999,MATCH(E378,'Data R'!$1:$1,),FALSE)="","x",IFERROR(VLOOKUP($B$3,'Data R'!$1:$9999,MATCH(E378,'Data R'!$1:$1,),FALSE),"-"))</f>
        <v>#N/A</v>
      </c>
      <c r="F381" s="5" t="e">
        <f>IF(VLOOKUP($B$3,'Data R'!$1:$9999,MATCH(F378,'Data R'!$1:$1,),FALSE)="","x",IFERROR(VLOOKUP($B$3,'Data R'!$1:$9999,MATCH(F378,'Data R'!$1:$1,),FALSE),"-"))</f>
        <v>#N/A</v>
      </c>
      <c r="G381" s="5" t="e">
        <f>IF(VLOOKUP($B$3,'Data R'!$1:$9999,MATCH(G378,'Data R'!$1:$1,),FALSE)="","x",IFERROR(VLOOKUP($B$3,'Data R'!$1:$9999,MATCH(G378,'Data R'!$1:$1,),FALSE),"-"))</f>
        <v>#N/A</v>
      </c>
      <c r="H381" s="5" t="e">
        <f>IF(VLOOKUP($B$3,'Data R'!$1:$9999,MATCH(H378,'Data R'!$1:$1,),FALSE)="","x",IFERROR(VLOOKUP($B$3,'Data R'!$1:$9999,MATCH(H378,'Data R'!$1:$1,),FALSE),"-"))</f>
        <v>#N/A</v>
      </c>
      <c r="I381" s="5" t="e">
        <f>IF(VLOOKUP($B$3,'Data R'!$1:$9999,MATCH(I378,'Data R'!$1:$1,),FALSE)="","x",IFERROR(VLOOKUP($B$3,'Data R'!$1:$9999,MATCH(I378,'Data R'!$1:$1,),FALSE),"-"))</f>
        <v>#N/A</v>
      </c>
      <c r="J381" s="5" t="e">
        <f>IF(VLOOKUP($B$3,'Data R'!$1:$9999,MATCH(J378,'Data R'!$1:$1,),FALSE)="","x",IFERROR(VLOOKUP($B$3,'Data R'!$1:$9999,MATCH(J378,'Data R'!$1:$1,),FALSE),"-"))</f>
        <v>#N/A</v>
      </c>
      <c r="K381" s="5" t="e">
        <f>IF(VLOOKUP($B$3,'Data R'!$1:$9999,MATCH(K378,'Data R'!$1:$1,),FALSE)="","x",IFERROR(VLOOKUP($B$3,'Data R'!$1:$9999,MATCH(K378,'Data R'!$1:$1,),FALSE),"-"))</f>
        <v>#N/A</v>
      </c>
    </row>
    <row r="382" spans="1:31" ht="15" customHeight="1" x14ac:dyDescent="0.2">
      <c r="A382" s="3"/>
      <c r="B382" s="22"/>
      <c r="C382" s="22"/>
      <c r="D382" s="22"/>
      <c r="E382" s="22"/>
      <c r="F382" s="22"/>
      <c r="G382" s="25"/>
      <c r="H382" s="22"/>
      <c r="I382" s="22"/>
    </row>
    <row r="383" spans="1:31" s="41" customFormat="1" ht="15" customHeight="1" x14ac:dyDescent="0.2">
      <c r="A383" s="45" t="s">
        <v>510</v>
      </c>
      <c r="B383" s="46"/>
      <c r="C383" s="46"/>
      <c r="D383" s="46"/>
      <c r="E383" s="46"/>
      <c r="F383" s="46"/>
      <c r="G383" s="46"/>
      <c r="H383" s="46"/>
      <c r="I383" s="46"/>
    </row>
    <row r="384" spans="1:31" ht="15" customHeight="1" x14ac:dyDescent="0.2">
      <c r="A384" s="16" t="s">
        <v>340</v>
      </c>
      <c r="B384" s="2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" customHeight="1" x14ac:dyDescent="0.2">
      <c r="A385" s="4" t="s">
        <v>1</v>
      </c>
      <c r="B385" s="13" t="s">
        <v>116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" customHeight="1" x14ac:dyDescent="0.2">
      <c r="A386" s="3"/>
      <c r="B386" s="4" t="s">
        <v>302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" customHeight="1" x14ac:dyDescent="0.2">
      <c r="A387" s="3" t="str">
        <f>$B$2</f>
        <v>'s-Gravenhage</v>
      </c>
      <c r="B387" s="5" t="e">
        <f>IF(VLOOKUP($B$2,'Data R'!$1:$9999,MATCH(B385,'Data R'!$1:$1,),FALSE) = "", "x", IFERROR(VLOOKUP($B$2,'Data R'!$1:$9999,MATCH(B385,'Data R'!$1:$1,),FALSE), "-"))</f>
        <v>#N/A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" customHeight="1" x14ac:dyDescent="0.2">
      <c r="A388" s="3" t="str">
        <f>$B$3</f>
        <v>GGD Limburg-Noord</v>
      </c>
      <c r="B388" s="5" t="e">
        <f>IF(VLOOKUP($B$3,'Data R'!$1:$9999,MATCH(B385,'Data R'!$1:$1,),FALSE) = "", "x", IFERROR(VLOOKUP($B$3,'Data R'!$1:$9999,MATCH(B385,'Data R'!$1:$1,),FALSE), "-"))</f>
        <v>#N/A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" customHeight="1" x14ac:dyDescent="0.2">
      <c r="A389" s="19" t="str">
        <f>$B$4</f>
        <v>Nederland</v>
      </c>
      <c r="B389" s="5" t="e">
        <f>IF(VLOOKUP($B$4,'Data R'!$1:$9999,MATCH(B385,'Data R'!$1:$1,),FALSE) = "", "x", IFERROR(VLOOKUP($B$4,'Data R'!$1:$9999,MATCH(B385,'Data R'!$1:$1,),FALSE), "-"))</f>
        <v>#N/A</v>
      </c>
      <c r="C389" s="5"/>
      <c r="D389" s="5"/>
      <c r="E389" s="5"/>
      <c r="F389" s="5"/>
      <c r="G389" s="5"/>
      <c r="H389" s="5"/>
      <c r="I389" s="5"/>
      <c r="J389" s="5"/>
      <c r="K389" s="5"/>
    </row>
    <row r="390" spans="1:31" ht="15" customHeight="1" x14ac:dyDescent="0.2">
      <c r="A390" s="3"/>
      <c r="B390" s="22"/>
      <c r="C390" s="22"/>
      <c r="D390" s="22"/>
      <c r="E390" s="22"/>
      <c r="F390" s="22"/>
      <c r="G390" s="22"/>
      <c r="H390" s="22"/>
      <c r="I390" s="22"/>
    </row>
    <row r="391" spans="1:31" ht="15" customHeight="1" x14ac:dyDescent="0.2">
      <c r="A391" s="16" t="s">
        <v>356</v>
      </c>
      <c r="B391" s="2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" customHeight="1" x14ac:dyDescent="0.2">
      <c r="A392" s="4" t="s">
        <v>1</v>
      </c>
      <c r="B392" s="2" t="s">
        <v>115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" customHeight="1" x14ac:dyDescent="0.2">
      <c r="A393" s="3"/>
      <c r="B393" s="4" t="s">
        <v>302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" customHeight="1" x14ac:dyDescent="0.2">
      <c r="A394" s="3" t="str">
        <f>$B$2</f>
        <v>'s-Gravenhage</v>
      </c>
      <c r="B394" s="5" t="e">
        <f>IF(VLOOKUP($B$2,'Data R'!$1:$9999,MATCH(B392,'Data R'!$1:$1,),FALSE) = "", "x", IFERROR(VLOOKUP($B$2,'Data R'!$1:$9999,MATCH(B392,'Data R'!$1:$1,),FALSE), "-"))</f>
        <v>#N/A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" customHeight="1" x14ac:dyDescent="0.2">
      <c r="A395" s="3" t="str">
        <f>$B$3</f>
        <v>GGD Limburg-Noord</v>
      </c>
      <c r="B395" s="5" t="e">
        <f>IF(VLOOKUP($B$3,'Data R'!$1:$9999,MATCH(B392,'Data R'!$1:$1,),FALSE) = "", "x", IFERROR(VLOOKUP($B$3,'Data R'!$1:$9999,MATCH(B392,'Data R'!$1:$1,),FALSE), "-"))</f>
        <v>#N/A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" customHeight="1" x14ac:dyDescent="0.2">
      <c r="A396" s="19" t="str">
        <f>$B$4</f>
        <v>Nederland</v>
      </c>
      <c r="B396" s="5" t="e">
        <f>IF(VLOOKUP($B$4,'Data R'!$1:$9999,MATCH(B392,'Data R'!$1:$1,),FALSE) = "", "x", IFERROR(VLOOKUP($B$4,'Data R'!$1:$9999,MATCH(B392,'Data R'!$1:$1,),FALSE), "-"))</f>
        <v>#N/A</v>
      </c>
      <c r="C396" s="5"/>
      <c r="D396" s="5"/>
      <c r="E396" s="5"/>
      <c r="F396" s="5"/>
      <c r="G396" s="5"/>
      <c r="H396" s="5"/>
      <c r="I396" s="5"/>
      <c r="J396" s="5"/>
      <c r="K396" s="5"/>
    </row>
    <row r="397" spans="1:31" ht="15" customHeight="1" x14ac:dyDescent="0.2">
      <c r="B397" s="70"/>
      <c r="C397" s="70"/>
      <c r="D397" s="3"/>
      <c r="E397" s="70"/>
      <c r="F397" s="70"/>
      <c r="G397" s="70"/>
      <c r="H397" s="70"/>
      <c r="I397" s="70"/>
    </row>
    <row r="398" spans="1:31" ht="15" customHeight="1" x14ac:dyDescent="0.2">
      <c r="A398" s="16" t="s">
        <v>357</v>
      </c>
      <c r="B398" s="2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" customHeight="1" x14ac:dyDescent="0.2">
      <c r="A399" s="4" t="s">
        <v>1</v>
      </c>
      <c r="B399" s="6" t="s">
        <v>117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2">
      <c r="A400" s="3"/>
      <c r="B400" s="4" t="s">
        <v>302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" customHeight="1" x14ac:dyDescent="0.2">
      <c r="A401" s="3" t="str">
        <f>$B$2</f>
        <v>'s-Gravenhage</v>
      </c>
      <c r="B401" s="5" t="e">
        <f>IF(VLOOKUP($B$2,'Data R'!$1:$9999,MATCH(B399,'Data R'!$1:$1,),FALSE) = "", "x", IFERROR(VLOOKUP($B$2,'Data R'!$1:$9999,MATCH(B399,'Data R'!$1:$1,),FALSE), "-"))</f>
        <v>#N/A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" customHeight="1" x14ac:dyDescent="0.2">
      <c r="A402" s="3" t="str">
        <f>$B$3</f>
        <v>GGD Limburg-Noord</v>
      </c>
      <c r="B402" s="5" t="e">
        <f>IF(VLOOKUP($B$3,'Data R'!$1:$9999,MATCH(B399,'Data R'!$1:$1,),FALSE) = "", "x", IFERROR(VLOOKUP($B$3,'Data R'!$1:$9999,MATCH(B399,'Data R'!$1:$1,),FALSE), "-"))</f>
        <v>#N/A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" customHeight="1" x14ac:dyDescent="0.2">
      <c r="A403" s="19" t="str">
        <f>$B$4</f>
        <v>Nederland</v>
      </c>
      <c r="B403" s="5" t="e">
        <f>IF(VLOOKUP($B$4,'Data R'!$1:$9999,MATCH(B399,'Data R'!$1:$1,),FALSE) = "", "x", IFERROR(VLOOKUP($B$4,'Data R'!$1:$9999,MATCH(B399,'Data R'!$1:$1,),FALSE), "-"))</f>
        <v>#N/A</v>
      </c>
      <c r="C403" s="5"/>
      <c r="D403" s="5"/>
      <c r="E403" s="5"/>
      <c r="F403" s="5"/>
      <c r="G403" s="5"/>
      <c r="H403" s="5"/>
      <c r="I403" s="5"/>
      <c r="J403" s="5"/>
      <c r="K403" s="5"/>
    </row>
    <row r="404" spans="1:31" ht="15" customHeight="1" x14ac:dyDescent="0.2">
      <c r="A404" s="3"/>
      <c r="B404" s="2"/>
      <c r="C404" s="2"/>
      <c r="D404" s="2"/>
      <c r="E404" s="2"/>
      <c r="F404" s="2"/>
      <c r="G404" s="2"/>
      <c r="H404" s="2"/>
      <c r="I404" s="2"/>
    </row>
    <row r="405" spans="1:31" ht="15" customHeight="1" x14ac:dyDescent="0.2">
      <c r="A405" s="16" t="s">
        <v>358</v>
      </c>
      <c r="B405" s="2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" customHeight="1" x14ac:dyDescent="0.2">
      <c r="A406" s="4" t="s">
        <v>1</v>
      </c>
      <c r="B406" s="13" t="s">
        <v>118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" customHeight="1" x14ac:dyDescent="0.2">
      <c r="A407" s="3"/>
      <c r="B407" s="4" t="s">
        <v>302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" customHeight="1" x14ac:dyDescent="0.2">
      <c r="A408" s="3" t="str">
        <f>$B$2</f>
        <v>'s-Gravenhage</v>
      </c>
      <c r="B408" s="5" t="e">
        <f>IF(VLOOKUP($B$2,'Data R'!$1:$9999,MATCH(B406,'Data R'!$1:$1,),FALSE) = "", "x", IFERROR(VLOOKUP($B$2,'Data R'!$1:$9999,MATCH(B406,'Data R'!$1:$1,),FALSE), "-"))</f>
        <v>#N/A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" customHeight="1" x14ac:dyDescent="0.2">
      <c r="A409" s="3" t="str">
        <f>$B$3</f>
        <v>GGD Limburg-Noord</v>
      </c>
      <c r="B409" s="5" t="e">
        <f>IF(VLOOKUP($B$3,'Data R'!$1:$9999,MATCH(B406,'Data R'!$1:$1,),FALSE) = "", "x", IFERROR(VLOOKUP($B$3,'Data R'!$1:$9999,MATCH(B406,'Data R'!$1:$1,),FALSE), "-"))</f>
        <v>#N/A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" customHeight="1" x14ac:dyDescent="0.2">
      <c r="A410" s="19" t="str">
        <f>$B$4</f>
        <v>Nederland</v>
      </c>
      <c r="B410" s="5" t="e">
        <f>IF(VLOOKUP($B$4,'Data R'!$1:$9999,MATCH(B406,'Data R'!$1:$1,),FALSE) = "", "x", IFERROR(VLOOKUP($B$4,'Data R'!$1:$9999,MATCH(B406,'Data R'!$1:$1,),FALSE), "-"))</f>
        <v>#N/A</v>
      </c>
      <c r="C410" s="5"/>
      <c r="D410" s="5"/>
      <c r="E410" s="5"/>
      <c r="F410" s="5"/>
      <c r="G410" s="5"/>
      <c r="H410" s="5"/>
      <c r="I410" s="5"/>
      <c r="J410" s="5"/>
      <c r="K410" s="5"/>
    </row>
    <row r="411" spans="1:31" ht="15" customHeight="1" x14ac:dyDescent="0.2">
      <c r="A411" s="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 t="str">
        <f>IFERROR(VLOOKUP($B$2,#REF!,MATCH(O397 &amp; "_2125",#REF!,),FALSE) + COLUMN()/100000000, "-")</f>
        <v>-</v>
      </c>
      <c r="P411" s="22" t="str">
        <f>IFERROR(VLOOKUP($B$2,#REF!,MATCH(P397 &amp; "_2125",#REF!,),FALSE) + COLUMN()/100000000, "-")</f>
        <v>-</v>
      </c>
      <c r="Q411" s="22" t="str">
        <f>IFERROR(VLOOKUP($B$2,#REF!,MATCH(Q397 &amp; "_2125",#REF!,),FALSE) + COLUMN()/100000000, "-")</f>
        <v>-</v>
      </c>
      <c r="R411" s="22" t="str">
        <f>IFERROR(VLOOKUP($B$2,#REF!,MATCH(R397 &amp; "_2125",#REF!,),FALSE) + COLUMN()/100000000, "-")</f>
        <v>-</v>
      </c>
    </row>
    <row r="412" spans="1:31" s="41" customFormat="1" ht="15" customHeight="1" x14ac:dyDescent="0.2">
      <c r="A412" s="45" t="s">
        <v>511</v>
      </c>
      <c r="B412" s="46"/>
      <c r="C412" s="46"/>
      <c r="D412" s="46"/>
      <c r="E412" s="46"/>
      <c r="F412" s="46"/>
      <c r="G412" s="46"/>
      <c r="H412" s="46"/>
      <c r="I412" s="46"/>
    </row>
    <row r="413" spans="1:31" ht="15" customHeight="1" x14ac:dyDescent="0.2">
      <c r="A413" s="16" t="s">
        <v>6</v>
      </c>
      <c r="B413" s="2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" customHeight="1" x14ac:dyDescent="0.2">
      <c r="A414" s="4" t="s">
        <v>1</v>
      </c>
      <c r="B414" t="s">
        <v>359</v>
      </c>
      <c r="C414" t="s">
        <v>360</v>
      </c>
      <c r="D414" t="s">
        <v>361</v>
      </c>
      <c r="E414" t="s">
        <v>362</v>
      </c>
      <c r="F414" t="s">
        <v>363</v>
      </c>
      <c r="G414" s="22"/>
      <c r="H414" s="22"/>
      <c r="I414" s="22"/>
    </row>
    <row r="415" spans="1:31" ht="15" customHeight="1" x14ac:dyDescent="0.2">
      <c r="A415" s="3"/>
      <c r="B415" s="4" t="s">
        <v>287</v>
      </c>
      <c r="C415" s="4" t="s">
        <v>288</v>
      </c>
      <c r="D415" s="4" t="s">
        <v>289</v>
      </c>
      <c r="E415" s="22" t="s">
        <v>290</v>
      </c>
      <c r="F415" s="22" t="s">
        <v>291</v>
      </c>
      <c r="G415" s="2"/>
      <c r="H415" s="2"/>
      <c r="I415" s="2"/>
      <c r="J415" s="2"/>
      <c r="K415" s="2"/>
      <c r="L415" s="2"/>
    </row>
    <row r="416" spans="1:31" ht="15" customHeight="1" x14ac:dyDescent="0.2">
      <c r="A416" s="3" t="str">
        <f>$B$2</f>
        <v>'s-Gravenhage</v>
      </c>
      <c r="B416" s="5" t="e">
        <f>IF(VLOOKUP($B$2,'Data R'!$1:$9999,MATCH(B414,'Data R'!$1:$1,),FALSE)="","x",IFERROR(VLOOKUP($B$2,'Data R'!$1:$9999,MATCH(B414,'Data R'!$1:$1,),FALSE),"-"))</f>
        <v>#N/A</v>
      </c>
      <c r="C416" s="5" t="e">
        <f>IF(VLOOKUP($B$2,'Data R'!$1:$9999,MATCH(C414,'Data R'!$1:$1,),FALSE)="","x",IFERROR(VLOOKUP($B$2,'Data R'!$1:$9999,MATCH(C414,'Data R'!$1:$1,),FALSE),"-"))</f>
        <v>#N/A</v>
      </c>
      <c r="D416" s="5" t="e">
        <f>IF(VLOOKUP($B$2,'Data R'!$1:$9999,MATCH(D414,'Data R'!$1:$1,),FALSE)="","x",IFERROR(VLOOKUP($B$2,'Data R'!$1:$9999,MATCH(D414,'Data R'!$1:$1,),FALSE),"-"))</f>
        <v>#N/A</v>
      </c>
      <c r="E416" s="5" t="e">
        <f>IF(VLOOKUP($B$2,'Data R'!$1:$9999,MATCH(E414,'Data R'!$1:$1,),FALSE)="","x",IFERROR(VLOOKUP($B$2,'Data R'!$1:$9999,MATCH(E414,'Data R'!$1:$1,),FALSE),"-"))</f>
        <v>#N/A</v>
      </c>
      <c r="F416" s="5" t="e">
        <f>IF(VLOOKUP($B$2,'Data R'!$1:$9999,MATCH(F414,'Data R'!$1:$1,),FALSE)="","x",IFERROR(VLOOKUP($B$2,'Data R'!$1:$9999,MATCH(F414,'Data R'!$1:$1,),FALSE),"-"))</f>
        <v>#N/A</v>
      </c>
      <c r="G416" s="22"/>
      <c r="H416" s="22"/>
      <c r="I416" s="22"/>
    </row>
    <row r="417" spans="1:31" ht="15" customHeight="1" x14ac:dyDescent="0.2">
      <c r="A417" s="3" t="str">
        <f>$B$3</f>
        <v>GGD Limburg-Noord</v>
      </c>
      <c r="B417" s="5" t="e">
        <f>IF(VLOOKUP($B$3,'Data R'!$1:$9999,MATCH(B414,'Data R'!$1:$1,),FALSE)="","x",IFERROR(VLOOKUP($B$3,'Data R'!$1:$9999,MATCH(B414,'Data R'!$1:$1,),FALSE),"-"))</f>
        <v>#N/A</v>
      </c>
      <c r="C417" s="5" t="e">
        <f>IF(VLOOKUP($B$3,'Data R'!$1:$9999,MATCH(C414,'Data R'!$1:$1,),FALSE)="","x",IFERROR(VLOOKUP($B$3,'Data R'!$1:$9999,MATCH(C414,'Data R'!$1:$1,),FALSE),"-"))</f>
        <v>#N/A</v>
      </c>
      <c r="D417" s="5" t="e">
        <f>IF(VLOOKUP($B$3,'Data R'!$1:$9999,MATCH(D414,'Data R'!$1:$1,),FALSE)="","x",IFERROR(VLOOKUP($B$3,'Data R'!$1:$9999,MATCH(D414,'Data R'!$1:$1,),FALSE),"-"))</f>
        <v>#N/A</v>
      </c>
      <c r="E417" s="5" t="e">
        <f>IF(VLOOKUP($B$3,'Data R'!$1:$9999,MATCH(E414,'Data R'!$1:$1,),FALSE)="","x",IFERROR(VLOOKUP($B$3,'Data R'!$1:$9999,MATCH(E414,'Data R'!$1:$1,),FALSE),"-"))</f>
        <v>#N/A</v>
      </c>
      <c r="F417" s="5" t="e">
        <f>IF(VLOOKUP($B$3,'Data R'!$1:$9999,MATCH(F414,'Data R'!$1:$1,),FALSE)="","x",IFERROR(VLOOKUP($B$3,'Data R'!$1:$9999,MATCH(F414,'Data R'!$1:$1,),FALSE),"-"))</f>
        <v>#N/A</v>
      </c>
      <c r="G417" s="22"/>
      <c r="H417" s="22"/>
      <c r="I417" s="22"/>
      <c r="J417" s="22"/>
      <c r="K417" s="22"/>
      <c r="L417" s="22"/>
    </row>
    <row r="418" spans="1:31" ht="15" customHeight="1" x14ac:dyDescent="0.2">
      <c r="A418" s="3"/>
      <c r="B418" s="22"/>
      <c r="C418" s="22"/>
      <c r="D418" s="22"/>
      <c r="E418" s="22"/>
      <c r="F418" s="22"/>
      <c r="G418" s="22"/>
      <c r="H418" s="22"/>
      <c r="I418" s="22"/>
    </row>
    <row r="419" spans="1:31" ht="15" customHeight="1" x14ac:dyDescent="0.2">
      <c r="A419" s="16" t="s">
        <v>364</v>
      </c>
      <c r="B419" s="2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" customHeight="1" x14ac:dyDescent="0.2">
      <c r="A420" s="4" t="s">
        <v>1</v>
      </c>
      <c r="B420" t="s">
        <v>365</v>
      </c>
      <c r="C420" t="s">
        <v>366</v>
      </c>
      <c r="D420" t="s">
        <v>367</v>
      </c>
      <c r="E420" t="s">
        <v>368</v>
      </c>
      <c r="F420" t="s">
        <v>369</v>
      </c>
      <c r="G420" s="22"/>
      <c r="H420" s="22"/>
      <c r="I420" s="22"/>
    </row>
    <row r="421" spans="1:31" ht="15" customHeight="1" x14ac:dyDescent="0.2">
      <c r="A421" s="3"/>
      <c r="B421" s="4" t="s">
        <v>287</v>
      </c>
      <c r="C421" s="4" t="s">
        <v>288</v>
      </c>
      <c r="D421" s="4" t="s">
        <v>289</v>
      </c>
      <c r="E421" s="22" t="s">
        <v>290</v>
      </c>
      <c r="F421" s="22" t="s">
        <v>291</v>
      </c>
      <c r="G421" s="2"/>
      <c r="H421" s="2"/>
      <c r="I421" s="2"/>
      <c r="J421" s="2"/>
    </row>
    <row r="422" spans="1:31" ht="15" customHeight="1" x14ac:dyDescent="0.2">
      <c r="A422" s="3" t="str">
        <f>$B$2</f>
        <v>'s-Gravenhage</v>
      </c>
      <c r="B422" s="5" t="e">
        <f>IF(VLOOKUP($B$2,'Data R'!$1:$9999,MATCH(B420,'Data R'!$1:$1,),FALSE)="","x",IFERROR(VLOOKUP($B$2,'Data R'!$1:$9999,MATCH(B420,'Data R'!$1:$1,),FALSE),"-"))</f>
        <v>#N/A</v>
      </c>
      <c r="C422" s="5" t="e">
        <f>IF(VLOOKUP($B$2,'Data R'!$1:$9999,MATCH(C420,'Data R'!$1:$1,),FALSE)="","x",IFERROR(VLOOKUP($B$2,'Data R'!$1:$9999,MATCH(C420,'Data R'!$1:$1,),FALSE),"-"))</f>
        <v>#N/A</v>
      </c>
      <c r="D422" s="5" t="e">
        <f>IF(VLOOKUP($B$2,'Data R'!$1:$9999,MATCH(D420,'Data R'!$1:$1,),FALSE)="","x",IFERROR(VLOOKUP($B$2,'Data R'!$1:$9999,MATCH(D420,'Data R'!$1:$1,),FALSE),"-"))</f>
        <v>#N/A</v>
      </c>
      <c r="E422" s="5" t="e">
        <f>IF(VLOOKUP($B$2,'Data R'!$1:$9999,MATCH(E420,'Data R'!$1:$1,),FALSE)="","x",IFERROR(VLOOKUP($B$2,'Data R'!$1:$9999,MATCH(E420,'Data R'!$1:$1,),FALSE),"-"))</f>
        <v>#N/A</v>
      </c>
      <c r="F422" s="5" t="e">
        <f>IF(VLOOKUP($B$2,'Data R'!$1:$9999,MATCH(F420,'Data R'!$1:$1,),FALSE)="","x",IFERROR(VLOOKUP($B$2,'Data R'!$1:$9999,MATCH(F420,'Data R'!$1:$1,),FALSE),"-"))</f>
        <v>#N/A</v>
      </c>
      <c r="G422" s="25"/>
      <c r="H422" s="22"/>
      <c r="I422" s="22"/>
      <c r="J422" s="4"/>
    </row>
    <row r="423" spans="1:31" ht="15" customHeight="1" x14ac:dyDescent="0.2">
      <c r="A423" s="3" t="str">
        <f>$B$3</f>
        <v>GGD Limburg-Noord</v>
      </c>
      <c r="B423" s="5" t="e">
        <f>IF(VLOOKUP($B$3,'Data R'!$1:$9999,MATCH(B420,'Data R'!$1:$1,),FALSE)="","x",IFERROR(VLOOKUP($B$3,'Data R'!$1:$9999,MATCH(B420,'Data R'!$1:$1,),FALSE),"-"))</f>
        <v>#N/A</v>
      </c>
      <c r="C423" s="5" t="e">
        <f>IF(VLOOKUP($B$3,'Data R'!$1:$9999,MATCH(C420,'Data R'!$1:$1,),FALSE)="","x",IFERROR(VLOOKUP($B$3,'Data R'!$1:$9999,MATCH(C420,'Data R'!$1:$1,),FALSE),"-"))</f>
        <v>#N/A</v>
      </c>
      <c r="D423" s="5" t="e">
        <f>IF(VLOOKUP($B$3,'Data R'!$1:$9999,MATCH(D420,'Data R'!$1:$1,),FALSE)="","x",IFERROR(VLOOKUP($B$3,'Data R'!$1:$9999,MATCH(D420,'Data R'!$1:$1,),FALSE),"-"))</f>
        <v>#N/A</v>
      </c>
      <c r="E423" s="5" t="e">
        <f>IF(VLOOKUP($B$3,'Data R'!$1:$9999,MATCH(E420,'Data R'!$1:$1,),FALSE)="","x",IFERROR(VLOOKUP($B$3,'Data R'!$1:$9999,MATCH(E420,'Data R'!$1:$1,),FALSE),"-"))</f>
        <v>#N/A</v>
      </c>
      <c r="F423" s="5" t="e">
        <f>IF(VLOOKUP($B$3,'Data R'!$1:$9999,MATCH(F420,'Data R'!$1:$1,),FALSE)="","x",IFERROR(VLOOKUP($B$3,'Data R'!$1:$9999,MATCH(F420,'Data R'!$1:$1,),FALSE),"-"))</f>
        <v>#N/A</v>
      </c>
      <c r="G423" s="22"/>
      <c r="H423" s="22"/>
      <c r="I423" s="22"/>
      <c r="J423" s="22"/>
    </row>
    <row r="424" spans="1:31" ht="15" customHeight="1" x14ac:dyDescent="0.2">
      <c r="A424" s="4"/>
      <c r="B424" s="22"/>
      <c r="C424" s="22"/>
      <c r="D424" s="22"/>
      <c r="E424" s="22"/>
      <c r="F424" s="22"/>
      <c r="G424" s="22"/>
      <c r="H424" s="22"/>
      <c r="I424" s="22"/>
    </row>
    <row r="425" spans="1:31" s="41" customFormat="1" ht="15" customHeight="1" x14ac:dyDescent="0.2">
      <c r="A425" s="45" t="s">
        <v>512</v>
      </c>
      <c r="B425" s="47"/>
      <c r="C425" s="47"/>
      <c r="D425" s="47"/>
      <c r="E425" s="47"/>
      <c r="F425" s="47"/>
    </row>
    <row r="426" spans="1:31" ht="15" customHeight="1" x14ac:dyDescent="0.2">
      <c r="A426" s="16" t="s">
        <v>6</v>
      </c>
      <c r="B426" s="2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" customHeight="1" x14ac:dyDescent="0.2">
      <c r="A427" s="4" t="s">
        <v>1</v>
      </c>
      <c r="B427" s="2" t="s">
        <v>120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2">
      <c r="A428" s="3"/>
      <c r="B428" s="4" t="s">
        <v>302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" customHeight="1" x14ac:dyDescent="0.2">
      <c r="A429" s="3" t="str">
        <f>$B$2</f>
        <v>'s-Gravenhage</v>
      </c>
      <c r="B429" s="5" t="e">
        <f>IF(VLOOKUP($B$2,'Data R'!$1:$9999,MATCH(B427,'Data R'!$1:$1,),FALSE) = "", "x", IFERROR(VLOOKUP($B$2,'Data R'!$1:$9999,MATCH(B427,'Data R'!$1:$1,),FALSE), "-"))</f>
        <v>#N/A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" customHeight="1" x14ac:dyDescent="0.2">
      <c r="A430" s="3" t="str">
        <f>$B$3</f>
        <v>GGD Limburg-Noord</v>
      </c>
      <c r="B430" s="5" t="e">
        <f>IF(VLOOKUP($B$3,'Data R'!$1:$9999,MATCH(B427,'Data R'!$1:$1,),FALSE) = "", "x", IFERROR(VLOOKUP($B$3,'Data R'!$1:$9999,MATCH(B427,'Data R'!$1:$1,),FALSE), "-"))</f>
        <v>#N/A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" customHeight="1" x14ac:dyDescent="0.2">
      <c r="A431" s="19" t="str">
        <f>$B$4</f>
        <v>Nederland</v>
      </c>
      <c r="B431" s="5" t="e">
        <f>IF(VLOOKUP($B$4,'Data R'!$1:$9999,MATCH(B427,'Data R'!$1:$1,),FALSE) = "", "x", IFERROR(VLOOKUP($B$4,'Data R'!$1:$9999,MATCH(B427,'Data R'!$1:$1,),FALSE), "-"))</f>
        <v>#N/A</v>
      </c>
      <c r="C431" s="5"/>
      <c r="D431" s="5"/>
      <c r="E431" s="5"/>
      <c r="F431" s="5"/>
      <c r="G431" s="5"/>
      <c r="H431" s="5"/>
      <c r="I431" s="5"/>
      <c r="J431" s="5"/>
      <c r="K431" s="5"/>
    </row>
    <row r="432" spans="1:31" ht="15" customHeight="1" x14ac:dyDescent="0.2">
      <c r="B432" s="70"/>
      <c r="C432" s="70"/>
      <c r="D432" s="3"/>
      <c r="E432" s="70"/>
      <c r="F432" s="70"/>
      <c r="G432" s="70"/>
      <c r="H432" s="70"/>
      <c r="I432" s="70"/>
    </row>
    <row r="433" spans="1:31" ht="15" customHeight="1" x14ac:dyDescent="0.2">
      <c r="A433" s="16" t="s">
        <v>370</v>
      </c>
      <c r="B433" s="2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" customHeight="1" x14ac:dyDescent="0.2">
      <c r="A434" s="4" t="s">
        <v>1</v>
      </c>
      <c r="B434" s="13" t="s">
        <v>119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2">
      <c r="A435" s="3"/>
      <c r="B435" s="4" t="s">
        <v>302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" customHeight="1" x14ac:dyDescent="0.2">
      <c r="A436" s="3" t="str">
        <f>$B$2</f>
        <v>'s-Gravenhage</v>
      </c>
      <c r="B436" s="5" t="e">
        <f>IF(VLOOKUP($B$2,'Data R'!$1:$9999,MATCH(B434,'Data R'!$1:$1,),FALSE) = "", "x", IFERROR(VLOOKUP($B$2,'Data R'!$1:$9999,MATCH(B434,'Data R'!$1:$1,),FALSE), "-"))</f>
        <v>#N/A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" customHeight="1" x14ac:dyDescent="0.2">
      <c r="A437" s="3" t="str">
        <f>$B$3</f>
        <v>GGD Limburg-Noord</v>
      </c>
      <c r="B437" s="5" t="e">
        <f>IF(VLOOKUP($B$3,'Data R'!$1:$9999,MATCH(B434,'Data R'!$1:$1,),FALSE) = "", "x", IFERROR(VLOOKUP($B$3,'Data R'!$1:$9999,MATCH(B434,'Data R'!$1:$1,),FALSE), "-"))</f>
        <v>#N/A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" customHeight="1" x14ac:dyDescent="0.2">
      <c r="A438" s="19" t="str">
        <f>$B$4</f>
        <v>Nederland</v>
      </c>
      <c r="B438" s="5" t="e">
        <f>IF(VLOOKUP($B$4,'Data R'!$1:$9999,MATCH(B434,'Data R'!$1:$1,),FALSE) = "", "x", IFERROR(VLOOKUP($B$4,'Data R'!$1:$9999,MATCH(B434,'Data R'!$1:$1,),FALSE), "-"))</f>
        <v>#N/A</v>
      </c>
      <c r="C438" s="5"/>
      <c r="D438" s="5"/>
      <c r="E438" s="5"/>
      <c r="F438" s="5"/>
      <c r="G438" s="5"/>
      <c r="H438" s="5"/>
      <c r="I438" s="5"/>
      <c r="J438" s="5"/>
      <c r="K438" s="5"/>
    </row>
    <row r="439" spans="1:31" ht="15" customHeight="1" x14ac:dyDescent="0.2">
      <c r="A439" s="3"/>
      <c r="B439" s="2"/>
      <c r="C439" s="2"/>
      <c r="D439" s="2"/>
      <c r="E439" s="2"/>
      <c r="F439" s="2"/>
      <c r="G439" s="2"/>
      <c r="H439" s="2"/>
      <c r="I439" s="2"/>
    </row>
    <row r="440" spans="1:31" ht="15" customHeight="1" x14ac:dyDescent="0.2">
      <c r="A440" s="16" t="s">
        <v>364</v>
      </c>
      <c r="B440" s="2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" customHeight="1" x14ac:dyDescent="0.2">
      <c r="A441" s="4" t="s">
        <v>1</v>
      </c>
      <c r="B441" s="13" t="s">
        <v>121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" customHeight="1" x14ac:dyDescent="0.2">
      <c r="A442" s="3"/>
      <c r="B442" s="4" t="s">
        <v>302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" customHeight="1" x14ac:dyDescent="0.2">
      <c r="A443" s="3" t="str">
        <f>$B$2</f>
        <v>'s-Gravenhage</v>
      </c>
      <c r="B443" s="5" t="e">
        <f>IF(VLOOKUP($B$2,'Data R'!$1:$9999,MATCH(B441,'Data R'!$1:$1,),FALSE) = "", "x", IFERROR(VLOOKUP($B$2,'Data R'!$1:$9999,MATCH(B441,'Data R'!$1:$1,),FALSE), "-"))</f>
        <v>#N/A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" customHeight="1" x14ac:dyDescent="0.2">
      <c r="A444" s="3" t="str">
        <f>$B$3</f>
        <v>GGD Limburg-Noord</v>
      </c>
      <c r="B444" s="5" t="e">
        <f>IF(VLOOKUP($B$3,'Data R'!$1:$9999,MATCH(B441,'Data R'!$1:$1,),FALSE) = "", "x", IFERROR(VLOOKUP($B$3,'Data R'!$1:$9999,MATCH(B441,'Data R'!$1:$1,),FALSE), "-"))</f>
        <v>#N/A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" customHeight="1" x14ac:dyDescent="0.2">
      <c r="A445" s="19" t="str">
        <f>$B$4</f>
        <v>Nederland</v>
      </c>
      <c r="B445" s="5" t="e">
        <f>IF(VLOOKUP($B$4,'Data R'!$1:$9999,MATCH(B441,'Data R'!$1:$1,),FALSE) = "", "x", IFERROR(VLOOKUP($B$4,'Data R'!$1:$9999,MATCH(B441,'Data R'!$1:$1,),FALSE), "-"))</f>
        <v>#N/A</v>
      </c>
      <c r="C445" s="5"/>
      <c r="D445" s="5"/>
      <c r="E445" s="5"/>
      <c r="F445" s="5"/>
      <c r="G445" s="5"/>
      <c r="H445" s="5"/>
      <c r="I445" s="5"/>
      <c r="J445" s="5"/>
      <c r="K445" s="5"/>
    </row>
    <row r="446" spans="1:31" ht="15" customHeight="1" x14ac:dyDescent="0.2">
      <c r="A446" s="4"/>
      <c r="B446" s="3"/>
      <c r="C446" s="22"/>
      <c r="D446" s="22"/>
      <c r="E446" s="22"/>
      <c r="F446" s="22"/>
      <c r="G446" s="22"/>
      <c r="H446" s="22"/>
      <c r="I446" s="22"/>
      <c r="J446" s="22"/>
    </row>
    <row r="447" spans="1:31" s="41" customFormat="1" ht="15" customHeight="1" x14ac:dyDescent="0.2">
      <c r="A447" s="41" t="s">
        <v>490</v>
      </c>
      <c r="B447" s="45"/>
      <c r="C447" s="46"/>
      <c r="D447" s="46"/>
      <c r="E447" s="46"/>
      <c r="F447" s="46"/>
      <c r="G447" s="46"/>
      <c r="H447" s="46"/>
      <c r="I447" s="46"/>
      <c r="J447" s="46"/>
    </row>
    <row r="448" spans="1:31" ht="15" customHeight="1" x14ac:dyDescent="0.2">
      <c r="A448" s="16" t="s">
        <v>372</v>
      </c>
      <c r="B448" s="21"/>
      <c r="C448" s="23"/>
      <c r="D448" s="23"/>
      <c r="E448" s="23"/>
      <c r="F448" s="23"/>
      <c r="G448" s="21"/>
      <c r="H448" s="21"/>
      <c r="I448" s="21"/>
    </row>
    <row r="449" spans="1:31" ht="15" customHeight="1" x14ac:dyDescent="0.2">
      <c r="A449" s="3" t="s">
        <v>1</v>
      </c>
      <c r="B449" t="s">
        <v>129</v>
      </c>
      <c r="C449" t="s">
        <v>130</v>
      </c>
      <c r="D449" t="s">
        <v>131</v>
      </c>
      <c r="E449" t="s">
        <v>132</v>
      </c>
      <c r="F449" t="s">
        <v>133</v>
      </c>
      <c r="G449" t="s">
        <v>134</v>
      </c>
      <c r="H449" t="s">
        <v>135</v>
      </c>
      <c r="I449" t="s">
        <v>371</v>
      </c>
      <c r="J449" t="s">
        <v>136</v>
      </c>
      <c r="K449" t="s">
        <v>137</v>
      </c>
      <c r="L449" t="s">
        <v>138</v>
      </c>
    </row>
    <row r="450" spans="1:31" ht="15" customHeight="1" x14ac:dyDescent="0.25">
      <c r="A450" s="3"/>
      <c r="B450" s="53" t="s">
        <v>680</v>
      </c>
      <c r="C450" s="53" t="s">
        <v>681</v>
      </c>
      <c r="D450" s="53" t="s">
        <v>682</v>
      </c>
      <c r="E450" s="53" t="s">
        <v>683</v>
      </c>
      <c r="F450" s="53" t="s">
        <v>684</v>
      </c>
      <c r="G450" s="53" t="s">
        <v>685</v>
      </c>
      <c r="H450" s="53" t="s">
        <v>686</v>
      </c>
      <c r="I450" s="53" t="s">
        <v>687</v>
      </c>
      <c r="J450" s="53" t="s">
        <v>688</v>
      </c>
      <c r="K450" s="53" t="s">
        <v>689</v>
      </c>
      <c r="L450" s="53" t="s">
        <v>690</v>
      </c>
      <c r="N450" s="20"/>
      <c r="O450" s="20"/>
      <c r="P450" s="20"/>
    </row>
    <row r="451" spans="1:31" ht="15" customHeight="1" x14ac:dyDescent="0.2">
      <c r="A451" s="3" t="str">
        <f>$B$2</f>
        <v>'s-Gravenhage</v>
      </c>
      <c r="B451" s="5" t="e">
        <f>IF(VLOOKUP($B$2,'Data R'!$1:$9999,MATCH(B449,'Data R'!$1:$1,),FALSE)="","x",IFERROR(VLOOKUP($B$2,'Data R'!$1:$9999,MATCH(B449,'Data R'!$1:$1,),FALSE),"-"))</f>
        <v>#N/A</v>
      </c>
      <c r="C451" s="5" t="e">
        <f>IF(VLOOKUP($B$2,'Data R'!$1:$9999,MATCH(C449,'Data R'!$1:$1,),FALSE)="","x",IFERROR(VLOOKUP($B$2,'Data R'!$1:$9999,MATCH(C449,'Data R'!$1:$1,),FALSE),"-"))</f>
        <v>#N/A</v>
      </c>
      <c r="D451" s="5" t="e">
        <f>IF(VLOOKUP($B$2,'Data R'!$1:$9999,MATCH(D449,'Data R'!$1:$1,),FALSE)="","x",IFERROR(VLOOKUP($B$2,'Data R'!$1:$9999,MATCH(D449,'Data R'!$1:$1,),FALSE),"-"))</f>
        <v>#N/A</v>
      </c>
      <c r="E451" s="5" t="e">
        <f>IF(VLOOKUP($B$2,'Data R'!$1:$9999,MATCH(E449,'Data R'!$1:$1,),FALSE)="","x",IFERROR(VLOOKUP($B$2,'Data R'!$1:$9999,MATCH(E449,'Data R'!$1:$1,),FALSE),"-"))</f>
        <v>#N/A</v>
      </c>
      <c r="F451" s="5" t="e">
        <f>IF(VLOOKUP($B$2,'Data R'!$1:$9999,MATCH(F449,'Data R'!$1:$1,),FALSE)="","x",IFERROR(VLOOKUP($B$2,'Data R'!$1:$9999,MATCH(F449,'Data R'!$1:$1,),FALSE),"-"))</f>
        <v>#N/A</v>
      </c>
      <c r="G451" s="5" t="e">
        <f>IF(VLOOKUP($B$2,'Data R'!$1:$9999,MATCH(G449,'Data R'!$1:$1,),FALSE)="","x",IFERROR(VLOOKUP($B$2,'Data R'!$1:$9999,MATCH(G449,'Data R'!$1:$1,),FALSE),"-"))</f>
        <v>#N/A</v>
      </c>
      <c r="H451" s="5" t="e">
        <f>IF(VLOOKUP($B$2,'Data R'!$1:$9999,MATCH(H449,'Data R'!$1:$1,),FALSE)="","x",IFERROR(VLOOKUP($B$2,'Data R'!$1:$9999,MATCH(H449,'Data R'!$1:$1,),FALSE),"-"))</f>
        <v>#N/A</v>
      </c>
      <c r="I451" s="5" t="e">
        <f>IF(VLOOKUP($B$2,'Data R'!$1:$9999,MATCH(I449,'Data R'!$1:$1,),FALSE)="","x",IFERROR(VLOOKUP($B$2,'Data R'!$1:$9999,MATCH(I449,'Data R'!$1:$1,),FALSE),"-"))</f>
        <v>#N/A</v>
      </c>
      <c r="J451" s="5" t="e">
        <f>IF(VLOOKUP($B$2,'Data R'!$1:$9999,MATCH(J449,'Data R'!$1:$1,),FALSE)="","x",IFERROR(VLOOKUP($B$2,'Data R'!$1:$9999,MATCH(J449,'Data R'!$1:$1,),FALSE),"-"))</f>
        <v>#N/A</v>
      </c>
      <c r="K451" s="5" t="e">
        <f>IF(VLOOKUP($B$2,'Data R'!$1:$9999,MATCH(K449,'Data R'!$1:$1,),FALSE)="","x",IFERROR(VLOOKUP($B$2,'Data R'!$1:$9999,MATCH(K449,'Data R'!$1:$1,),FALSE),"-"))</f>
        <v>#N/A</v>
      </c>
      <c r="L451" s="5" t="e">
        <f>IF(VLOOKUP($B$2,'Data R'!$1:$9999,MATCH(L449,'Data R'!$1:$1,),FALSE)="","x",IFERROR(VLOOKUP($B$2,'Data R'!$1:$9999,MATCH(L449,'Data R'!$1:$1,),FALSE),"-"))</f>
        <v>#N/A</v>
      </c>
      <c r="M451" s="22"/>
      <c r="N451" s="22"/>
      <c r="O451" s="22"/>
      <c r="P451" s="22"/>
    </row>
    <row r="452" spans="1:31" ht="15" customHeight="1" x14ac:dyDescent="0.2">
      <c r="A452" s="3" t="s">
        <v>2</v>
      </c>
      <c r="B452" s="22" t="str">
        <f>IFERROR(LARGE($B451:$AE451,1), "-")</f>
        <v>-</v>
      </c>
      <c r="C452" s="22" t="str">
        <f>IFERROR(LARGE($B451:$AE451,2), "-")</f>
        <v>-</v>
      </c>
      <c r="D452" s="22" t="str">
        <f>IFERROR(LARGE($B451:$AE451,3), "-")</f>
        <v>-</v>
      </c>
      <c r="E452" s="22" t="str">
        <f>IFERROR(LARGE($B451:$AE451,4), "-")</f>
        <v>-</v>
      </c>
      <c r="F452" s="22" t="str">
        <f>IFERROR(LARGE($B451:$AE451,5), "-")</f>
        <v>-</v>
      </c>
      <c r="G452" s="22" t="str">
        <f>IFERROR(LARGE($B451:$AE451,6), "-")</f>
        <v>-</v>
      </c>
      <c r="H452" s="22" t="str">
        <f>IFERROR(LARGE($B451:$AE451,7), "-")</f>
        <v>-</v>
      </c>
      <c r="I452" s="22" t="str">
        <f>IFERROR(LARGE($B451:$AE451,8), "-")</f>
        <v>-</v>
      </c>
      <c r="J452" s="22" t="str">
        <f>IFERROR(LARGE($B451:$AE451,9), "-")</f>
        <v>-</v>
      </c>
      <c r="K452" s="22" t="str">
        <f>IFERROR(LARGE($B451:$AE451,10), "-")</f>
        <v>-</v>
      </c>
      <c r="L452" s="22" t="str">
        <f>IFERROR(LARGE($B451:$AE451,11), "-")</f>
        <v>-</v>
      </c>
      <c r="M452" s="22"/>
      <c r="N452" s="22"/>
      <c r="O452" s="22"/>
      <c r="P452" s="22"/>
    </row>
    <row r="453" spans="1:31" ht="15" customHeight="1" x14ac:dyDescent="0.2">
      <c r="A453" s="4" t="s">
        <v>5</v>
      </c>
      <c r="B453" s="4" t="str">
        <f>IF(B452 = "-", "", INDEX(450:450,MATCH(B452,$A451:$AE451,0)))</f>
        <v/>
      </c>
      <c r="C453" s="4" t="str">
        <f>IF(C452 = "-", "", INDEX(450:450,MATCH(C452,$A451:$AE451,0)))</f>
        <v/>
      </c>
      <c r="D453" s="4" t="str">
        <f>IF(D452 = "-", "", INDEX(450:450,MATCH(D452,$A451:$AE451,0)))</f>
        <v/>
      </c>
      <c r="E453" s="4" t="str">
        <f t="shared" ref="E453:L453" si="4">IF(E452 = "-", "", INDEX(450:450,MATCH(E452,$A451:$AE451,0)))</f>
        <v/>
      </c>
      <c r="F453" s="4" t="str">
        <f t="shared" si="4"/>
        <v/>
      </c>
      <c r="G453" s="4" t="str">
        <f t="shared" si="4"/>
        <v/>
      </c>
      <c r="H453" s="4" t="str">
        <f t="shared" si="4"/>
        <v/>
      </c>
      <c r="I453" s="4" t="str">
        <f t="shared" si="4"/>
        <v/>
      </c>
      <c r="J453" s="4" t="str">
        <f t="shared" si="4"/>
        <v/>
      </c>
      <c r="K453" s="4" t="str">
        <f t="shared" si="4"/>
        <v/>
      </c>
      <c r="L453" s="4" t="str">
        <f t="shared" si="4"/>
        <v/>
      </c>
      <c r="M453" s="4"/>
      <c r="N453" s="4"/>
      <c r="O453" s="4"/>
      <c r="P453" s="4"/>
    </row>
    <row r="454" spans="1:31" ht="15" customHeight="1" x14ac:dyDescent="0.2">
      <c r="A454" s="3"/>
      <c r="B454" s="22"/>
      <c r="C454" s="22"/>
      <c r="D454" s="22"/>
      <c r="E454" s="22"/>
      <c r="F454" s="22"/>
      <c r="G454" s="22"/>
      <c r="H454" s="22"/>
      <c r="I454" s="22"/>
    </row>
    <row r="455" spans="1:31" ht="15" customHeight="1" x14ac:dyDescent="0.2">
      <c r="A455" s="16" t="s">
        <v>28</v>
      </c>
      <c r="B455" s="2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" customHeight="1" x14ac:dyDescent="0.2">
      <c r="A456" s="4" t="s">
        <v>1</v>
      </c>
      <c r="B456" t="s">
        <v>373</v>
      </c>
      <c r="C456" t="s">
        <v>374</v>
      </c>
      <c r="D456" t="s">
        <v>375</v>
      </c>
      <c r="E456" t="s">
        <v>376</v>
      </c>
      <c r="F456" t="s">
        <v>377</v>
      </c>
      <c r="G456" s="22"/>
      <c r="H456" s="22"/>
      <c r="I456" s="22"/>
    </row>
    <row r="457" spans="1:31" ht="15" customHeight="1" x14ac:dyDescent="0.2">
      <c r="A457" s="3"/>
      <c r="B457" s="4" t="s">
        <v>287</v>
      </c>
      <c r="C457" s="4" t="s">
        <v>288</v>
      </c>
      <c r="D457" s="4" t="s">
        <v>289</v>
      </c>
      <c r="E457" s="22" t="s">
        <v>290</v>
      </c>
      <c r="F457" s="22" t="s">
        <v>291</v>
      </c>
      <c r="G457" s="2"/>
      <c r="H457" s="2"/>
      <c r="I457" s="2"/>
      <c r="J457" s="2"/>
      <c r="K457" s="2"/>
      <c r="L457" s="2"/>
    </row>
    <row r="458" spans="1:31" ht="15" customHeight="1" x14ac:dyDescent="0.2">
      <c r="A458" s="3" t="str">
        <f>$B$2</f>
        <v>'s-Gravenhage</v>
      </c>
      <c r="B458" s="5" t="e">
        <f>IF(VLOOKUP($B$2,'Data R'!$1:$9999,MATCH(B456,'Data R'!$1:$1,),FALSE)="","x",IFERROR(VLOOKUP($B$2,'Data R'!$1:$9999,MATCH(B456,'Data R'!$1:$1,),FALSE),"-"))</f>
        <v>#N/A</v>
      </c>
      <c r="C458" s="5" t="e">
        <f>IF(VLOOKUP($B$2,'Data R'!$1:$9999,MATCH(C456,'Data R'!$1:$1,),FALSE)="","x",IFERROR(VLOOKUP($B$2,'Data R'!$1:$9999,MATCH(C456,'Data R'!$1:$1,),FALSE),"-"))</f>
        <v>#N/A</v>
      </c>
      <c r="D458" s="5" t="e">
        <f>IF(VLOOKUP($B$2,'Data R'!$1:$9999,MATCH(D456,'Data R'!$1:$1,),FALSE)="","x",IFERROR(VLOOKUP($B$2,'Data R'!$1:$9999,MATCH(D456,'Data R'!$1:$1,),FALSE),"-"))</f>
        <v>#N/A</v>
      </c>
      <c r="E458" s="5" t="e">
        <f>IF(VLOOKUP($B$2,'Data R'!$1:$9999,MATCH(E456,'Data R'!$1:$1,),FALSE)="","x",IFERROR(VLOOKUP($B$2,'Data R'!$1:$9999,MATCH(E456,'Data R'!$1:$1,),FALSE),"-"))</f>
        <v>#N/A</v>
      </c>
      <c r="F458" s="5" t="e">
        <f>IF(VLOOKUP($B$2,'Data R'!$1:$9999,MATCH(F456,'Data R'!$1:$1,),FALSE)="","x",IFERROR(VLOOKUP($B$2,'Data R'!$1:$9999,MATCH(F456,'Data R'!$1:$1,),FALSE),"-"))</f>
        <v>#N/A</v>
      </c>
      <c r="G458" s="22"/>
      <c r="H458" s="22"/>
      <c r="I458" s="22"/>
    </row>
    <row r="459" spans="1:31" ht="15" customHeight="1" x14ac:dyDescent="0.2">
      <c r="A459" s="3" t="str">
        <f>$B$3</f>
        <v>GGD Limburg-Noord</v>
      </c>
      <c r="B459" s="5" t="e">
        <f>IF(VLOOKUP($B$3,'Data R'!$1:$9999,MATCH(B456,'Data R'!$1:$1,),FALSE)="","x",IFERROR(VLOOKUP($B$3,'Data R'!$1:$9999,MATCH(B456,'Data R'!$1:$1,),FALSE),"-"))</f>
        <v>#N/A</v>
      </c>
      <c r="C459" s="5" t="e">
        <f>IF(VLOOKUP($B$3,'Data R'!$1:$9999,MATCH(C456,'Data R'!$1:$1,),FALSE)="","x",IFERROR(VLOOKUP($B$3,'Data R'!$1:$9999,MATCH(C456,'Data R'!$1:$1,),FALSE),"-"))</f>
        <v>#N/A</v>
      </c>
      <c r="D459" s="5" t="e">
        <f>IF(VLOOKUP($B$3,'Data R'!$1:$9999,MATCH(D456,'Data R'!$1:$1,),FALSE)="","x",IFERROR(VLOOKUP($B$3,'Data R'!$1:$9999,MATCH(D456,'Data R'!$1:$1,),FALSE),"-"))</f>
        <v>#N/A</v>
      </c>
      <c r="E459" s="5" t="e">
        <f>IF(VLOOKUP($B$3,'Data R'!$1:$9999,MATCH(E456,'Data R'!$1:$1,),FALSE)="","x",IFERROR(VLOOKUP($B$3,'Data R'!$1:$9999,MATCH(E456,'Data R'!$1:$1,),FALSE),"-"))</f>
        <v>#N/A</v>
      </c>
      <c r="F459" s="5" t="e">
        <f>IF(VLOOKUP($B$3,'Data R'!$1:$9999,MATCH(F456,'Data R'!$1:$1,),FALSE)="","x",IFERROR(VLOOKUP($B$3,'Data R'!$1:$9999,MATCH(F456,'Data R'!$1:$1,),FALSE),"-"))</f>
        <v>#N/A</v>
      </c>
      <c r="G459" s="22"/>
      <c r="H459" s="22"/>
      <c r="I459" s="22"/>
      <c r="J459" s="22"/>
      <c r="K459" s="22"/>
      <c r="L459" s="22"/>
    </row>
    <row r="460" spans="1:31" ht="15" customHeight="1" x14ac:dyDescent="0.2">
      <c r="A460" s="3"/>
      <c r="B460" s="22"/>
      <c r="C460" s="22"/>
      <c r="D460" s="22"/>
      <c r="E460" s="22"/>
      <c r="F460" s="22"/>
      <c r="G460" s="22"/>
      <c r="H460" s="22"/>
      <c r="I460" s="22"/>
    </row>
    <row r="461" spans="1:31" ht="15" customHeight="1" x14ac:dyDescent="0.2">
      <c r="A461" s="16" t="s">
        <v>378</v>
      </c>
      <c r="B461" s="2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" customHeight="1" x14ac:dyDescent="0.2">
      <c r="A462" s="4" t="s">
        <v>1</v>
      </c>
      <c r="B462" t="s">
        <v>379</v>
      </c>
      <c r="C462" t="s">
        <v>380</v>
      </c>
      <c r="D462" t="s">
        <v>381</v>
      </c>
      <c r="E462" t="s">
        <v>382</v>
      </c>
      <c r="F462" t="s">
        <v>383</v>
      </c>
      <c r="G462" s="22"/>
      <c r="H462" s="22"/>
      <c r="I462" s="22"/>
    </row>
    <row r="463" spans="1:31" ht="15" customHeight="1" x14ac:dyDescent="0.2">
      <c r="A463" s="3"/>
      <c r="B463" s="4" t="s">
        <v>287</v>
      </c>
      <c r="C463" s="4" t="s">
        <v>288</v>
      </c>
      <c r="D463" s="4" t="s">
        <v>289</v>
      </c>
      <c r="E463" s="22" t="s">
        <v>290</v>
      </c>
      <c r="F463" s="22" t="s">
        <v>291</v>
      </c>
      <c r="G463" s="2"/>
      <c r="H463" s="2"/>
      <c r="I463" s="2"/>
      <c r="J463" s="2"/>
    </row>
    <row r="464" spans="1:31" ht="15" customHeight="1" x14ac:dyDescent="0.2">
      <c r="A464" s="3" t="str">
        <f>$B$2</f>
        <v>'s-Gravenhage</v>
      </c>
      <c r="B464" s="5" t="e">
        <f>IF(VLOOKUP($B$2,'Data R'!$1:$9999,MATCH(B462,'Data R'!$1:$1,),FALSE)="","x",IFERROR(VLOOKUP($B$2,'Data R'!$1:$9999,MATCH(B462,'Data R'!$1:$1,),FALSE),"-"))</f>
        <v>#N/A</v>
      </c>
      <c r="C464" s="5" t="e">
        <f>IF(VLOOKUP($B$2,'Data R'!$1:$9999,MATCH(C462,'Data R'!$1:$1,),FALSE)="","x",IFERROR(VLOOKUP($B$2,'Data R'!$1:$9999,MATCH(C462,'Data R'!$1:$1,),FALSE),"-"))</f>
        <v>#N/A</v>
      </c>
      <c r="D464" s="5" t="e">
        <f>IF(VLOOKUP($B$2,'Data R'!$1:$9999,MATCH(D462,'Data R'!$1:$1,),FALSE)="","x",IFERROR(VLOOKUP($B$2,'Data R'!$1:$9999,MATCH(D462,'Data R'!$1:$1,),FALSE),"-"))</f>
        <v>#N/A</v>
      </c>
      <c r="E464" s="5" t="e">
        <f>IF(VLOOKUP($B$2,'Data R'!$1:$9999,MATCH(E462,'Data R'!$1:$1,),FALSE)="","x",IFERROR(VLOOKUP($B$2,'Data R'!$1:$9999,MATCH(E462,'Data R'!$1:$1,),FALSE),"-"))</f>
        <v>#N/A</v>
      </c>
      <c r="F464" s="5" t="e">
        <f>IF(VLOOKUP($B$2,'Data R'!$1:$9999,MATCH(F462,'Data R'!$1:$1,),FALSE)="","x",IFERROR(VLOOKUP($B$2,'Data R'!$1:$9999,MATCH(F462,'Data R'!$1:$1,),FALSE),"-"))</f>
        <v>#N/A</v>
      </c>
      <c r="G464" s="25"/>
      <c r="H464" s="22"/>
      <c r="I464" s="22"/>
      <c r="J464" s="4"/>
    </row>
    <row r="465" spans="1:31" ht="15" customHeight="1" x14ac:dyDescent="0.2">
      <c r="A465" s="3" t="str">
        <f>$B$3</f>
        <v>GGD Limburg-Noord</v>
      </c>
      <c r="B465" s="5" t="e">
        <f>IF(VLOOKUP($B$3,'Data R'!$1:$9999,MATCH(B462,'Data R'!$1:$1,),FALSE)="","x",IFERROR(VLOOKUP($B$3,'Data R'!$1:$9999,MATCH(B462,'Data R'!$1:$1,),FALSE),"-"))</f>
        <v>#N/A</v>
      </c>
      <c r="C465" s="5" t="e">
        <f>IF(VLOOKUP($B$3,'Data R'!$1:$9999,MATCH(C462,'Data R'!$1:$1,),FALSE)="","x",IFERROR(VLOOKUP($B$3,'Data R'!$1:$9999,MATCH(C462,'Data R'!$1:$1,),FALSE),"-"))</f>
        <v>#N/A</v>
      </c>
      <c r="D465" s="5" t="e">
        <f>IF(VLOOKUP($B$3,'Data R'!$1:$9999,MATCH(D462,'Data R'!$1:$1,),FALSE)="","x",IFERROR(VLOOKUP($B$3,'Data R'!$1:$9999,MATCH(D462,'Data R'!$1:$1,),FALSE),"-"))</f>
        <v>#N/A</v>
      </c>
      <c r="E465" s="5" t="e">
        <f>IF(VLOOKUP($B$3,'Data R'!$1:$9999,MATCH(E462,'Data R'!$1:$1,),FALSE)="","x",IFERROR(VLOOKUP($B$3,'Data R'!$1:$9999,MATCH(E462,'Data R'!$1:$1,),FALSE),"-"))</f>
        <v>#N/A</v>
      </c>
      <c r="F465" s="5" t="e">
        <f>IF(VLOOKUP($B$3,'Data R'!$1:$9999,MATCH(F462,'Data R'!$1:$1,),FALSE)="","x",IFERROR(VLOOKUP($B$3,'Data R'!$1:$9999,MATCH(F462,'Data R'!$1:$1,),FALSE),"-"))</f>
        <v>#N/A</v>
      </c>
      <c r="G465" s="22"/>
      <c r="H465" s="22"/>
      <c r="I465" s="22"/>
      <c r="J465" s="22"/>
    </row>
    <row r="466" spans="1:31" ht="15" customHeight="1" x14ac:dyDescent="0.2">
      <c r="A466" s="3"/>
      <c r="F466" s="22"/>
      <c r="G466" s="22"/>
      <c r="H466" s="22"/>
      <c r="I466" s="22"/>
    </row>
    <row r="467" spans="1:31" s="41" customFormat="1" ht="15" customHeight="1" x14ac:dyDescent="0.2">
      <c r="A467" s="45" t="s">
        <v>491</v>
      </c>
      <c r="B467" s="47"/>
      <c r="C467" s="47"/>
      <c r="D467" s="47"/>
      <c r="E467" s="47"/>
      <c r="F467" s="47"/>
    </row>
    <row r="468" spans="1:31" ht="15" customHeight="1" x14ac:dyDescent="0.2">
      <c r="A468" s="16" t="s">
        <v>384</v>
      </c>
      <c r="B468" s="2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" customHeight="1" x14ac:dyDescent="0.2">
      <c r="A469" s="4" t="s">
        <v>1</v>
      </c>
      <c r="B469" s="6" t="s">
        <v>127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2">
      <c r="A470" s="3"/>
      <c r="B470" s="4" t="s">
        <v>302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" customHeight="1" x14ac:dyDescent="0.2">
      <c r="A471" s="3" t="str">
        <f>$B$2</f>
        <v>'s-Gravenhage</v>
      </c>
      <c r="B471" s="5" t="e">
        <f>IF(VLOOKUP($B$2,'Data R'!$1:$9999,MATCH(B469,'Data R'!$1:$1,),FALSE) = "", "x", IFERROR(VLOOKUP($B$2,'Data R'!$1:$9999,MATCH(B469,'Data R'!$1:$1,),FALSE), "-"))</f>
        <v>#N/A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" customHeight="1" x14ac:dyDescent="0.2">
      <c r="A472" s="3" t="str">
        <f>$B$3</f>
        <v>GGD Limburg-Noord</v>
      </c>
      <c r="B472" s="5" t="e">
        <f>IF(VLOOKUP($B$3,'Data R'!$1:$9999,MATCH(B469,'Data R'!$1:$1,),FALSE) = "", "x", IFERROR(VLOOKUP($B$3,'Data R'!$1:$9999,MATCH(B469,'Data R'!$1:$1,),FALSE), "-"))</f>
        <v>#N/A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" customHeight="1" x14ac:dyDescent="0.2">
      <c r="A473" s="19" t="str">
        <f>$B$4</f>
        <v>Nederland</v>
      </c>
      <c r="B473" s="5" t="e">
        <f>IF(VLOOKUP($B$4,'Data R'!$1:$9999,MATCH(B469,'Data R'!$1:$1,),FALSE) = "", "x", IFERROR(VLOOKUP($B$4,'Data R'!$1:$9999,MATCH(B469,'Data R'!$1:$1,),FALSE), "-"))</f>
        <v>#N/A</v>
      </c>
      <c r="C473" s="5"/>
      <c r="D473" s="5"/>
      <c r="E473" s="5"/>
      <c r="F473" s="5"/>
      <c r="G473" s="5"/>
      <c r="H473" s="5"/>
      <c r="I473" s="5"/>
      <c r="J473" s="5"/>
      <c r="K473" s="5"/>
    </row>
    <row r="474" spans="1:31" ht="15" customHeight="1" x14ac:dyDescent="0.2">
      <c r="B474" s="70"/>
      <c r="C474" s="70"/>
      <c r="D474" s="3"/>
      <c r="E474" s="70"/>
      <c r="F474" s="70"/>
      <c r="G474" s="70"/>
      <c r="H474" s="70"/>
      <c r="I474" s="70"/>
    </row>
    <row r="475" spans="1:31" ht="15" customHeight="1" x14ac:dyDescent="0.2">
      <c r="A475" s="16" t="s">
        <v>385</v>
      </c>
      <c r="B475" s="2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" customHeight="1" x14ac:dyDescent="0.2">
      <c r="A476" s="4" t="s">
        <v>1</v>
      </c>
      <c r="B476" s="13" t="s">
        <v>128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2">
      <c r="A477" s="3"/>
      <c r="B477" s="4" t="s">
        <v>302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" customHeight="1" x14ac:dyDescent="0.2">
      <c r="A478" s="3" t="str">
        <f>$B$2</f>
        <v>'s-Gravenhage</v>
      </c>
      <c r="B478" s="5" t="e">
        <f>IF(VLOOKUP($B$2,'Data R'!$1:$9999,MATCH(B476,'Data R'!$1:$1,),FALSE) = "", "x", IFERROR(VLOOKUP($B$2,'Data R'!$1:$9999,MATCH(B476,'Data R'!$1:$1,),FALSE), "-"))</f>
        <v>#N/A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" customHeight="1" x14ac:dyDescent="0.2">
      <c r="A479" s="3" t="str">
        <f>$B$3</f>
        <v>GGD Limburg-Noord</v>
      </c>
      <c r="B479" s="5" t="e">
        <f>IF(VLOOKUP($B$3,'Data R'!$1:$9999,MATCH(B476,'Data R'!$1:$1,),FALSE) = "", "x", IFERROR(VLOOKUP($B$3,'Data R'!$1:$9999,MATCH(B476,'Data R'!$1:$1,),FALSE), "-"))</f>
        <v>#N/A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" customHeight="1" x14ac:dyDescent="0.2">
      <c r="A480" s="19" t="str">
        <f>$B$4</f>
        <v>Nederland</v>
      </c>
      <c r="B480" s="5" t="e">
        <f>IF(VLOOKUP($B$4,'Data R'!$1:$9999,MATCH(B476,'Data R'!$1:$1,),FALSE) = "", "x", IFERROR(VLOOKUP($B$4,'Data R'!$1:$9999,MATCH(B476,'Data R'!$1:$1,),FALSE), "-"))</f>
        <v>#N/A</v>
      </c>
      <c r="C480" s="5"/>
      <c r="D480" s="5"/>
      <c r="E480" s="5"/>
      <c r="F480" s="5"/>
      <c r="G480" s="5"/>
      <c r="H480" s="5"/>
      <c r="I480" s="5"/>
      <c r="J480" s="5"/>
      <c r="K480" s="5"/>
    </row>
    <row r="481" spans="1:31" ht="15" customHeight="1" x14ac:dyDescent="0.2">
      <c r="A481" s="3"/>
      <c r="B481" s="2"/>
      <c r="C481" s="2"/>
      <c r="D481" s="2"/>
      <c r="E481" s="2"/>
      <c r="F481" s="2"/>
      <c r="G481" s="2"/>
      <c r="H481" s="2"/>
      <c r="I481" s="2"/>
    </row>
    <row r="482" spans="1:31" ht="15" customHeight="1" x14ac:dyDescent="0.2">
      <c r="A482" s="16" t="s">
        <v>386</v>
      </c>
      <c r="B482" s="2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" customHeight="1" x14ac:dyDescent="0.2">
      <c r="A483" s="4" t="s">
        <v>1</v>
      </c>
      <c r="B483" s="13" t="s">
        <v>139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" customHeight="1" x14ac:dyDescent="0.2">
      <c r="A484" s="3"/>
      <c r="B484" s="4" t="s">
        <v>302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" customHeight="1" x14ac:dyDescent="0.2">
      <c r="A485" s="3" t="str">
        <f>$B$2</f>
        <v>'s-Gravenhage</v>
      </c>
      <c r="B485" s="5" t="e">
        <f>IF(VLOOKUP($B$2,'Data R'!$1:$9999,MATCH(B483,'Data R'!$1:$1,),FALSE) = "", "x", IFERROR(VLOOKUP($B$2,'Data R'!$1:$9999,MATCH(B483,'Data R'!$1:$1,),FALSE), "-"))</f>
        <v>#N/A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" customHeight="1" x14ac:dyDescent="0.2">
      <c r="A486" s="3" t="str">
        <f>$B$3</f>
        <v>GGD Limburg-Noord</v>
      </c>
      <c r="B486" s="5" t="e">
        <f>IF(VLOOKUP($B$3,'Data R'!$1:$9999,MATCH(B483,'Data R'!$1:$1,),FALSE) = "", "x", IFERROR(VLOOKUP($B$3,'Data R'!$1:$9999,MATCH(B483,'Data R'!$1:$1,),FALSE), "-"))</f>
        <v>#N/A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" customHeight="1" x14ac:dyDescent="0.2">
      <c r="A487" s="19" t="str">
        <f>$B$4</f>
        <v>Nederland</v>
      </c>
      <c r="B487" s="5" t="e">
        <f>IF(VLOOKUP($B$4,'Data R'!$1:$9999,MATCH(B483,'Data R'!$1:$1,),FALSE) = "", "x", IFERROR(VLOOKUP($B$4,'Data R'!$1:$9999,MATCH(B483,'Data R'!$1:$1,),FALSE), "-"))</f>
        <v>#N/A</v>
      </c>
      <c r="C487" s="5"/>
      <c r="D487" s="5"/>
      <c r="E487" s="5"/>
      <c r="F487" s="5"/>
      <c r="G487" s="5"/>
      <c r="H487" s="5"/>
      <c r="I487" s="5"/>
      <c r="J487" s="5"/>
      <c r="K487" s="5"/>
    </row>
    <row r="488" spans="1:31" ht="15" customHeight="1" x14ac:dyDescent="0.2">
      <c r="A488" s="3"/>
    </row>
    <row r="489" spans="1:31" ht="15" customHeight="1" x14ac:dyDescent="0.2">
      <c r="A489" s="16" t="s">
        <v>378</v>
      </c>
      <c r="B489" s="2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" customHeight="1" x14ac:dyDescent="0.2">
      <c r="A490" s="4" t="s">
        <v>1</v>
      </c>
      <c r="B490" s="13" t="s">
        <v>140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" customHeight="1" x14ac:dyDescent="0.2">
      <c r="A491" s="3"/>
      <c r="B491" s="4" t="s">
        <v>302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" customHeight="1" x14ac:dyDescent="0.2">
      <c r="A492" s="3" t="str">
        <f>$B$2</f>
        <v>'s-Gravenhage</v>
      </c>
      <c r="B492" s="5" t="e">
        <f>IF(VLOOKUP($B$2,'Data R'!$1:$9999,MATCH(B490,'Data R'!$1:$1,),FALSE) = "", "x", IFERROR(VLOOKUP($B$2,'Data R'!$1:$9999,MATCH(B490,'Data R'!$1:$1,),FALSE), "-"))</f>
        <v>#N/A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" customHeight="1" x14ac:dyDescent="0.2">
      <c r="A493" s="3" t="str">
        <f>$B$3</f>
        <v>GGD Limburg-Noord</v>
      </c>
      <c r="B493" s="5" t="e">
        <f>IF(VLOOKUP($B$3,'Data R'!$1:$9999,MATCH(B490,'Data R'!$1:$1,),FALSE) = "", "x", IFERROR(VLOOKUP($B$3,'Data R'!$1:$9999,MATCH(B490,'Data R'!$1:$1,),FALSE), "-"))</f>
        <v>#N/A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" customHeight="1" x14ac:dyDescent="0.2">
      <c r="A494" s="19" t="str">
        <f>$B$4</f>
        <v>Nederland</v>
      </c>
      <c r="B494" s="5" t="e">
        <f>IF(VLOOKUP($B$4,'Data R'!$1:$9999,MATCH(B490,'Data R'!$1:$1,),FALSE) = "", "x", IFERROR(VLOOKUP($B$4,'Data R'!$1:$9999,MATCH(B490,'Data R'!$1:$1,),FALSE), "-"))</f>
        <v>#N/A</v>
      </c>
      <c r="C494" s="5"/>
      <c r="D494" s="5"/>
      <c r="E494" s="5"/>
      <c r="F494" s="5"/>
      <c r="G494" s="5"/>
      <c r="H494" s="5"/>
      <c r="I494" s="5"/>
      <c r="J494" s="5"/>
      <c r="K494" s="5"/>
    </row>
    <row r="495" spans="1:31" ht="15" customHeight="1" x14ac:dyDescent="0.2">
      <c r="A495" s="3"/>
      <c r="F495" s="22"/>
      <c r="G495" s="22"/>
      <c r="H495" s="22"/>
      <c r="I495" s="22"/>
    </row>
    <row r="496" spans="1:31" s="41" customFormat="1" x14ac:dyDescent="0.2">
      <c r="A496" s="41" t="s">
        <v>492</v>
      </c>
      <c r="B496" s="45"/>
      <c r="E496" s="47"/>
    </row>
    <row r="497" spans="1:31" ht="15" customHeight="1" x14ac:dyDescent="0.2">
      <c r="A497" s="16" t="s">
        <v>244</v>
      </c>
      <c r="B497" s="2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" customHeight="1" x14ac:dyDescent="0.2">
      <c r="A498" s="4" t="s">
        <v>1</v>
      </c>
      <c r="B498" t="s">
        <v>424</v>
      </c>
      <c r="C498" t="s">
        <v>425</v>
      </c>
      <c r="D498" t="s">
        <v>426</v>
      </c>
      <c r="E498" t="s">
        <v>427</v>
      </c>
      <c r="F498" t="s">
        <v>428</v>
      </c>
      <c r="G498" s="22"/>
      <c r="H498" s="22"/>
      <c r="I498" s="22"/>
    </row>
    <row r="499" spans="1:31" ht="15" customHeight="1" x14ac:dyDescent="0.2">
      <c r="A499" s="3"/>
      <c r="B499" s="4" t="s">
        <v>287</v>
      </c>
      <c r="C499" s="4" t="s">
        <v>288</v>
      </c>
      <c r="D499" s="4" t="s">
        <v>289</v>
      </c>
      <c r="E499" s="22" t="s">
        <v>290</v>
      </c>
      <c r="F499" s="22" t="s">
        <v>291</v>
      </c>
      <c r="G499" s="2"/>
      <c r="H499" s="2"/>
      <c r="I499" s="2"/>
      <c r="J499" s="2"/>
    </row>
    <row r="500" spans="1:31" ht="15" customHeight="1" x14ac:dyDescent="0.2">
      <c r="A500" s="3" t="str">
        <f>$B$2</f>
        <v>'s-Gravenhage</v>
      </c>
      <c r="B500" s="5" t="e">
        <f>IF(VLOOKUP($B$2,'Data R'!$1:$9999,MATCH(B498,'Data R'!$1:$1,),FALSE)="","x",IFERROR(VLOOKUP($B$2,'Data R'!$1:$9999,MATCH(B498,'Data R'!$1:$1,),FALSE),"-"))</f>
        <v>#N/A</v>
      </c>
      <c r="C500" s="5" t="e">
        <f>IF(VLOOKUP($B$2,'Data R'!$1:$9999,MATCH(C498,'Data R'!$1:$1,),FALSE)="","x",IFERROR(VLOOKUP($B$2,'Data R'!$1:$9999,MATCH(C498,'Data R'!$1:$1,),FALSE),"-"))</f>
        <v>#N/A</v>
      </c>
      <c r="D500" s="5" t="e">
        <f>IF(VLOOKUP($B$2,'Data R'!$1:$9999,MATCH(D498,'Data R'!$1:$1,),FALSE)="","x",IFERROR(VLOOKUP($B$2,'Data R'!$1:$9999,MATCH(D498,'Data R'!$1:$1,),FALSE),"-"))</f>
        <v>#N/A</v>
      </c>
      <c r="E500" s="5" t="e">
        <f>IF(VLOOKUP($B$2,'Data R'!$1:$9999,MATCH(E498,'Data R'!$1:$1,),FALSE)="","x",IFERROR(VLOOKUP($B$2,'Data R'!$1:$9999,MATCH(E498,'Data R'!$1:$1,),FALSE),"-"))</f>
        <v>#N/A</v>
      </c>
      <c r="F500" s="5" t="e">
        <f>IF(VLOOKUP($B$2,'Data R'!$1:$9999,MATCH(F498,'Data R'!$1:$1,),FALSE)="","x",IFERROR(VLOOKUP($B$2,'Data R'!$1:$9999,MATCH(F498,'Data R'!$1:$1,),FALSE),"-"))</f>
        <v>#N/A</v>
      </c>
      <c r="G500" s="25"/>
      <c r="H500" s="22"/>
      <c r="I500" s="22"/>
      <c r="J500" s="4"/>
    </row>
    <row r="501" spans="1:31" ht="15" customHeight="1" x14ac:dyDescent="0.2">
      <c r="A501" s="3" t="str">
        <f>$B$3</f>
        <v>GGD Limburg-Noord</v>
      </c>
      <c r="B501" s="5" t="e">
        <f>IF(VLOOKUP($B$3,'Data R'!$1:$9999,MATCH(B498,'Data R'!$1:$1,),FALSE)="","x",IFERROR(VLOOKUP($B$3,'Data R'!$1:$9999,MATCH(B498,'Data R'!$1:$1,),FALSE),"-"))</f>
        <v>#N/A</v>
      </c>
      <c r="C501" s="5" t="e">
        <f>IF(VLOOKUP($B$3,'Data R'!$1:$9999,MATCH(C498,'Data R'!$1:$1,),FALSE)="","x",IFERROR(VLOOKUP($B$3,'Data R'!$1:$9999,MATCH(C498,'Data R'!$1:$1,),FALSE),"-"))</f>
        <v>#N/A</v>
      </c>
      <c r="D501" s="5" t="e">
        <f>IF(VLOOKUP($B$3,'Data R'!$1:$9999,MATCH(D498,'Data R'!$1:$1,),FALSE)="","x",IFERROR(VLOOKUP($B$3,'Data R'!$1:$9999,MATCH(D498,'Data R'!$1:$1,),FALSE),"-"))</f>
        <v>#N/A</v>
      </c>
      <c r="E501" s="5" t="e">
        <f>IF(VLOOKUP($B$3,'Data R'!$1:$9999,MATCH(E498,'Data R'!$1:$1,),FALSE)="","x",IFERROR(VLOOKUP($B$3,'Data R'!$1:$9999,MATCH(E498,'Data R'!$1:$1,),FALSE),"-"))</f>
        <v>#N/A</v>
      </c>
      <c r="F501" s="5" t="e">
        <f>IF(VLOOKUP($B$3,'Data R'!$1:$9999,MATCH(F498,'Data R'!$1:$1,),FALSE)="","x",IFERROR(VLOOKUP($B$3,'Data R'!$1:$9999,MATCH(F498,'Data R'!$1:$1,),FALSE),"-"))</f>
        <v>#N/A</v>
      </c>
      <c r="G501" s="22"/>
      <c r="H501" s="22"/>
      <c r="I501" s="22"/>
      <c r="J501" s="22"/>
    </row>
    <row r="502" spans="1:31" x14ac:dyDescent="0.2">
      <c r="B502" s="3"/>
      <c r="E502" s="4"/>
    </row>
    <row r="503" spans="1:31" s="41" customFormat="1" x14ac:dyDescent="0.2">
      <c r="A503" s="41" t="s">
        <v>493</v>
      </c>
      <c r="B503" s="45"/>
      <c r="E503" s="47"/>
    </row>
    <row r="504" spans="1:31" ht="15" customHeight="1" x14ac:dyDescent="0.2">
      <c r="A504" s="16" t="s">
        <v>429</v>
      </c>
      <c r="B504" s="2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" customHeight="1" x14ac:dyDescent="0.2">
      <c r="A505" s="4" t="s">
        <v>1</v>
      </c>
      <c r="B505" t="s">
        <v>430</v>
      </c>
      <c r="C505" t="s">
        <v>431</v>
      </c>
      <c r="D505" t="s">
        <v>432</v>
      </c>
      <c r="E505" t="s">
        <v>433</v>
      </c>
      <c r="F505" t="s">
        <v>434</v>
      </c>
      <c r="G505" s="22"/>
      <c r="H505" s="22"/>
      <c r="I505" s="22"/>
    </row>
    <row r="506" spans="1:31" ht="15" customHeight="1" x14ac:dyDescent="0.2">
      <c r="A506" s="3"/>
      <c r="B506" s="4" t="s">
        <v>287</v>
      </c>
      <c r="C506" s="4" t="s">
        <v>288</v>
      </c>
      <c r="D506" s="4" t="s">
        <v>289</v>
      </c>
      <c r="E506" s="22" t="s">
        <v>290</v>
      </c>
      <c r="F506" s="22" t="s">
        <v>291</v>
      </c>
      <c r="G506" s="2"/>
      <c r="H506" s="2"/>
      <c r="I506" s="2"/>
      <c r="J506" s="2"/>
    </row>
    <row r="507" spans="1:31" ht="15" customHeight="1" x14ac:dyDescent="0.2">
      <c r="A507" s="3" t="str">
        <f>$B$2</f>
        <v>'s-Gravenhage</v>
      </c>
      <c r="B507" s="5" t="e">
        <f>IF(VLOOKUP($B$2,'Data R'!$1:$9999,MATCH(B505,'Data R'!$1:$1,),FALSE)="","x",IFERROR(VLOOKUP($B$2,'Data R'!$1:$9999,MATCH(B505,'Data R'!$1:$1,),FALSE),"-"))</f>
        <v>#N/A</v>
      </c>
      <c r="C507" s="5" t="e">
        <f>IF(VLOOKUP($B$2,'Data R'!$1:$9999,MATCH(C505,'Data R'!$1:$1,),FALSE)="","x",IFERROR(VLOOKUP($B$2,'Data R'!$1:$9999,MATCH(C505,'Data R'!$1:$1,),FALSE),"-"))</f>
        <v>#N/A</v>
      </c>
      <c r="D507" s="5" t="e">
        <f>IF(VLOOKUP($B$2,'Data R'!$1:$9999,MATCH(D505,'Data R'!$1:$1,),FALSE)="","x",IFERROR(VLOOKUP($B$2,'Data R'!$1:$9999,MATCH(D505,'Data R'!$1:$1,),FALSE),"-"))</f>
        <v>#N/A</v>
      </c>
      <c r="E507" s="5" t="e">
        <f>IF(VLOOKUP($B$2,'Data R'!$1:$9999,MATCH(E505,'Data R'!$1:$1,),FALSE)="","x",IFERROR(VLOOKUP($B$2,'Data R'!$1:$9999,MATCH(E505,'Data R'!$1:$1,),FALSE),"-"))</f>
        <v>#N/A</v>
      </c>
      <c r="F507" s="5" t="e">
        <f>IF(VLOOKUP($B$2,'Data R'!$1:$9999,MATCH(F505,'Data R'!$1:$1,),FALSE)="","x",IFERROR(VLOOKUP($B$2,'Data R'!$1:$9999,MATCH(F505,'Data R'!$1:$1,),FALSE),"-"))</f>
        <v>#N/A</v>
      </c>
      <c r="G507" s="25"/>
      <c r="H507" s="22"/>
      <c r="I507" s="22"/>
      <c r="J507" s="4"/>
    </row>
    <row r="508" spans="1:31" ht="15" customHeight="1" x14ac:dyDescent="0.2">
      <c r="A508" s="3" t="str">
        <f>$B$3</f>
        <v>GGD Limburg-Noord</v>
      </c>
      <c r="B508" s="5" t="e">
        <f>IF(VLOOKUP($B$3,'Data R'!$1:$9999,MATCH(B505,'Data R'!$1:$1,),FALSE)="","x",IFERROR(VLOOKUP($B$3,'Data R'!$1:$9999,MATCH(B505,'Data R'!$1:$1,),FALSE),"-"))</f>
        <v>#N/A</v>
      </c>
      <c r="C508" s="5" t="e">
        <f>IF(VLOOKUP($B$3,'Data R'!$1:$9999,MATCH(C505,'Data R'!$1:$1,),FALSE)="","x",IFERROR(VLOOKUP($B$3,'Data R'!$1:$9999,MATCH(C505,'Data R'!$1:$1,),FALSE),"-"))</f>
        <v>#N/A</v>
      </c>
      <c r="D508" s="5" t="e">
        <f>IF(VLOOKUP($B$3,'Data R'!$1:$9999,MATCH(D505,'Data R'!$1:$1,),FALSE)="","x",IFERROR(VLOOKUP($B$3,'Data R'!$1:$9999,MATCH(D505,'Data R'!$1:$1,),FALSE),"-"))</f>
        <v>#N/A</v>
      </c>
      <c r="E508" s="5" t="e">
        <f>IF(VLOOKUP($B$3,'Data R'!$1:$9999,MATCH(E505,'Data R'!$1:$1,),FALSE)="","x",IFERROR(VLOOKUP($B$3,'Data R'!$1:$9999,MATCH(E505,'Data R'!$1:$1,),FALSE),"-"))</f>
        <v>#N/A</v>
      </c>
      <c r="F508" s="5" t="e">
        <f>IF(VLOOKUP($B$3,'Data R'!$1:$9999,MATCH(F505,'Data R'!$1:$1,),FALSE)="","x",IFERROR(VLOOKUP($B$3,'Data R'!$1:$9999,MATCH(F505,'Data R'!$1:$1,),FALSE),"-"))</f>
        <v>#N/A</v>
      </c>
      <c r="G508" s="22"/>
      <c r="H508" s="22"/>
      <c r="I508" s="22"/>
      <c r="J508" s="22"/>
    </row>
    <row r="509" spans="1:31" ht="15" customHeight="1" x14ac:dyDescent="0.2">
      <c r="A509" s="19" t="str">
        <f>$B$4</f>
        <v>Nederland</v>
      </c>
      <c r="B509" s="5" t="e">
        <f>IF(VLOOKUP($B$4,'Data R'!$1:$9999,MATCH(B505,'Data R'!$1:$1,),FALSE)="","x",IFERROR(VLOOKUP($B$4,'Data R'!$1:$9999,MATCH(B505,'Data R'!$1:$1,),FALSE),"-"))</f>
        <v>#N/A</v>
      </c>
      <c r="C509" s="5" t="e">
        <f>IF(VLOOKUP($B$4,'Data R'!$1:$9999,MATCH(C505,'Data R'!$1:$1,),FALSE)="","x",IFERROR(VLOOKUP($B$4,'Data R'!$1:$9999,MATCH(C505,'Data R'!$1:$1,),FALSE),"-"))</f>
        <v>#N/A</v>
      </c>
      <c r="D509" s="5" t="e">
        <f>IF(VLOOKUP($B$4,'Data R'!$1:$9999,MATCH(D505,'Data R'!$1:$1,),FALSE)="","x",IFERROR(VLOOKUP($B$4,'Data R'!$1:$9999,MATCH(D505,'Data R'!$1:$1,),FALSE),"-"))</f>
        <v>#N/A</v>
      </c>
      <c r="E509" s="5" t="e">
        <f>IF(VLOOKUP($B$4,'Data R'!$1:$9999,MATCH(E505,'Data R'!$1:$1,),FALSE)="","x",IFERROR(VLOOKUP($B$4,'Data R'!$1:$9999,MATCH(E505,'Data R'!$1:$1,),FALSE),"-"))</f>
        <v>#N/A</v>
      </c>
      <c r="F509" s="5" t="e">
        <f>IF(VLOOKUP($B$4,'Data R'!$1:$9999,MATCH(F505,'Data R'!$1:$1,),FALSE)="","x",IFERROR(VLOOKUP($B$4,'Data R'!$1:$9999,MATCH(F505,'Data R'!$1:$1,),FALSE),"-"))</f>
        <v>#N/A</v>
      </c>
      <c r="G509" s="5"/>
      <c r="H509" s="5"/>
      <c r="I509" s="5"/>
      <c r="J509" s="5"/>
      <c r="K509" s="5"/>
    </row>
    <row r="510" spans="1:31" x14ac:dyDescent="0.2">
      <c r="B510" s="3"/>
      <c r="E510" s="4"/>
    </row>
    <row r="511" spans="1:31" ht="15" customHeight="1" x14ac:dyDescent="0.2">
      <c r="A511" s="72" t="s">
        <v>429</v>
      </c>
      <c r="B511" s="2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" customHeight="1" x14ac:dyDescent="0.2">
      <c r="A512" s="4" t="s">
        <v>1</v>
      </c>
      <c r="B512" s="71" t="s">
        <v>122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3" ht="15" customHeight="1" x14ac:dyDescent="0.2">
      <c r="A513" s="3"/>
      <c r="B513" s="4" t="s">
        <v>302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3" ht="15" customHeight="1" x14ac:dyDescent="0.2">
      <c r="A514" s="3" t="str">
        <f>$B$2</f>
        <v>'s-Gravenhage</v>
      </c>
      <c r="B514" s="5" t="e">
        <f>IF(VLOOKUP($B$2,'Data R'!$1:$9999,MATCH(B512,'Data R'!$1:$1,),FALSE) = "", "x", IFERROR(VLOOKUP($B$2,'Data R'!$1:$9999,MATCH(B512,'Data R'!$1:$1,),FALSE), "-"))</f>
        <v>#N/A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3" ht="15" customHeight="1" x14ac:dyDescent="0.2">
      <c r="A515" s="3" t="str">
        <f>$B$3</f>
        <v>GGD Limburg-Noord</v>
      </c>
      <c r="B515" s="5" t="e">
        <f>IF(VLOOKUP($B$3,'Data R'!$1:$9999,MATCH(B512,'Data R'!$1:$1,),FALSE) = "", "x", IFERROR(VLOOKUP($B$3,'Data R'!$1:$9999,MATCH(B512,'Data R'!$1:$1,),FALSE), "-"))</f>
        <v>#N/A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3" ht="15" customHeight="1" x14ac:dyDescent="0.2">
      <c r="A516" s="19" t="str">
        <f>$B$4</f>
        <v>Nederland</v>
      </c>
      <c r="B516" s="5" t="e">
        <f>IF(VLOOKUP($B$4,'Data R'!$1:$9999,MATCH(B512,'Data R'!$1:$1,),FALSE) = "", "x", IFERROR(VLOOKUP($B$4,'Data R'!$1:$9999,MATCH(B512,'Data R'!$1:$1,),FALSE), "-"))</f>
        <v>#N/A</v>
      </c>
      <c r="C516" s="5"/>
      <c r="D516" s="5"/>
      <c r="E516" s="5"/>
      <c r="F516" s="5"/>
      <c r="G516" s="5"/>
      <c r="H516" s="5"/>
      <c r="I516" s="5"/>
      <c r="J516" s="5"/>
      <c r="K516" s="5"/>
    </row>
    <row r="517" spans="1:33" x14ac:dyDescent="0.2">
      <c r="B517" s="3"/>
      <c r="E517" s="4"/>
    </row>
    <row r="518" spans="1:33" ht="15" customHeight="1" x14ac:dyDescent="0.2">
      <c r="A518" s="16" t="s">
        <v>435</v>
      </c>
      <c r="B518" s="21"/>
      <c r="C518" s="7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ht="15" customHeight="1" x14ac:dyDescent="0.2">
      <c r="A519" s="4" t="s">
        <v>1</v>
      </c>
      <c r="B519" s="75" t="s">
        <v>124</v>
      </c>
      <c r="C519" s="7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ht="15" customHeight="1" x14ac:dyDescent="0.2">
      <c r="A520" s="3"/>
      <c r="B520" s="4"/>
      <c r="C520" s="7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ht="15" customHeight="1" x14ac:dyDescent="0.2">
      <c r="A521" s="3" t="str">
        <f>$B$2</f>
        <v>'s-Gravenhage</v>
      </c>
      <c r="B521" s="5" t="e">
        <f>IF(VLOOKUP($B$2,'Data R'!$1:$9999,MATCH(B519,'Data R'!$1:$1,),FALSE)="","x",IFERROR(VLOOKUP($B$2,'Data R'!$1:$9999,MATCH(B519,'Data R'!$1:$1,),FALSE),"-"))</f>
        <v>#N/A</v>
      </c>
      <c r="C521" s="7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ht="15" customHeight="1" x14ac:dyDescent="0.2">
      <c r="A522" s="3" t="str">
        <f>$B$3</f>
        <v>GGD Limburg-Noord</v>
      </c>
      <c r="B522" s="5" t="e">
        <f>IF(VLOOKUP($B$3,'Data R'!$1:$9999,MATCH(B519,'Data R'!$1:$1,),FALSE)="","x",IFERROR(VLOOKUP($B$3,'Data R'!$1:$9999,MATCH(B519,'Data R'!$1:$1,),FALSE),"-"))</f>
        <v>#N/A</v>
      </c>
      <c r="C522" s="7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ht="15" customHeight="1" x14ac:dyDescent="0.2">
      <c r="A523" s="19" t="str">
        <f>$B$4</f>
        <v>Nederland</v>
      </c>
      <c r="B523" s="5" t="e">
        <f>IF(VLOOKUP($B$4,'Data R'!$1:$9999,MATCH(B519,'Data R'!$1:$1,),FALSE)="","x",IFERROR(VLOOKUP($B$4,'Data R'!$1:$9999,MATCH(B519,'Data R'!$1:$1,),FALSE),"-"))</f>
        <v>#N/A</v>
      </c>
      <c r="C523" s="7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">
      <c r="B524" s="3"/>
      <c r="C524" s="7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ht="15" customHeight="1" x14ac:dyDescent="0.2">
      <c r="A525" s="16" t="s">
        <v>436</v>
      </c>
      <c r="B525" s="21"/>
      <c r="C525" s="7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ht="15" customHeight="1" x14ac:dyDescent="0.2">
      <c r="A526" s="4" t="s">
        <v>1</v>
      </c>
      <c r="B526" s="75" t="s">
        <v>125</v>
      </c>
      <c r="C526" s="7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ht="15" customHeight="1" x14ac:dyDescent="0.2">
      <c r="A527" s="3"/>
      <c r="B527" s="4"/>
      <c r="C527" s="77"/>
      <c r="D527" s="4"/>
      <c r="E527" s="22"/>
      <c r="F527" s="22"/>
      <c r="G527" s="2"/>
      <c r="H527" s="2"/>
      <c r="I527" s="2"/>
      <c r="J527" s="2"/>
    </row>
    <row r="528" spans="1:33" ht="15" customHeight="1" x14ac:dyDescent="0.2">
      <c r="A528" s="3" t="str">
        <f>$B$2</f>
        <v>'s-Gravenhage</v>
      </c>
      <c r="B528" s="5" t="e">
        <f>IF(VLOOKUP($B$2,'Data R'!$1:$9999,MATCH(B526,'Data R'!$1:$1,),FALSE)="","x",IFERROR(VLOOKUP($B$2,'Data R'!$1:$9999,MATCH(B526,'Data R'!$1:$1,),FALSE),"-"))</f>
        <v>#N/A</v>
      </c>
      <c r="C528" s="76"/>
      <c r="D528" s="5"/>
      <c r="E528" s="5"/>
      <c r="F528" s="5"/>
      <c r="G528" s="25"/>
      <c r="H528" s="22"/>
      <c r="I528" s="22"/>
      <c r="J528" s="4"/>
    </row>
    <row r="529" spans="1:31" ht="15" customHeight="1" x14ac:dyDescent="0.2">
      <c r="A529" s="3" t="str">
        <f>$B$3</f>
        <v>GGD Limburg-Noord</v>
      </c>
      <c r="B529" s="5" t="e">
        <f>IF(VLOOKUP($B$3,'Data R'!$1:$9999,MATCH(B526,'Data R'!$1:$1,),FALSE)="","x",IFERROR(VLOOKUP($B$3,'Data R'!$1:$9999,MATCH(B526,'Data R'!$1:$1,),FALSE),"-"))</f>
        <v>#N/A</v>
      </c>
      <c r="C529" s="76"/>
      <c r="D529" s="5"/>
      <c r="E529" s="5"/>
      <c r="F529" s="5"/>
      <c r="G529" s="22"/>
      <c r="H529" s="22"/>
      <c r="I529" s="22"/>
      <c r="J529" s="22"/>
    </row>
    <row r="530" spans="1:31" ht="15" customHeight="1" x14ac:dyDescent="0.2">
      <c r="A530" s="19" t="str">
        <f>$B$4</f>
        <v>Nederland</v>
      </c>
      <c r="B530" s="5" t="e">
        <f>IF(VLOOKUP($B$4,'Data R'!$1:$9999,MATCH(B526,'Data R'!$1:$1,),FALSE)="","x",IFERROR(VLOOKUP($B$4,'Data R'!$1:$9999,MATCH(B526,'Data R'!$1:$1,),FALSE),"-"))</f>
        <v>#N/A</v>
      </c>
      <c r="C530" s="76"/>
      <c r="D530" s="5"/>
      <c r="E530" s="5"/>
      <c r="F530" s="5"/>
      <c r="G530" s="5"/>
      <c r="H530" s="5"/>
      <c r="I530" s="5"/>
      <c r="J530" s="5"/>
      <c r="K530" s="5"/>
    </row>
    <row r="531" spans="1:31" x14ac:dyDescent="0.2">
      <c r="B531" s="3"/>
      <c r="E531" s="4"/>
    </row>
    <row r="532" spans="1:31" ht="15" customHeight="1" x14ac:dyDescent="0.2">
      <c r="A532" s="16" t="s">
        <v>437</v>
      </c>
      <c r="B532" s="2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" customHeight="1" x14ac:dyDescent="0.2">
      <c r="A533" s="4" t="s">
        <v>1</v>
      </c>
      <c r="B533" s="13" t="s">
        <v>126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" customHeight="1" x14ac:dyDescent="0.2">
      <c r="A534" s="3"/>
      <c r="B534" s="4" t="s">
        <v>302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" customHeight="1" x14ac:dyDescent="0.2">
      <c r="A535" s="3" t="str">
        <f>$B$2</f>
        <v>'s-Gravenhage</v>
      </c>
      <c r="B535" s="5" t="e">
        <f>IF(VLOOKUP($B$2,'Data R'!$1:$9999,MATCH(B533,'Data R'!$1:$1,),FALSE) = "", "x", IFERROR(VLOOKUP($B$2,'Data R'!$1:$9999,MATCH(B533,'Data R'!$1:$1,),FALSE), "-"))</f>
        <v>#N/A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" customHeight="1" x14ac:dyDescent="0.2">
      <c r="A536" s="3" t="str">
        <f>$B$3</f>
        <v>GGD Limburg-Noord</v>
      </c>
      <c r="B536" s="5" t="e">
        <f>IF(VLOOKUP($B$3,'Data R'!$1:$9999,MATCH(B533,'Data R'!$1:$1,),FALSE) = "", "x", IFERROR(VLOOKUP($B$3,'Data R'!$1:$9999,MATCH(B533,'Data R'!$1:$1,),FALSE), "-"))</f>
        <v>#N/A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" customHeight="1" x14ac:dyDescent="0.2">
      <c r="A537" s="19" t="str">
        <f>$B$4</f>
        <v>Nederland</v>
      </c>
      <c r="B537" s="5" t="e">
        <f>IF(VLOOKUP($B$4,'Data R'!$1:$9999,MATCH(B533,'Data R'!$1:$1,),FALSE) = "", "x", IFERROR(VLOOKUP($B$4,'Data R'!$1:$9999,MATCH(B533,'Data R'!$1:$1,),FALSE), "-"))</f>
        <v>#N/A</v>
      </c>
      <c r="C537" s="5"/>
      <c r="D537" s="5"/>
      <c r="E537" s="5"/>
      <c r="F537" s="5"/>
      <c r="G537" s="5"/>
      <c r="H537" s="5"/>
      <c r="I537" s="5"/>
      <c r="J537" s="5"/>
      <c r="K537" s="5"/>
    </row>
    <row r="538" spans="1:31" x14ac:dyDescent="0.2">
      <c r="B538" s="3"/>
      <c r="E538" s="4"/>
    </row>
    <row r="539" spans="1:31" s="41" customFormat="1" x14ac:dyDescent="0.2">
      <c r="A539" s="41" t="s">
        <v>494</v>
      </c>
      <c r="B539" s="45"/>
      <c r="E539" s="47"/>
    </row>
    <row r="540" spans="1:31" ht="15" customHeight="1" x14ac:dyDescent="0.2">
      <c r="A540" s="16" t="s">
        <v>438</v>
      </c>
      <c r="B540" s="21"/>
      <c r="C540" s="23"/>
      <c r="D540" s="23"/>
      <c r="E540" s="23"/>
      <c r="F540" s="23"/>
      <c r="G540" s="21"/>
      <c r="H540" s="21"/>
      <c r="I540" s="21"/>
    </row>
    <row r="541" spans="1:31" ht="15" customHeight="1" x14ac:dyDescent="0.2">
      <c r="A541" s="4" t="s">
        <v>1</v>
      </c>
      <c r="B541" t="s">
        <v>141</v>
      </c>
      <c r="C541" t="s">
        <v>439</v>
      </c>
      <c r="D541" t="s">
        <v>440</v>
      </c>
      <c r="E541" t="s">
        <v>441</v>
      </c>
      <c r="F541" t="s">
        <v>442</v>
      </c>
      <c r="G541" t="s">
        <v>443</v>
      </c>
      <c r="H541" t="s">
        <v>444</v>
      </c>
      <c r="I541" t="s">
        <v>445</v>
      </c>
    </row>
    <row r="542" spans="1:31" ht="15" customHeight="1" x14ac:dyDescent="0.2">
      <c r="A542" s="3"/>
      <c r="B542" t="s">
        <v>302</v>
      </c>
      <c r="C542" t="s">
        <v>285</v>
      </c>
      <c r="D542" t="s">
        <v>286</v>
      </c>
      <c r="E542" s="4" t="s">
        <v>287</v>
      </c>
      <c r="F542" s="4" t="s">
        <v>288</v>
      </c>
      <c r="G542" s="4" t="s">
        <v>289</v>
      </c>
      <c r="H542" s="22" t="s">
        <v>290</v>
      </c>
      <c r="I542" s="22" t="s">
        <v>291</v>
      </c>
      <c r="J542" s="22"/>
      <c r="K542" s="22"/>
    </row>
    <row r="543" spans="1:31" ht="15" customHeight="1" x14ac:dyDescent="0.2">
      <c r="A543" s="3" t="str">
        <f>$B$2</f>
        <v>'s-Gravenhage</v>
      </c>
      <c r="B543" s="5" t="e">
        <f>IF(VLOOKUP($B$2,'Data R'!$1:$9999,MATCH(B541,'Data R'!$1:$1,),FALSE)="","x",IFERROR(VLOOKUP($B$2,'Data R'!$1:$9999,MATCH(B541,'Data R'!$1:$1,),FALSE),"-"))</f>
        <v>#N/A</v>
      </c>
      <c r="C543" s="5" t="e">
        <f>IF(VLOOKUP($B$2,'Data R'!$1:$9999,MATCH(C541,'Data R'!$1:$1,),FALSE)="","x",IFERROR(VLOOKUP($B$2,'Data R'!$1:$9999,MATCH(C541,'Data R'!$1:$1,),FALSE),"-"))</f>
        <v>#N/A</v>
      </c>
      <c r="D543" s="5" t="e">
        <f>IF(VLOOKUP($B$2,'Data R'!$1:$9999,MATCH(D541,'Data R'!$1:$1,),FALSE)="","x",IFERROR(VLOOKUP($B$2,'Data R'!$1:$9999,MATCH(D541,'Data R'!$1:$1,),FALSE),"-"))</f>
        <v>#N/A</v>
      </c>
      <c r="E543" s="5" t="e">
        <f>IF(VLOOKUP($B$2,'Data R'!$1:$9999,MATCH(E541,'Data R'!$1:$1,),FALSE)="","x",IFERROR(VLOOKUP($B$2,'Data R'!$1:$9999,MATCH(E541,'Data R'!$1:$1,),FALSE),"-"))</f>
        <v>#N/A</v>
      </c>
      <c r="F543" s="5" t="e">
        <f>IF(VLOOKUP($B$2,'Data R'!$1:$9999,MATCH(F541,'Data R'!$1:$1,),FALSE)="","x",IFERROR(VLOOKUP($B$2,'Data R'!$1:$9999,MATCH(F541,'Data R'!$1:$1,),FALSE),"-"))</f>
        <v>#N/A</v>
      </c>
      <c r="G543" s="5" t="e">
        <f>IF(VLOOKUP($B$2,'Data R'!$1:$9999,MATCH(G541,'Data R'!$1:$1,),FALSE)="","x",IFERROR(VLOOKUP($B$2,'Data R'!$1:$9999,MATCH(G541,'Data R'!$1:$1,),FALSE),"-"))</f>
        <v>#N/A</v>
      </c>
      <c r="H543" s="5" t="e">
        <f>IF(VLOOKUP($B$2,'Data R'!$1:$9999,MATCH(H541,'Data R'!$1:$1,),FALSE)="","x",IFERROR(VLOOKUP($B$2,'Data R'!$1:$9999,MATCH(H541,'Data R'!$1:$1,),FALSE),"-"))</f>
        <v>#N/A</v>
      </c>
      <c r="I543" s="5" t="e">
        <f>IF(VLOOKUP($B$2,'Data R'!$1:$9999,MATCH(I541,'Data R'!$1:$1,),FALSE)="","x",IFERROR(VLOOKUP($B$2,'Data R'!$1:$9999,MATCH(I541,'Data R'!$1:$1,),FALSE),"-"))</f>
        <v>#N/A</v>
      </c>
      <c r="J543" s="22"/>
      <c r="K543" s="22"/>
    </row>
    <row r="544" spans="1:31" ht="15" customHeight="1" x14ac:dyDescent="0.2">
      <c r="A544" s="3" t="str">
        <f>$B$3</f>
        <v>GGD Limburg-Noord</v>
      </c>
      <c r="B544" s="5" t="e">
        <f>IF(VLOOKUP($B$3,'Data R'!$1:$9999,MATCH(B541,'Data R'!$1:$1,),FALSE)="","x",IFERROR(VLOOKUP($B$3,'Data R'!$1:$9999,MATCH(B541,'Data R'!$1:$1,),FALSE),"-"))</f>
        <v>#N/A</v>
      </c>
      <c r="C544" s="5" t="e">
        <f>IF(VLOOKUP($B$3,'Data R'!$1:$9999,MATCH(C541,'Data R'!$1:$1,),FALSE)="","x",IFERROR(VLOOKUP($B$3,'Data R'!$1:$9999,MATCH(C541,'Data R'!$1:$1,),FALSE),"-"))</f>
        <v>#N/A</v>
      </c>
      <c r="D544" s="5" t="e">
        <f>IF(VLOOKUP($B$3,'Data R'!$1:$9999,MATCH(D541,'Data R'!$1:$1,),FALSE)="","x",IFERROR(VLOOKUP($B$3,'Data R'!$1:$9999,MATCH(D541,'Data R'!$1:$1,),FALSE),"-"))</f>
        <v>#N/A</v>
      </c>
      <c r="E544" s="5" t="e">
        <f>IF(VLOOKUP($B$3,'Data R'!$1:$9999,MATCH(E541,'Data R'!$1:$1,),FALSE)="","x",IFERROR(VLOOKUP($B$3,'Data R'!$1:$9999,MATCH(E541,'Data R'!$1:$1,),FALSE),"-"))</f>
        <v>#N/A</v>
      </c>
      <c r="F544" s="5" t="e">
        <f>IF(VLOOKUP($B$3,'Data R'!$1:$9999,MATCH(F541,'Data R'!$1:$1,),FALSE)="","x",IFERROR(VLOOKUP($B$3,'Data R'!$1:$9999,MATCH(F541,'Data R'!$1:$1,),FALSE),"-"))</f>
        <v>#N/A</v>
      </c>
      <c r="G544" s="5" t="e">
        <f>IF(VLOOKUP($B$3,'Data R'!$1:$9999,MATCH(G541,'Data R'!$1:$1,),FALSE)="","x",IFERROR(VLOOKUP($B$3,'Data R'!$1:$9999,MATCH(G541,'Data R'!$1:$1,),FALSE),"-"))</f>
        <v>#N/A</v>
      </c>
      <c r="H544" s="5" t="e">
        <f>IF(VLOOKUP($B$3,'Data R'!$1:$9999,MATCH(H541,'Data R'!$1:$1,),FALSE)="","x",IFERROR(VLOOKUP($B$3,'Data R'!$1:$9999,MATCH(H541,'Data R'!$1:$1,),FALSE),"-"))</f>
        <v>#N/A</v>
      </c>
      <c r="I544" s="5" t="e">
        <f>IF(VLOOKUP($B$3,'Data R'!$1:$9999,MATCH(I541,'Data R'!$1:$1,),FALSE)="","x",IFERROR(VLOOKUP($B$3,'Data R'!$1:$9999,MATCH(I541,'Data R'!$1:$1,),FALSE),"-"))</f>
        <v>#N/A</v>
      </c>
      <c r="J544" s="22"/>
      <c r="K544" s="22"/>
    </row>
    <row r="545" spans="1:11" ht="15" customHeight="1" x14ac:dyDescent="0.2">
      <c r="A545" s="19" t="str">
        <f>$B$4</f>
        <v>Nederland</v>
      </c>
      <c r="B545" s="5" t="e">
        <f>IF(VLOOKUP($B$4,'Data R'!$1:$9999,MATCH(B541,'Data R'!$1:$1,),FALSE)="","x",IFERROR(VLOOKUP($B$4,'Data R'!$1:$9999,MATCH(B541,'Data R'!$1:$1,),FALSE),"-"))</f>
        <v>#N/A</v>
      </c>
      <c r="C545" s="5" t="e">
        <f>IF(VLOOKUP($B$4,'Data R'!$1:$9999,MATCH(C541,'Data R'!$1:$1,),FALSE)="","x",IFERROR(VLOOKUP($B$4,'Data R'!$1:$9999,MATCH(C541,'Data R'!$1:$1,),FALSE),"-"))</f>
        <v>#N/A</v>
      </c>
      <c r="D545" s="5" t="e">
        <f>IF(VLOOKUP($B$4,'Data R'!$1:$9999,MATCH(D541,'Data R'!$1:$1,),FALSE)="","x",IFERROR(VLOOKUP($B$4,'Data R'!$1:$9999,MATCH(D541,'Data R'!$1:$1,),FALSE),"-"))</f>
        <v>#N/A</v>
      </c>
      <c r="E545" s="5" t="e">
        <f>IF(VLOOKUP($B$4,'Data R'!$1:$9999,MATCH(E541,'Data R'!$1:$1,),FALSE)="","x",IFERROR(VLOOKUP($B$4,'Data R'!$1:$9999,MATCH(E541,'Data R'!$1:$1,),FALSE),"-"))</f>
        <v>#N/A</v>
      </c>
      <c r="F545" s="5" t="e">
        <f>IF(VLOOKUP($B$4,'Data R'!$1:$9999,MATCH(F541,'Data R'!$1:$1,),FALSE)="","x",IFERROR(VLOOKUP($B$4,'Data R'!$1:$9999,MATCH(F541,'Data R'!$1:$1,),FALSE),"-"))</f>
        <v>#N/A</v>
      </c>
      <c r="G545" s="5" t="e">
        <f>IF(VLOOKUP($B$4,'Data R'!$1:$9999,MATCH(G541,'Data R'!$1:$1,),FALSE)="","x",IFERROR(VLOOKUP($B$4,'Data R'!$1:$9999,MATCH(G541,'Data R'!$1:$1,),FALSE),"-"))</f>
        <v>#N/A</v>
      </c>
      <c r="H545" s="5" t="e">
        <f>IF(VLOOKUP($B$4,'Data R'!$1:$9999,MATCH(H541,'Data R'!$1:$1,),FALSE)="","x",IFERROR(VLOOKUP($B$4,'Data R'!$1:$9999,MATCH(H541,'Data R'!$1:$1,),FALSE),"-"))</f>
        <v>#N/A</v>
      </c>
      <c r="I545" s="5" t="e">
        <f>IF(VLOOKUP($B$4,'Data R'!$1:$9999,MATCH(I541,'Data R'!$1:$1,),FALSE)="","x",IFERROR(VLOOKUP($B$4,'Data R'!$1:$9999,MATCH(I541,'Data R'!$1:$1,),FALSE),"-"))</f>
        <v>#N/A</v>
      </c>
      <c r="J545" s="5"/>
      <c r="K545" s="5"/>
    </row>
    <row r="546" spans="1:11" x14ac:dyDescent="0.2">
      <c r="B546" s="3"/>
      <c r="E546" s="4"/>
    </row>
    <row r="547" spans="1:11" x14ac:dyDescent="0.2">
      <c r="A547" s="16" t="s">
        <v>446</v>
      </c>
      <c r="B547" s="21"/>
      <c r="C547" s="23"/>
      <c r="D547" s="34"/>
      <c r="E547" s="23"/>
    </row>
    <row r="548" spans="1:11" x14ac:dyDescent="0.2">
      <c r="A548" s="4" t="s">
        <v>1</v>
      </c>
      <c r="B548" t="s">
        <v>142</v>
      </c>
      <c r="C548" t="s">
        <v>447</v>
      </c>
      <c r="D548" t="s">
        <v>448</v>
      </c>
      <c r="E548" s="4"/>
    </row>
    <row r="549" spans="1:11" x14ac:dyDescent="0.2">
      <c r="A549" s="3"/>
      <c r="B549" t="s">
        <v>302</v>
      </c>
      <c r="C549" t="s">
        <v>285</v>
      </c>
      <c r="D549" t="s">
        <v>286</v>
      </c>
      <c r="E549" s="4"/>
    </row>
    <row r="550" spans="1:11" x14ac:dyDescent="0.2">
      <c r="A550" s="3" t="str">
        <f>$B$2</f>
        <v>'s-Gravenhage</v>
      </c>
      <c r="B550" s="5" t="e">
        <f>IF(VLOOKUP($B$2,'Data R'!$1:$9999,MATCH(B548,'Data R'!$1:$1,),FALSE)="","x",IFERROR(VLOOKUP($B$2,'Data R'!$1:$9999,MATCH(B548,'Data R'!$1:$1,),FALSE),"-"))</f>
        <v>#N/A</v>
      </c>
      <c r="C550" s="5" t="e">
        <f>IF(VLOOKUP($B$2,'Data R'!$1:$9999,MATCH(C548,'Data R'!$1:$1,),FALSE)="","x",IFERROR(VLOOKUP($B$2,'Data R'!$1:$9999,MATCH(C548,'Data R'!$1:$1,),FALSE),"-"))</f>
        <v>#N/A</v>
      </c>
      <c r="D550" s="5" t="e">
        <f>IF(VLOOKUP($B$2,'Data R'!$1:$9999,MATCH(D548,'Data R'!$1:$1,),FALSE)="","x",IFERROR(VLOOKUP($B$2,'Data R'!$1:$9999,MATCH(D548,'Data R'!$1:$1,),FALSE),"-"))</f>
        <v>#N/A</v>
      </c>
      <c r="E550" s="4"/>
    </row>
    <row r="551" spans="1:11" x14ac:dyDescent="0.2">
      <c r="A551" s="3" t="str">
        <f>$B$3</f>
        <v>GGD Limburg-Noord</v>
      </c>
      <c r="B551" s="5" t="e">
        <f>IF(VLOOKUP($B$3,'Data R'!$1:$9999,MATCH(B548,'Data R'!$1:$1,),FALSE)="","x",IFERROR(VLOOKUP($B$3,'Data R'!$1:$9999,MATCH(B548,'Data R'!$1:$1,),FALSE),"-"))</f>
        <v>#N/A</v>
      </c>
      <c r="C551" s="5" t="e">
        <f>IF(VLOOKUP($B$3,'Data R'!$1:$9999,MATCH(C548,'Data R'!$1:$1,),FALSE)="","x",IFERROR(VLOOKUP($B$3,'Data R'!$1:$9999,MATCH(C548,'Data R'!$1:$1,),FALSE),"-"))</f>
        <v>#N/A</v>
      </c>
      <c r="D551" s="5" t="e">
        <f>IF(VLOOKUP($B$3,'Data R'!$1:$9999,MATCH(D548,'Data R'!$1:$1,),FALSE)="","x",IFERROR(VLOOKUP($B$3,'Data R'!$1:$9999,MATCH(D548,'Data R'!$1:$1,),FALSE),"-"))</f>
        <v>#N/A</v>
      </c>
      <c r="E551" s="4"/>
    </row>
    <row r="552" spans="1:11" ht="15" customHeight="1" x14ac:dyDescent="0.2">
      <c r="A552" s="19" t="str">
        <f>$B$4</f>
        <v>Nederland</v>
      </c>
      <c r="B552" s="5" t="e">
        <f>IF(VLOOKUP($B$4,'Data R'!$1:$9999,MATCH(B548,'Data R'!$1:$1,),FALSE)="","x",IFERROR(VLOOKUP($B$4,'Data R'!$1:$9999,MATCH(B548,'Data R'!$1:$1,),FALSE),"-"))</f>
        <v>#N/A</v>
      </c>
      <c r="C552" s="5" t="e">
        <f>IF(VLOOKUP($B$4,'Data R'!$1:$9999,MATCH(C548,'Data R'!$1:$1,),FALSE)="","x",IFERROR(VLOOKUP($B$4,'Data R'!$1:$9999,MATCH(C548,'Data R'!$1:$1,),FALSE),"-"))</f>
        <v>#N/A</v>
      </c>
      <c r="D552" s="5" t="e">
        <f>IF(VLOOKUP($B$4,'Data R'!$1:$9999,MATCH(D548,'Data R'!$1:$1,),FALSE)="","x",IFERROR(VLOOKUP($B$4,'Data R'!$1:$9999,MATCH(D548,'Data R'!$1:$1,),FALSE),"-"))</f>
        <v>#N/A</v>
      </c>
      <c r="E552" s="5"/>
      <c r="F552" s="5"/>
      <c r="G552" s="5"/>
      <c r="H552" s="5"/>
      <c r="I552" s="5"/>
      <c r="J552" s="5"/>
      <c r="K552" s="5"/>
    </row>
    <row r="553" spans="1:11" x14ac:dyDescent="0.2">
      <c r="B553" s="3"/>
      <c r="E553" s="4"/>
    </row>
    <row r="554" spans="1:11" ht="15" customHeight="1" x14ac:dyDescent="0.2">
      <c r="A554" s="16" t="s">
        <v>449</v>
      </c>
      <c r="B554" s="21"/>
      <c r="C554" s="23"/>
      <c r="D554" s="23"/>
      <c r="E554" s="23"/>
      <c r="F554" s="23"/>
      <c r="G554" s="21"/>
      <c r="H554" s="21"/>
      <c r="I554" s="21"/>
    </row>
    <row r="555" spans="1:11" ht="15" customHeight="1" x14ac:dyDescent="0.2">
      <c r="A555" s="4" t="s">
        <v>1</v>
      </c>
      <c r="B555" t="s">
        <v>143</v>
      </c>
      <c r="C555" t="s">
        <v>450</v>
      </c>
      <c r="D555" t="s">
        <v>451</v>
      </c>
      <c r="E555" t="s">
        <v>452</v>
      </c>
      <c r="F555" t="s">
        <v>453</v>
      </c>
      <c r="G555" t="s">
        <v>454</v>
      </c>
      <c r="H555" t="s">
        <v>455</v>
      </c>
      <c r="I555" t="s">
        <v>456</v>
      </c>
    </row>
    <row r="556" spans="1:11" ht="15" customHeight="1" x14ac:dyDescent="0.2">
      <c r="A556" s="3"/>
      <c r="B556" t="s">
        <v>302</v>
      </c>
      <c r="C556" t="s">
        <v>285</v>
      </c>
      <c r="D556" t="s">
        <v>286</v>
      </c>
      <c r="E556" s="4" t="s">
        <v>287</v>
      </c>
      <c r="F556" s="4" t="s">
        <v>288</v>
      </c>
      <c r="G556" s="4" t="s">
        <v>289</v>
      </c>
      <c r="H556" s="22" t="s">
        <v>290</v>
      </c>
      <c r="I556" s="22" t="s">
        <v>291</v>
      </c>
      <c r="J556" s="22"/>
      <c r="K556" s="22"/>
    </row>
    <row r="557" spans="1:11" ht="15" customHeight="1" x14ac:dyDescent="0.2">
      <c r="A557" s="3" t="str">
        <f>$B$2</f>
        <v>'s-Gravenhage</v>
      </c>
      <c r="B557" s="5" t="e">
        <f>IF(VLOOKUP($B$2,'Data R'!$1:$9999,MATCH(B555,'Data R'!$1:$1,),FALSE)="","x",IFERROR(VLOOKUP($B$2,'Data R'!$1:$9999,MATCH(B555,'Data R'!$1:$1,),FALSE),"-"))</f>
        <v>#N/A</v>
      </c>
      <c r="C557" s="5" t="e">
        <f>IF(VLOOKUP($B$2,'Data R'!$1:$9999,MATCH(C555,'Data R'!$1:$1,),FALSE)="","x",IFERROR(VLOOKUP($B$2,'Data R'!$1:$9999,MATCH(C555,'Data R'!$1:$1,),FALSE),"-"))</f>
        <v>#N/A</v>
      </c>
      <c r="D557" s="5" t="e">
        <f>IF(VLOOKUP($B$2,'Data R'!$1:$9999,MATCH(D555,'Data R'!$1:$1,),FALSE)="","x",IFERROR(VLOOKUP($B$2,'Data R'!$1:$9999,MATCH(D555,'Data R'!$1:$1,),FALSE),"-"))</f>
        <v>#N/A</v>
      </c>
      <c r="E557" s="5" t="e">
        <f>IF(VLOOKUP($B$2,'Data R'!$1:$9999,MATCH(E555,'Data R'!$1:$1,),FALSE)="","x",IFERROR(VLOOKUP($B$2,'Data R'!$1:$9999,MATCH(E555,'Data R'!$1:$1,),FALSE),"-"))</f>
        <v>#N/A</v>
      </c>
      <c r="F557" s="5" t="e">
        <f>IF(VLOOKUP($B$2,'Data R'!$1:$9999,MATCH(F555,'Data R'!$1:$1,),FALSE)="","x",IFERROR(VLOOKUP($B$2,'Data R'!$1:$9999,MATCH(F555,'Data R'!$1:$1,),FALSE),"-"))</f>
        <v>#N/A</v>
      </c>
      <c r="G557" s="5" t="e">
        <f>IF(VLOOKUP($B$2,'Data R'!$1:$9999,MATCH(G555,'Data R'!$1:$1,),FALSE)="","x",IFERROR(VLOOKUP($B$2,'Data R'!$1:$9999,MATCH(G555,'Data R'!$1:$1,),FALSE),"-"))</f>
        <v>#N/A</v>
      </c>
      <c r="H557" s="5" t="e">
        <f>IF(VLOOKUP($B$2,'Data R'!$1:$9999,MATCH(H555,'Data R'!$1:$1,),FALSE)="","x",IFERROR(VLOOKUP($B$2,'Data R'!$1:$9999,MATCH(H555,'Data R'!$1:$1,),FALSE),"-"))</f>
        <v>#N/A</v>
      </c>
      <c r="I557" s="5" t="e">
        <f>IF(VLOOKUP($B$2,'Data R'!$1:$9999,MATCH(I555,'Data R'!$1:$1,),FALSE)="","x",IFERROR(VLOOKUP($B$2,'Data R'!$1:$9999,MATCH(I555,'Data R'!$1:$1,),FALSE),"-"))</f>
        <v>#N/A</v>
      </c>
      <c r="J557" s="22"/>
      <c r="K557" s="22"/>
    </row>
    <row r="558" spans="1:11" ht="15" customHeight="1" x14ac:dyDescent="0.2">
      <c r="A558" s="3" t="str">
        <f>$B$3</f>
        <v>GGD Limburg-Noord</v>
      </c>
      <c r="B558" s="5" t="e">
        <f>IF(VLOOKUP($B$3,'Data R'!$1:$9999,MATCH(B555,'Data R'!$1:$1,),FALSE)="","x",IFERROR(VLOOKUP($B$3,'Data R'!$1:$9999,MATCH(B555,'Data R'!$1:$1,),FALSE),"-"))</f>
        <v>#N/A</v>
      </c>
      <c r="C558" s="5" t="e">
        <f>IF(VLOOKUP($B$3,'Data R'!$1:$9999,MATCH(C555,'Data R'!$1:$1,),FALSE)="","x",IFERROR(VLOOKUP($B$3,'Data R'!$1:$9999,MATCH(C555,'Data R'!$1:$1,),FALSE),"-"))</f>
        <v>#N/A</v>
      </c>
      <c r="D558" s="5" t="e">
        <f>IF(VLOOKUP($B$3,'Data R'!$1:$9999,MATCH(D555,'Data R'!$1:$1,),FALSE)="","x",IFERROR(VLOOKUP($B$3,'Data R'!$1:$9999,MATCH(D555,'Data R'!$1:$1,),FALSE),"-"))</f>
        <v>#N/A</v>
      </c>
      <c r="E558" s="5" t="e">
        <f>IF(VLOOKUP($B$3,'Data R'!$1:$9999,MATCH(E555,'Data R'!$1:$1,),FALSE)="","x",IFERROR(VLOOKUP($B$3,'Data R'!$1:$9999,MATCH(E555,'Data R'!$1:$1,),FALSE),"-"))</f>
        <v>#N/A</v>
      </c>
      <c r="F558" s="5" t="e">
        <f>IF(VLOOKUP($B$3,'Data R'!$1:$9999,MATCH(F555,'Data R'!$1:$1,),FALSE)="","x",IFERROR(VLOOKUP($B$3,'Data R'!$1:$9999,MATCH(F555,'Data R'!$1:$1,),FALSE),"-"))</f>
        <v>#N/A</v>
      </c>
      <c r="G558" s="5" t="e">
        <f>IF(VLOOKUP($B$3,'Data R'!$1:$9999,MATCH(G555,'Data R'!$1:$1,),FALSE)="","x",IFERROR(VLOOKUP($B$3,'Data R'!$1:$9999,MATCH(G555,'Data R'!$1:$1,),FALSE),"-"))</f>
        <v>#N/A</v>
      </c>
      <c r="H558" s="5" t="e">
        <f>IF(VLOOKUP($B$3,'Data R'!$1:$9999,MATCH(H555,'Data R'!$1:$1,),FALSE)="","x",IFERROR(VLOOKUP($B$3,'Data R'!$1:$9999,MATCH(H555,'Data R'!$1:$1,),FALSE),"-"))</f>
        <v>#N/A</v>
      </c>
      <c r="I558" s="5" t="e">
        <f>IF(VLOOKUP($B$3,'Data R'!$1:$9999,MATCH(I555,'Data R'!$1:$1,),FALSE)="","x",IFERROR(VLOOKUP($B$3,'Data R'!$1:$9999,MATCH(I555,'Data R'!$1:$1,),FALSE),"-"))</f>
        <v>#N/A</v>
      </c>
      <c r="J558" s="22"/>
      <c r="K558" s="22"/>
    </row>
    <row r="559" spans="1:11" ht="15" customHeight="1" x14ac:dyDescent="0.2">
      <c r="A559" s="19" t="str">
        <f>$B$4</f>
        <v>Nederland</v>
      </c>
      <c r="B559" s="5" t="e">
        <f>IF(VLOOKUP($B$4,'Data R'!$1:$9999,MATCH(B555,'Data R'!$1:$1,),FALSE)="","x",IFERROR(VLOOKUP($B$4,'Data R'!$1:$9999,MATCH(B555,'Data R'!$1:$1,),FALSE),"-"))</f>
        <v>#N/A</v>
      </c>
      <c r="C559" s="5" t="e">
        <f>IF(VLOOKUP($B$4,'Data R'!$1:$9999,MATCH(C555,'Data R'!$1:$1,),FALSE)="","x",IFERROR(VLOOKUP($B$4,'Data R'!$1:$9999,MATCH(C555,'Data R'!$1:$1,),FALSE),"-"))</f>
        <v>#N/A</v>
      </c>
      <c r="D559" s="5" t="e">
        <f>IF(VLOOKUP($B$4,'Data R'!$1:$9999,MATCH(D555,'Data R'!$1:$1,),FALSE)="","x",IFERROR(VLOOKUP($B$4,'Data R'!$1:$9999,MATCH(D555,'Data R'!$1:$1,),FALSE),"-"))</f>
        <v>#N/A</v>
      </c>
      <c r="E559" s="5" t="e">
        <f>IF(VLOOKUP($B$4,'Data R'!$1:$9999,MATCH(E555,'Data R'!$1:$1,),FALSE)="","x",IFERROR(VLOOKUP($B$4,'Data R'!$1:$9999,MATCH(E555,'Data R'!$1:$1,),FALSE),"-"))</f>
        <v>#N/A</v>
      </c>
      <c r="F559" s="5" t="e">
        <f>IF(VLOOKUP($B$4,'Data R'!$1:$9999,MATCH(F555,'Data R'!$1:$1,),FALSE)="","x",IFERROR(VLOOKUP($B$4,'Data R'!$1:$9999,MATCH(F555,'Data R'!$1:$1,),FALSE),"-"))</f>
        <v>#N/A</v>
      </c>
      <c r="G559" s="5" t="e">
        <f>IF(VLOOKUP($B$4,'Data R'!$1:$9999,MATCH(G555,'Data R'!$1:$1,),FALSE)="","x",IFERROR(VLOOKUP($B$4,'Data R'!$1:$9999,MATCH(G555,'Data R'!$1:$1,),FALSE),"-"))</f>
        <v>#N/A</v>
      </c>
      <c r="H559" s="5" t="e">
        <f>IF(VLOOKUP($B$4,'Data R'!$1:$9999,MATCH(H555,'Data R'!$1:$1,),FALSE)="","x",IFERROR(VLOOKUP($B$4,'Data R'!$1:$9999,MATCH(H555,'Data R'!$1:$1,),FALSE),"-"))</f>
        <v>#N/A</v>
      </c>
      <c r="I559" s="5" t="e">
        <f>IF(VLOOKUP($B$4,'Data R'!$1:$9999,MATCH(I555,'Data R'!$1:$1,),FALSE)="","x",IFERROR(VLOOKUP($B$4,'Data R'!$1:$9999,MATCH(I555,'Data R'!$1:$1,),FALSE),"-"))</f>
        <v>#N/A</v>
      </c>
      <c r="J559" s="5"/>
      <c r="K559" s="5"/>
    </row>
    <row r="560" spans="1:11" x14ac:dyDescent="0.2">
      <c r="B560" s="3"/>
      <c r="E560" s="4"/>
    </row>
    <row r="561" spans="1:33" s="41" customFormat="1" x14ac:dyDescent="0.2">
      <c r="A561" s="41" t="s">
        <v>495</v>
      </c>
      <c r="B561" s="45"/>
      <c r="E561" s="47"/>
    </row>
    <row r="562" spans="1:33" ht="15" customHeight="1" x14ac:dyDescent="0.2">
      <c r="A562" s="16" t="s">
        <v>457</v>
      </c>
      <c r="B562" s="2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3" ht="15" customHeight="1" x14ac:dyDescent="0.2">
      <c r="A563" s="4" t="s">
        <v>1</v>
      </c>
      <c r="B563" t="s">
        <v>473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3" ht="15" customHeight="1" x14ac:dyDescent="0.2">
      <c r="A564" s="3"/>
      <c r="B564" s="4" t="s">
        <v>302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3" ht="15" customHeight="1" x14ac:dyDescent="0.2">
      <c r="A565" s="3" t="str">
        <f>$B$2</f>
        <v>'s-Gravenhage</v>
      </c>
      <c r="B565" s="5" t="e">
        <f>IF(VLOOKUP($B$2,'Data R'!$1:$9999,MATCH(B563,'Data R'!$1:$1,),FALSE) = "", "x", IFERROR(VLOOKUP($B$2,'Data R'!$1:$9999,MATCH(B563,'Data R'!$1:$1,),FALSE), "-"))</f>
        <v>#N/A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3" ht="15" customHeight="1" x14ac:dyDescent="0.2">
      <c r="A566" s="3" t="str">
        <f>$B$3</f>
        <v>GGD Limburg-Noord</v>
      </c>
      <c r="B566" s="5" t="e">
        <f>IF(VLOOKUP($B$3,'Data R'!$1:$9999,MATCH(B563,'Data R'!$1:$1,),FALSE) = "", "x", IFERROR(VLOOKUP($B$3,'Data R'!$1:$9999,MATCH(B563,'Data R'!$1:$1,),FALSE), "-"))</f>
        <v>#N/A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3" ht="15" customHeight="1" x14ac:dyDescent="0.2">
      <c r="A567" s="19" t="str">
        <f>$B$4</f>
        <v>Nederland</v>
      </c>
      <c r="B567" s="5" t="e">
        <f>IF(VLOOKUP($B$4,'Data R'!$1:$9999,MATCH(B563,'Data R'!$1:$1,),FALSE) = "", "x", IFERROR(VLOOKUP($B$4,'Data R'!$1:$9999,MATCH(B563,'Data R'!$1:$1,),FALSE), "-"))</f>
        <v>#N/A</v>
      </c>
      <c r="C567" s="5"/>
      <c r="D567" s="5"/>
      <c r="E567" s="5"/>
      <c r="F567" s="5"/>
      <c r="G567" s="5"/>
      <c r="H567" s="5"/>
      <c r="I567" s="5"/>
      <c r="J567" s="5"/>
      <c r="K567" s="5"/>
    </row>
    <row r="568" spans="1:33" x14ac:dyDescent="0.2">
      <c r="B568" s="3"/>
      <c r="E568" s="4"/>
    </row>
    <row r="569" spans="1:33" ht="15" customHeight="1" x14ac:dyDescent="0.2">
      <c r="A569" s="16" t="s">
        <v>458</v>
      </c>
      <c r="B569" s="21"/>
      <c r="C569" s="7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ht="15" customHeight="1" x14ac:dyDescent="0.2">
      <c r="A570" s="4" t="s">
        <v>1</v>
      </c>
      <c r="B570" s="75" t="s">
        <v>144</v>
      </c>
      <c r="C570" s="75"/>
      <c r="G570" s="22"/>
      <c r="H570" s="22"/>
      <c r="I570" s="22"/>
    </row>
    <row r="571" spans="1:33" ht="15" customHeight="1" x14ac:dyDescent="0.2">
      <c r="A571" s="3"/>
      <c r="B571" s="4"/>
      <c r="C571" s="77"/>
      <c r="D571" s="4"/>
      <c r="E571" s="22"/>
      <c r="F571" s="22"/>
      <c r="G571" s="2"/>
      <c r="H571" s="2"/>
      <c r="I571" s="2"/>
      <c r="J571" s="2"/>
    </row>
    <row r="572" spans="1:33" ht="15" customHeight="1" x14ac:dyDescent="0.2">
      <c r="A572" s="3" t="str">
        <f>$B$2</f>
        <v>'s-Gravenhage</v>
      </c>
      <c r="B572" s="5" t="e">
        <f>IF(VLOOKUP($B$2,'Data R'!$1:$9999,MATCH(B570,'Data R'!$1:$1,),FALSE)="","x",IFERROR(VLOOKUP($B$2,'Data R'!$1:$9999,MATCH(B570,'Data R'!$1:$1,),FALSE),"-"))</f>
        <v>#N/A</v>
      </c>
      <c r="C572" s="76"/>
      <c r="D572" s="5"/>
      <c r="E572" s="5"/>
      <c r="F572" s="5"/>
      <c r="G572" s="25"/>
      <c r="H572" s="22"/>
      <c r="I572" s="22"/>
      <c r="J572" s="4"/>
    </row>
    <row r="573" spans="1:33" ht="15" customHeight="1" x14ac:dyDescent="0.2">
      <c r="A573" s="3" t="str">
        <f>$B$3</f>
        <v>GGD Limburg-Noord</v>
      </c>
      <c r="B573" s="5" t="e">
        <f>IF(VLOOKUP($B$3,'Data R'!$1:$9999,MATCH(B570,'Data R'!$1:$1,),FALSE)="","x",IFERROR(VLOOKUP($B$3,'Data R'!$1:$9999,MATCH(B570,'Data R'!$1:$1,),FALSE),"-"))</f>
        <v>#N/A</v>
      </c>
      <c r="C573" s="76"/>
      <c r="D573" s="5"/>
      <c r="E573" s="5"/>
      <c r="F573" s="5"/>
      <c r="G573" s="22"/>
      <c r="H573" s="22"/>
      <c r="I573" s="22"/>
      <c r="J573" s="22"/>
    </row>
    <row r="574" spans="1:33" ht="15" customHeight="1" x14ac:dyDescent="0.2">
      <c r="A574" s="19" t="str">
        <f>$B$4</f>
        <v>Nederland</v>
      </c>
      <c r="B574" s="5" t="e">
        <f>IF(VLOOKUP($B$4,'Data R'!$1:$9999,MATCH(B570,'Data R'!$1:$1,),FALSE)="","x",IFERROR(VLOOKUP($B$4,'Data R'!$1:$9999,MATCH(B570,'Data R'!$1:$1,),FALSE),"-"))</f>
        <v>#N/A</v>
      </c>
      <c r="C574" s="76"/>
      <c r="D574" s="5"/>
      <c r="E574" s="5"/>
      <c r="F574" s="5"/>
      <c r="G574" s="5"/>
      <c r="H574" s="5"/>
      <c r="I574" s="5"/>
      <c r="J574" s="5"/>
      <c r="K574" s="5"/>
    </row>
    <row r="575" spans="1:33" ht="15" customHeight="1" x14ac:dyDescent="0.2">
      <c r="A575" s="3"/>
      <c r="B575" s="22"/>
      <c r="C575" s="22"/>
      <c r="D575" s="22"/>
      <c r="E575" s="22"/>
      <c r="F575" s="22"/>
      <c r="G575" s="22"/>
      <c r="H575" s="22"/>
      <c r="I575" s="22"/>
      <c r="J575" s="22"/>
    </row>
    <row r="576" spans="1:33" s="41" customFormat="1" ht="15" customHeight="1" x14ac:dyDescent="0.2">
      <c r="A576" s="45" t="s">
        <v>496</v>
      </c>
      <c r="B576" s="46"/>
      <c r="C576" s="46"/>
      <c r="D576" s="46"/>
      <c r="E576" s="46"/>
      <c r="F576" s="46"/>
      <c r="G576" s="46"/>
      <c r="H576" s="46"/>
      <c r="I576" s="46"/>
      <c r="J576" s="46"/>
    </row>
    <row r="577" spans="1:31" ht="15" customHeight="1" x14ac:dyDescent="0.2">
      <c r="A577" s="16" t="s">
        <v>459</v>
      </c>
      <c r="B577" s="21"/>
      <c r="C577" s="23"/>
      <c r="D577" s="23"/>
      <c r="E577" s="22"/>
      <c r="F577" s="22"/>
      <c r="G577" s="22"/>
      <c r="H577" s="22"/>
      <c r="I577" s="22"/>
      <c r="J577" s="22"/>
    </row>
    <row r="578" spans="1:31" ht="15" customHeight="1" x14ac:dyDescent="0.25">
      <c r="A578" s="4" t="s">
        <v>1</v>
      </c>
      <c r="B578" s="20" t="s">
        <v>460</v>
      </c>
      <c r="C578" t="s">
        <v>461</v>
      </c>
      <c r="D578" t="s">
        <v>462</v>
      </c>
      <c r="E578" s="22"/>
      <c r="F578" s="22"/>
      <c r="G578" s="22"/>
      <c r="H578" s="22"/>
      <c r="I578" s="22"/>
      <c r="J578" s="22"/>
    </row>
    <row r="579" spans="1:31" ht="15" customHeight="1" x14ac:dyDescent="0.2">
      <c r="A579" s="3"/>
      <c r="B579" s="4" t="s">
        <v>463</v>
      </c>
      <c r="C579" s="4" t="s">
        <v>286</v>
      </c>
      <c r="D579" s="4" t="s">
        <v>464</v>
      </c>
      <c r="E579" s="22"/>
      <c r="F579" s="22"/>
      <c r="G579" s="22"/>
      <c r="H579" s="22"/>
      <c r="I579" s="22"/>
      <c r="J579" s="22"/>
    </row>
    <row r="580" spans="1:31" ht="15" customHeight="1" x14ac:dyDescent="0.2">
      <c r="A580" s="3" t="str">
        <f>$B$2</f>
        <v>'s-Gravenhage</v>
      </c>
      <c r="B580" s="5" t="e">
        <f>IF(VLOOKUP($B$2,'Data R'!$1:$9999,MATCH(B578,'Data R'!$1:$1,),FALSE)="","x",IFERROR(VLOOKUP($B$2,'Data R'!$1:$9999,MATCH(B578,'Data R'!$1:$1,),FALSE),"-"))</f>
        <v>#N/A</v>
      </c>
      <c r="C580" s="5" t="e">
        <f>IF(VLOOKUP($B$2,'Data R'!$1:$9999,MATCH(C578,'Data R'!$1:$1,),FALSE)="","x",IFERROR(VLOOKUP($B$2,'Data R'!$1:$9999,MATCH(C578,'Data R'!$1:$1,),FALSE),"-"))</f>
        <v>#N/A</v>
      </c>
      <c r="D580" s="5" t="e">
        <f>IF(VLOOKUP($B$2,'Data R'!$1:$9999,MATCH(D578,'Data R'!$1:$1,),FALSE)="","x",IFERROR(VLOOKUP($B$2,'Data R'!$1:$9999,MATCH(D578,'Data R'!$1:$1,),FALSE),"-"))</f>
        <v>#N/A</v>
      </c>
      <c r="E580" s="22"/>
      <c r="F580" s="22"/>
      <c r="G580" s="22"/>
      <c r="H580" s="22"/>
      <c r="I580" s="22"/>
      <c r="J580" s="22"/>
    </row>
    <row r="581" spans="1:31" ht="15" customHeight="1" x14ac:dyDescent="0.2">
      <c r="A581" s="3" t="str">
        <f>$B$3</f>
        <v>GGD Limburg-Noord</v>
      </c>
      <c r="B581" s="5" t="e">
        <f>IF(VLOOKUP($B$3,'Data R'!$1:$9999,MATCH(B578,'Data R'!$1:$1,),FALSE)="","x",IFERROR(VLOOKUP($B$3,'Data R'!$1:$9999,MATCH(B578,'Data R'!$1:$1,),FALSE),"-"))</f>
        <v>#N/A</v>
      </c>
      <c r="C581" s="5" t="e">
        <f>IF(VLOOKUP($B$3,'Data R'!$1:$9999,MATCH(C578,'Data R'!$1:$1,),FALSE)="","x",IFERROR(VLOOKUP($B$3,'Data R'!$1:$9999,MATCH(C578,'Data R'!$1:$1,),FALSE),"-"))</f>
        <v>#N/A</v>
      </c>
      <c r="D581" s="5" t="e">
        <f>IF(VLOOKUP($B$3,'Data R'!$1:$9999,MATCH(D578,'Data R'!$1:$1,),FALSE)="","x",IFERROR(VLOOKUP($B$3,'Data R'!$1:$9999,MATCH(D578,'Data R'!$1:$1,),FALSE),"-"))</f>
        <v>#N/A</v>
      </c>
      <c r="E581" s="22"/>
      <c r="F581" s="22"/>
      <c r="G581" s="22"/>
      <c r="H581" s="22"/>
      <c r="I581" s="22"/>
      <c r="J581" s="22"/>
    </row>
    <row r="582" spans="1:31" ht="15" customHeight="1" x14ac:dyDescent="0.2">
      <c r="A582" s="3"/>
      <c r="B582" s="22"/>
      <c r="C582" s="22"/>
      <c r="D582" s="22"/>
      <c r="E582" s="22"/>
      <c r="F582" s="22"/>
      <c r="G582" s="22"/>
      <c r="H582" s="22"/>
      <c r="I582" s="22"/>
      <c r="J582" s="22"/>
    </row>
    <row r="583" spans="1:31" ht="15" customHeight="1" x14ac:dyDescent="0.2">
      <c r="A583" s="16" t="s">
        <v>4</v>
      </c>
      <c r="B583" s="2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" customHeight="1" x14ac:dyDescent="0.25">
      <c r="A584" s="4" t="s">
        <v>1</v>
      </c>
      <c r="B584" s="20" t="s">
        <v>145</v>
      </c>
      <c r="C584" s="20" t="s">
        <v>146</v>
      </c>
      <c r="D584" s="20" t="s">
        <v>147</v>
      </c>
      <c r="E584" s="20" t="s">
        <v>148</v>
      </c>
      <c r="F584" s="20" t="s">
        <v>149</v>
      </c>
      <c r="G584" s="22"/>
      <c r="H584" s="22"/>
      <c r="I584" s="22"/>
    </row>
    <row r="585" spans="1:31" ht="15" customHeight="1" x14ac:dyDescent="0.2">
      <c r="A585" s="3"/>
      <c r="B585" s="4" t="s">
        <v>287</v>
      </c>
      <c r="C585" s="4" t="s">
        <v>288</v>
      </c>
      <c r="D585" s="4" t="s">
        <v>289</v>
      </c>
      <c r="E585" s="22" t="s">
        <v>290</v>
      </c>
      <c r="F585" s="22" t="s">
        <v>291</v>
      </c>
      <c r="G585" s="2"/>
      <c r="H585" s="2"/>
      <c r="I585" s="2"/>
      <c r="J585" s="2"/>
    </row>
    <row r="586" spans="1:31" ht="15" customHeight="1" x14ac:dyDescent="0.2">
      <c r="A586" s="3" t="str">
        <f>$B$2</f>
        <v>'s-Gravenhage</v>
      </c>
      <c r="B586" s="5" t="e">
        <f>IF(VLOOKUP($B$2,'Data R'!$1:$9999,MATCH(B584,'Data R'!$1:$1,),FALSE)="","x",IFERROR(VLOOKUP($B$2,'Data R'!$1:$9999,MATCH(B584,'Data R'!$1:$1,),FALSE),"-"))</f>
        <v>#N/A</v>
      </c>
      <c r="C586" s="5" t="e">
        <f>IF(VLOOKUP($B$2,'Data R'!$1:$9999,MATCH(C584,'Data R'!$1:$1,),FALSE)="","x",IFERROR(VLOOKUP($B$2,'Data R'!$1:$9999,MATCH(C584,'Data R'!$1:$1,),FALSE),"-"))</f>
        <v>#N/A</v>
      </c>
      <c r="D586" s="5" t="e">
        <f>IF(VLOOKUP($B$2,'Data R'!$1:$9999,MATCH(D584,'Data R'!$1:$1,),FALSE)="","x",IFERROR(VLOOKUP($B$2,'Data R'!$1:$9999,MATCH(D584,'Data R'!$1:$1,),FALSE),"-"))</f>
        <v>#N/A</v>
      </c>
      <c r="E586" s="5" t="e">
        <f>IF(VLOOKUP($B$2,'Data R'!$1:$9999,MATCH(E584,'Data R'!$1:$1,),FALSE)="","x",IFERROR(VLOOKUP($B$2,'Data R'!$1:$9999,MATCH(E584,'Data R'!$1:$1,),FALSE),"-"))</f>
        <v>#N/A</v>
      </c>
      <c r="F586" s="5" t="e">
        <f>IF(VLOOKUP($B$2,'Data R'!$1:$9999,MATCH(F584,'Data R'!$1:$1,),FALSE)="","x",IFERROR(VLOOKUP($B$2,'Data R'!$1:$9999,MATCH(F584,'Data R'!$1:$1,),FALSE),"-"))</f>
        <v>#N/A</v>
      </c>
      <c r="G586" s="25"/>
      <c r="H586" s="22"/>
      <c r="I586" s="22"/>
      <c r="J586" s="4"/>
    </row>
    <row r="587" spans="1:31" ht="15" customHeight="1" x14ac:dyDescent="0.2">
      <c r="A587" s="3" t="str">
        <f>$B$3</f>
        <v>GGD Limburg-Noord</v>
      </c>
      <c r="B587" s="5" t="e">
        <f>IF(VLOOKUP($B$3,'Data R'!$1:$9999,MATCH(B584,'Data R'!$1:$1,),FALSE)="","x",IFERROR(VLOOKUP($B$3,'Data R'!$1:$9999,MATCH(B584,'Data R'!$1:$1,),FALSE),"-"))</f>
        <v>#N/A</v>
      </c>
      <c r="C587" s="5" t="e">
        <f>IF(VLOOKUP($B$3,'Data R'!$1:$9999,MATCH(C584,'Data R'!$1:$1,),FALSE)="","x",IFERROR(VLOOKUP($B$3,'Data R'!$1:$9999,MATCH(C584,'Data R'!$1:$1,),FALSE),"-"))</f>
        <v>#N/A</v>
      </c>
      <c r="D587" s="5" t="e">
        <f>IF(VLOOKUP($B$3,'Data R'!$1:$9999,MATCH(D584,'Data R'!$1:$1,),FALSE)="","x",IFERROR(VLOOKUP($B$3,'Data R'!$1:$9999,MATCH(D584,'Data R'!$1:$1,),FALSE),"-"))</f>
        <v>#N/A</v>
      </c>
      <c r="E587" s="5" t="e">
        <f>IF(VLOOKUP($B$3,'Data R'!$1:$9999,MATCH(E584,'Data R'!$1:$1,),FALSE)="","x",IFERROR(VLOOKUP($B$3,'Data R'!$1:$9999,MATCH(E584,'Data R'!$1:$1,),FALSE),"-"))</f>
        <v>#N/A</v>
      </c>
      <c r="F587" s="5" t="e">
        <f>IF(VLOOKUP($B$3,'Data R'!$1:$9999,MATCH(F584,'Data R'!$1:$1,),FALSE)="","x",IFERROR(VLOOKUP($B$3,'Data R'!$1:$9999,MATCH(F584,'Data R'!$1:$1,),FALSE),"-"))</f>
        <v>#N/A</v>
      </c>
      <c r="G587" s="22"/>
      <c r="H587" s="22"/>
      <c r="I587" s="22"/>
      <c r="J587" s="22"/>
    </row>
    <row r="588" spans="1:31" ht="15" customHeight="1" x14ac:dyDescent="0.2">
      <c r="A588" s="3"/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31" ht="15" customHeight="1" x14ac:dyDescent="0.2">
      <c r="A589" s="16" t="s">
        <v>465</v>
      </c>
      <c r="B589" s="21"/>
      <c r="C589" s="23"/>
      <c r="D589" s="23"/>
      <c r="E589" s="22"/>
      <c r="F589" s="22"/>
      <c r="G589" s="22"/>
      <c r="H589" s="22"/>
      <c r="I589" s="22"/>
      <c r="J589" s="22"/>
    </row>
    <row r="590" spans="1:31" ht="15" customHeight="1" x14ac:dyDescent="0.2">
      <c r="A590" s="4" t="s">
        <v>1</v>
      </c>
      <c r="B590" s="69" t="s">
        <v>878</v>
      </c>
      <c r="C590" s="69" t="s">
        <v>879</v>
      </c>
      <c r="D590" s="69" t="s">
        <v>880</v>
      </c>
      <c r="E590" s="22"/>
      <c r="F590" s="22"/>
      <c r="G590" s="22"/>
      <c r="H590" s="22"/>
      <c r="I590" s="22"/>
      <c r="J590" s="22"/>
    </row>
    <row r="591" spans="1:31" ht="15" customHeight="1" x14ac:dyDescent="0.2">
      <c r="A591" s="3"/>
      <c r="B591" s="4" t="s">
        <v>466</v>
      </c>
      <c r="C591" s="4" t="s">
        <v>467</v>
      </c>
      <c r="D591" s="4" t="s">
        <v>468</v>
      </c>
      <c r="E591" s="22"/>
      <c r="F591" s="22"/>
      <c r="G591" s="22"/>
      <c r="H591" s="22"/>
      <c r="I591" s="22"/>
      <c r="J591" s="22"/>
    </row>
    <row r="592" spans="1:31" ht="15" customHeight="1" x14ac:dyDescent="0.2">
      <c r="A592" s="3" t="str">
        <f>$B$2</f>
        <v>'s-Gravenhage</v>
      </c>
      <c r="B592" s="5" t="e">
        <f>IF(VLOOKUP($B$2,'Data R'!$1:$9999,MATCH(B590,'Data R'!$1:$1,),FALSE)="","x",IFERROR(VLOOKUP($B$2,'Data R'!$1:$9999,MATCH(B590,'Data R'!$1:$1,),FALSE),"-"))</f>
        <v>#N/A</v>
      </c>
      <c r="C592" s="5" t="e">
        <f>IF(VLOOKUP($B$2,'Data R'!$1:$9999,MATCH(C590,'Data R'!$1:$1,),FALSE)="","x",IFERROR(VLOOKUP($B$2,'Data R'!$1:$9999,MATCH(C590,'Data R'!$1:$1,),FALSE),"-"))</f>
        <v>#N/A</v>
      </c>
      <c r="D592" s="5" t="e">
        <f>IF(VLOOKUP($B$2,'Data R'!$1:$9999,MATCH(D590,'Data R'!$1:$1,),FALSE)="","x",IFERROR(VLOOKUP($B$2,'Data R'!$1:$9999,MATCH(D590,'Data R'!$1:$1,),FALSE),"-"))</f>
        <v>#N/A</v>
      </c>
      <c r="E592" s="22"/>
      <c r="F592" s="22"/>
      <c r="G592" s="22"/>
      <c r="H592" s="22"/>
      <c r="I592" s="22"/>
      <c r="J592" s="22"/>
    </row>
    <row r="593" spans="1:31" ht="15" customHeight="1" x14ac:dyDescent="0.2">
      <c r="A593" s="3" t="str">
        <f>$B$3</f>
        <v>GGD Limburg-Noord</v>
      </c>
      <c r="B593" s="5" t="e">
        <f>IF(VLOOKUP($B$3,'Data R'!$1:$9999,MATCH(B590,'Data R'!$1:$1,),FALSE)="","x",IFERROR(VLOOKUP($B$3,'Data R'!$1:$9999,MATCH(B590,'Data R'!$1:$1,),FALSE),"-"))</f>
        <v>#N/A</v>
      </c>
      <c r="C593" s="5" t="e">
        <f>IF(VLOOKUP($B$3,'Data R'!$1:$9999,MATCH(C590,'Data R'!$1:$1,),FALSE)="","x",IFERROR(VLOOKUP($B$3,'Data R'!$1:$9999,MATCH(C590,'Data R'!$1:$1,),FALSE),"-"))</f>
        <v>#N/A</v>
      </c>
      <c r="D593" s="5" t="e">
        <f>IF(VLOOKUP($B$3,'Data R'!$1:$9999,MATCH(D590,'Data R'!$1:$1,),FALSE)="","x",IFERROR(VLOOKUP($B$3,'Data R'!$1:$9999,MATCH(D590,'Data R'!$1:$1,),FALSE),"-"))</f>
        <v>#N/A</v>
      </c>
      <c r="E593" s="22"/>
      <c r="F593" s="22"/>
      <c r="G593" s="22"/>
      <c r="H593" s="22"/>
      <c r="I593" s="22"/>
      <c r="J593" s="22"/>
    </row>
    <row r="594" spans="1:31" ht="15" customHeight="1" x14ac:dyDescent="0.2">
      <c r="A594" s="3"/>
      <c r="B594" s="5"/>
      <c r="C594" s="5"/>
      <c r="D594" s="5"/>
      <c r="E594" s="22"/>
      <c r="F594" s="22"/>
      <c r="G594" s="22"/>
      <c r="H594" s="22"/>
      <c r="I594" s="22"/>
      <c r="J594" s="22"/>
    </row>
    <row r="595" spans="1:31" ht="15" customHeight="1" x14ac:dyDescent="0.2">
      <c r="A595" s="3"/>
      <c r="B595" s="5"/>
      <c r="C595" s="5"/>
      <c r="D595" s="5"/>
      <c r="E595" s="22"/>
      <c r="F595" s="22"/>
      <c r="G595" s="22"/>
      <c r="H595" s="22"/>
      <c r="I595" s="22"/>
      <c r="J595" s="22"/>
    </row>
    <row r="596" spans="1:31" s="40" customFormat="1" x14ac:dyDescent="0.2">
      <c r="A596" s="37"/>
      <c r="B596" s="38"/>
      <c r="C596" s="39"/>
      <c r="D596" s="39"/>
      <c r="E596" s="39"/>
    </row>
    <row r="598" spans="1:31" s="41" customFormat="1" x14ac:dyDescent="0.2">
      <c r="A598" s="41" t="s">
        <v>519</v>
      </c>
    </row>
    <row r="599" spans="1:31" ht="15" customHeight="1" x14ac:dyDescent="0.2">
      <c r="A599" s="16" t="s">
        <v>469</v>
      </c>
      <c r="B599" s="2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x14ac:dyDescent="0.2">
      <c r="A600" s="4" t="s">
        <v>1</v>
      </c>
      <c r="B600" t="s">
        <v>470</v>
      </c>
      <c r="C600" t="s">
        <v>881</v>
      </c>
    </row>
    <row r="601" spans="1:31" x14ac:dyDescent="0.2">
      <c r="A601" s="3"/>
      <c r="B601" s="4" t="s">
        <v>471</v>
      </c>
      <c r="C601" s="4" t="s">
        <v>472</v>
      </c>
      <c r="E601" s="4"/>
    </row>
    <row r="602" spans="1:31" ht="15" customHeight="1" x14ac:dyDescent="0.2">
      <c r="A602" s="3" t="str">
        <f>$B$7</f>
        <v>'s-Gravenhage</v>
      </c>
      <c r="B602" s="5" t="e">
        <f>IF(VLOOKUP($B$7,Respons!$1:$9999,MATCH(B600,Respons!$1:$1,),FALSE)="","x",IFERROR(VLOOKUP($B$7,Respons!$1:$9999,MATCH(B600,Respons!$1:$1,),FALSE),"-"))</f>
        <v>#N/A</v>
      </c>
      <c r="C602" s="50" t="e">
        <f>IF(VLOOKUP($B$7,Respons!$1:$9999,MATCH(C600,Respons!$1:$1,),FALSE)="","x",IFERROR(VLOOKUP($B$7,Respons!$1:$9999,MATCH(C600,Respons!$1:$1,),FALSE),"-"))</f>
        <v>#N/A</v>
      </c>
      <c r="G602" s="22"/>
      <c r="H602" s="22"/>
      <c r="I602" s="22"/>
    </row>
    <row r="603" spans="1:31" ht="15" customHeight="1" x14ac:dyDescent="0.2">
      <c r="A603" s="3"/>
      <c r="B603" s="22"/>
      <c r="C603" s="36"/>
      <c r="G603" s="22"/>
      <c r="H603" s="22"/>
      <c r="I603" s="22"/>
    </row>
    <row r="604" spans="1:31" ht="15" customHeight="1" x14ac:dyDescent="0.2">
      <c r="A604" s="3"/>
      <c r="B604" s="22"/>
      <c r="C604" s="36"/>
      <c r="G604" s="22"/>
      <c r="H604" s="22"/>
      <c r="I604" s="22"/>
    </row>
    <row r="605" spans="1:31" s="40" customFormat="1" x14ac:dyDescent="0.2"/>
    <row r="608" spans="1:31" x14ac:dyDescent="0.2">
      <c r="A608" s="27"/>
      <c r="B608" s="3"/>
      <c r="C608" s="22"/>
      <c r="D608" s="22"/>
      <c r="E608" s="22"/>
    </row>
    <row r="609" spans="1:11" s="49" customFormat="1" x14ac:dyDescent="0.2">
      <c r="A609" s="49" t="s">
        <v>475</v>
      </c>
    </row>
    <row r="610" spans="1:11" s="41" customFormat="1" x14ac:dyDescent="0.2">
      <c r="A610" s="41" t="s">
        <v>497</v>
      </c>
    </row>
    <row r="611" spans="1:11" ht="15" customHeight="1" x14ac:dyDescent="0.2">
      <c r="A611" s="16" t="s">
        <v>277</v>
      </c>
      <c r="B611" s="17"/>
      <c r="C611" s="18"/>
      <c r="D611" s="18"/>
      <c r="E611" s="18"/>
      <c r="F611" s="18"/>
      <c r="G611" s="17"/>
      <c r="H611" s="17"/>
      <c r="I611" s="17"/>
    </row>
    <row r="612" spans="1:11" ht="15" customHeight="1" x14ac:dyDescent="0.2">
      <c r="A612" s="4" t="s">
        <v>1</v>
      </c>
      <c r="B612" t="s">
        <v>823</v>
      </c>
      <c r="C612" t="s">
        <v>824</v>
      </c>
      <c r="D612" t="s">
        <v>825</v>
      </c>
      <c r="E612" t="s">
        <v>826</v>
      </c>
    </row>
    <row r="613" spans="1:11" ht="15" customHeight="1" x14ac:dyDescent="0.2">
      <c r="A613" s="19"/>
      <c r="B613">
        <v>2012</v>
      </c>
      <c r="C613">
        <v>2016</v>
      </c>
      <c r="D613" s="1">
        <v>2020</v>
      </c>
      <c r="E613" s="1">
        <v>2022</v>
      </c>
      <c r="F613" s="1"/>
      <c r="G613" s="5"/>
      <c r="H613" s="5"/>
      <c r="I613" s="5"/>
      <c r="J613" s="5"/>
      <c r="K613" s="5"/>
    </row>
    <row r="614" spans="1:11" ht="15" customHeight="1" x14ac:dyDescent="0.2">
      <c r="A614" s="19" t="str">
        <f>$B$10</f>
        <v>'s-Gravenhage</v>
      </c>
      <c r="B614" s="5" t="e">
        <f>IF(VLOOKUP($B$10,'Data R trends'!$1:$9999,MATCH(B612,'Data R trends'!$1:$1,),FALSE)="","x",IFERROR(VLOOKUP($B$10,'Data R trends'!$1:$9999,MATCH(B612,'Data R trends'!$1:$1,),FALSE),"-"))</f>
        <v>#N/A</v>
      </c>
      <c r="C614" s="5" t="e">
        <f>IF(VLOOKUP($B$10,'Data R trends'!$1:$9999,MATCH(C612,'Data R trends'!$1:$1,),FALSE)="","x",IFERROR(VLOOKUP($B$10,'Data R trends'!$1:$9999,MATCH(C612,'Data R trends'!$1:$1,),FALSE),"-"))</f>
        <v>#N/A</v>
      </c>
      <c r="D614" s="5" t="e">
        <f>IF(VLOOKUP($B$10,'Data R trends'!$1:$9999,MATCH(D612,'Data R trends'!$1:$1,),FALSE)="","x",IFERROR(VLOOKUP($B$10,'Data R trends'!$1:$9999,MATCH(D612,'Data R trends'!$1:$1,),FALSE),"-"))</f>
        <v>#N/A</v>
      </c>
      <c r="E614" s="5" t="e">
        <f>IF(VLOOKUP($B$10,'Data R trends'!$1:$9999,MATCH(E612,'Data R trends'!$1:$1,),FALSE)="","x",IFERROR(VLOOKUP($B$10,'Data R trends'!$1:$9999,MATCH(E612,'Data R trends'!$1:$1,),FALSE),"-"))</f>
        <v>#N/A</v>
      </c>
      <c r="F614" s="5"/>
      <c r="G614" s="5"/>
      <c r="H614" s="5"/>
      <c r="I614" s="5"/>
      <c r="J614" s="5"/>
      <c r="K614" s="5"/>
    </row>
    <row r="615" spans="1:11" ht="15" customHeight="1" x14ac:dyDescent="0.2">
      <c r="A615" s="19" t="str">
        <f>$B$11</f>
        <v>GGD Limburg-Noord</v>
      </c>
      <c r="B615" s="5" t="e">
        <f>IF(VLOOKUP($B$11,'Data R trends'!$1:$9999,MATCH(B612,'Data R trends'!$1:$1,),FALSE)="","x",IFERROR(VLOOKUP($B$11,'Data R trends'!$1:$9999,MATCH(B612,'Data R trends'!$1:$1,),FALSE),"-"))</f>
        <v>#N/A</v>
      </c>
      <c r="C615" s="5" t="e">
        <f>IF(VLOOKUP($B$11,'Data R trends'!$1:$9999,MATCH(C612,'Data R trends'!$1:$1,),FALSE)="","x",IFERROR(VLOOKUP($B$11,'Data R trends'!$1:$9999,MATCH(C612,'Data R trends'!$1:$1,),FALSE),"-"))</f>
        <v>#N/A</v>
      </c>
      <c r="D615" s="5" t="e">
        <f>IF(VLOOKUP($B$11,'Data R trends'!$1:$9999,MATCH(D612,'Data R trends'!$1:$1,),FALSE)="","x",IFERROR(VLOOKUP($B$11,'Data R trends'!$1:$9999,MATCH(D612,'Data R trends'!$1:$1,),FALSE),"-"))</f>
        <v>#N/A</v>
      </c>
      <c r="E615" s="5" t="e">
        <f>IF(VLOOKUP($B$11,'Data R trends'!$1:$9999,MATCH(E612,'Data R trends'!$1:$1,),FALSE)="","x",IFERROR(VLOOKUP($B$11,'Data R trends'!$1:$9999,MATCH(E612,'Data R trends'!$1:$1,),FALSE),"-"))</f>
        <v>#N/A</v>
      </c>
      <c r="F615" s="5"/>
      <c r="G615" s="5"/>
      <c r="H615" s="5"/>
      <c r="I615" s="5"/>
      <c r="J615" s="5"/>
      <c r="K615" s="5"/>
    </row>
    <row r="617" spans="1:11" ht="15" customHeight="1" x14ac:dyDescent="0.2">
      <c r="A617" s="16" t="s">
        <v>478</v>
      </c>
      <c r="B617" s="17"/>
      <c r="C617" s="18"/>
      <c r="D617" s="18"/>
      <c r="E617" s="18"/>
      <c r="F617" s="18"/>
      <c r="G617" s="17"/>
      <c r="H617" s="17"/>
      <c r="I617" s="17"/>
    </row>
    <row r="618" spans="1:11" ht="15" customHeight="1" x14ac:dyDescent="0.2">
      <c r="A618" s="4" t="s">
        <v>1</v>
      </c>
      <c r="B618" t="s">
        <v>827</v>
      </c>
      <c r="C618" t="s">
        <v>828</v>
      </c>
      <c r="D618" t="s">
        <v>829</v>
      </c>
      <c r="E618" t="s">
        <v>830</v>
      </c>
    </row>
    <row r="619" spans="1:11" ht="15" customHeight="1" x14ac:dyDescent="0.2">
      <c r="A619" s="19"/>
      <c r="B619">
        <v>2012</v>
      </c>
      <c r="C619">
        <v>2016</v>
      </c>
      <c r="D619" s="1">
        <v>2020</v>
      </c>
      <c r="E619" s="1">
        <v>2022</v>
      </c>
      <c r="F619" s="1"/>
      <c r="G619" s="5"/>
      <c r="H619" s="5"/>
      <c r="I619" s="5"/>
      <c r="J619" s="5"/>
      <c r="K619" s="5"/>
    </row>
    <row r="620" spans="1:11" ht="15" customHeight="1" x14ac:dyDescent="0.2">
      <c r="A620" s="19" t="str">
        <f>$B$10</f>
        <v>'s-Gravenhage</v>
      </c>
      <c r="B620" s="5" t="e">
        <f>IF(VLOOKUP($B$10,'Data R trends'!$1:$9999,MATCH(B618,'Data R trends'!$1:$1,),FALSE)="","x",IFERROR(VLOOKUP($B$10,'Data R trends'!$1:$9999,MATCH(B618,'Data R trends'!$1:$1,),FALSE),"-"))</f>
        <v>#N/A</v>
      </c>
      <c r="C620" s="5" t="e">
        <f>IF(VLOOKUP($B$10,'Data R trends'!$1:$9999,MATCH(C618,'Data R trends'!$1:$1,),FALSE)="","x",IFERROR(VLOOKUP($B$10,'Data R trends'!$1:$9999,MATCH(C618,'Data R trends'!$1:$1,),FALSE),"-"))</f>
        <v>#N/A</v>
      </c>
      <c r="D620" s="5" t="e">
        <f>IF(VLOOKUP($B$10,'Data R trends'!$1:$9999,MATCH(D618,'Data R trends'!$1:$1,),FALSE)="","x",IFERROR(VLOOKUP($B$10,'Data R trends'!$1:$9999,MATCH(D618,'Data R trends'!$1:$1,),FALSE),"-"))</f>
        <v>#N/A</v>
      </c>
      <c r="E620" s="5" t="e">
        <f>IF(VLOOKUP($B$10,'Data R trends'!$1:$9999,MATCH(E618,'Data R trends'!$1:$1,),FALSE)="","x",IFERROR(VLOOKUP($B$10,'Data R trends'!$1:$9999,MATCH(E618,'Data R trends'!$1:$1,),FALSE),"-"))</f>
        <v>#N/A</v>
      </c>
      <c r="F620" s="5"/>
      <c r="G620" s="5"/>
      <c r="H620" s="5"/>
      <c r="I620" s="5"/>
      <c r="J620" s="5"/>
      <c r="K620" s="5"/>
    </row>
    <row r="621" spans="1:11" ht="15" customHeight="1" x14ac:dyDescent="0.2">
      <c r="A621" s="19" t="str">
        <f>$B$11</f>
        <v>GGD Limburg-Noord</v>
      </c>
      <c r="B621" s="5" t="e">
        <f>IF(VLOOKUP($B$11,'Data R trends'!$1:$9999,MATCH(B618,'Data R trends'!$1:$1,),FALSE)="","x",IFERROR(VLOOKUP($B$11,'Data R trends'!$1:$9999,MATCH(B618,'Data R trends'!$1:$1,),FALSE),"-"))</f>
        <v>#N/A</v>
      </c>
      <c r="C621" s="5" t="e">
        <f>IF(VLOOKUP($B$11,'Data R trends'!$1:$9999,MATCH(C618,'Data R trends'!$1:$1,),FALSE)="","x",IFERROR(VLOOKUP($B$11,'Data R trends'!$1:$9999,MATCH(C618,'Data R trends'!$1:$1,),FALSE),"-"))</f>
        <v>#N/A</v>
      </c>
      <c r="D621" s="5" t="e">
        <f>IF(VLOOKUP($B$11,'Data R trends'!$1:$9999,MATCH(D618,'Data R trends'!$1:$1,),FALSE)="","x",IFERROR(VLOOKUP($B$11,'Data R trends'!$1:$9999,MATCH(D618,'Data R trends'!$1:$1,),FALSE),"-"))</f>
        <v>#N/A</v>
      </c>
      <c r="E621" s="5" t="e">
        <f>IF(VLOOKUP($B$11,'Data R trends'!$1:$9999,MATCH(E618,'Data R trends'!$1:$1,),FALSE)="","x",IFERROR(VLOOKUP($B$11,'Data R trends'!$1:$9999,MATCH(E618,'Data R trends'!$1:$1,),FALSE),"-"))</f>
        <v>#N/A</v>
      </c>
      <c r="F621" s="5"/>
      <c r="G621" s="5"/>
      <c r="H621" s="5"/>
      <c r="I621" s="5"/>
      <c r="J621" s="5"/>
      <c r="K621" s="5"/>
    </row>
    <row r="623" spans="1:11" s="41" customFormat="1" x14ac:dyDescent="0.2">
      <c r="A623" s="41" t="s">
        <v>498</v>
      </c>
    </row>
    <row r="624" spans="1:11" ht="15" customHeight="1" x14ac:dyDescent="0.2">
      <c r="A624" s="16" t="s">
        <v>336</v>
      </c>
      <c r="B624" s="17"/>
      <c r="C624" s="18"/>
      <c r="D624" s="18"/>
      <c r="E624" s="18"/>
      <c r="F624" s="18"/>
      <c r="G624" s="17"/>
      <c r="H624" s="17"/>
      <c r="I624" s="17"/>
    </row>
    <row r="625" spans="1:11" ht="15" customHeight="1" x14ac:dyDescent="0.2">
      <c r="A625" s="4" t="s">
        <v>1</v>
      </c>
      <c r="B625" t="s">
        <v>831</v>
      </c>
      <c r="C625" t="s">
        <v>832</v>
      </c>
      <c r="D625" t="s">
        <v>833</v>
      </c>
      <c r="E625" t="s">
        <v>834</v>
      </c>
    </row>
    <row r="626" spans="1:11" ht="15" customHeight="1" x14ac:dyDescent="0.2">
      <c r="A626" s="19"/>
      <c r="B626">
        <v>2012</v>
      </c>
      <c r="C626">
        <v>2016</v>
      </c>
      <c r="D626" s="1">
        <v>2020</v>
      </c>
      <c r="E626" s="1">
        <v>2022</v>
      </c>
      <c r="F626" s="1"/>
      <c r="G626" s="5"/>
      <c r="H626" s="5"/>
      <c r="I626" s="5"/>
      <c r="J626" s="5"/>
      <c r="K626" s="5"/>
    </row>
    <row r="627" spans="1:11" ht="15" customHeight="1" x14ac:dyDescent="0.2">
      <c r="A627" s="19" t="str">
        <f>$B$10</f>
        <v>'s-Gravenhage</v>
      </c>
      <c r="B627" s="5" t="e">
        <f>IF(VLOOKUP($B$10,'Data R trends'!$1:$9999,MATCH(B625,'Data R trends'!$1:$1,),FALSE)="","x",IFERROR(VLOOKUP($B$10,'Data R trends'!$1:$9999,MATCH(B625,'Data R trends'!$1:$1,),FALSE),"-"))</f>
        <v>#N/A</v>
      </c>
      <c r="C627" s="5" t="e">
        <f>IF(VLOOKUP($B$10,'Data R trends'!$1:$9999,MATCH(C625,'Data R trends'!$1:$1,),FALSE)="","x",IFERROR(VLOOKUP($B$10,'Data R trends'!$1:$9999,MATCH(C625,'Data R trends'!$1:$1,),FALSE),"-"))</f>
        <v>#N/A</v>
      </c>
      <c r="D627" s="5" t="e">
        <f>IF(VLOOKUP($B$10,'Data R trends'!$1:$9999,MATCH(D625,'Data R trends'!$1:$1,),FALSE)="","x",IFERROR(VLOOKUP($B$10,'Data R trends'!$1:$9999,MATCH(D625,'Data R trends'!$1:$1,),FALSE),"-"))</f>
        <v>#N/A</v>
      </c>
      <c r="E627" s="5" t="e">
        <f>IF(VLOOKUP($B$10,'Data R trends'!$1:$9999,MATCH(E625,'Data R trends'!$1:$1,),FALSE)="","x",IFERROR(VLOOKUP($B$10,'Data R trends'!$1:$9999,MATCH(E625,'Data R trends'!$1:$1,),FALSE),"-"))</f>
        <v>#N/A</v>
      </c>
      <c r="F627" s="5"/>
      <c r="G627" s="5"/>
      <c r="H627" s="5"/>
      <c r="I627" s="5"/>
      <c r="J627" s="5"/>
      <c r="K627" s="5"/>
    </row>
    <row r="628" spans="1:11" ht="15" customHeight="1" x14ac:dyDescent="0.2">
      <c r="A628" s="19" t="str">
        <f>$B$11</f>
        <v>GGD Limburg-Noord</v>
      </c>
      <c r="B628" s="5" t="e">
        <f>IF(VLOOKUP($B$11,'Data R trends'!$1:$9999,MATCH(B625,'Data R trends'!$1:$1,),FALSE)="","x",IFERROR(VLOOKUP($B$11,'Data R trends'!$1:$9999,MATCH(B625,'Data R trends'!$1:$1,),FALSE),"-"))</f>
        <v>#N/A</v>
      </c>
      <c r="C628" s="5" t="e">
        <f>IF(VLOOKUP($B$11,'Data R trends'!$1:$9999,MATCH(C625,'Data R trends'!$1:$1,),FALSE)="","x",IFERROR(VLOOKUP($B$11,'Data R trends'!$1:$9999,MATCH(C625,'Data R trends'!$1:$1,),FALSE),"-"))</f>
        <v>#N/A</v>
      </c>
      <c r="D628" s="5" t="e">
        <f>IF(VLOOKUP($B$11,'Data R trends'!$1:$9999,MATCH(D625,'Data R trends'!$1:$1,),FALSE)="","x",IFERROR(VLOOKUP($B$11,'Data R trends'!$1:$9999,MATCH(D625,'Data R trends'!$1:$1,),FALSE),"-"))</f>
        <v>#N/A</v>
      </c>
      <c r="E628" s="5" t="e">
        <f>IF(VLOOKUP($B$11,'Data R trends'!$1:$9999,MATCH(E625,'Data R trends'!$1:$1,),FALSE)="","x",IFERROR(VLOOKUP($B$11,'Data R trends'!$1:$9999,MATCH(E625,'Data R trends'!$1:$1,),FALSE),"-"))</f>
        <v>#N/A</v>
      </c>
      <c r="F628" s="5"/>
      <c r="G628" s="5"/>
      <c r="H628" s="5"/>
      <c r="I628" s="5"/>
      <c r="J628" s="5"/>
      <c r="K628" s="5"/>
    </row>
    <row r="630" spans="1:11" ht="15" customHeight="1" x14ac:dyDescent="0.2">
      <c r="A630" s="16" t="s">
        <v>339</v>
      </c>
      <c r="B630" s="17"/>
      <c r="C630" s="18"/>
      <c r="D630" s="18"/>
      <c r="E630" s="18"/>
      <c r="F630" s="18"/>
      <c r="G630" s="17"/>
      <c r="H630" s="17"/>
      <c r="I630" s="17"/>
    </row>
    <row r="631" spans="1:11" ht="15" customHeight="1" x14ac:dyDescent="0.2">
      <c r="A631" s="4" t="s">
        <v>1</v>
      </c>
      <c r="B631" t="s">
        <v>870</v>
      </c>
      <c r="C631" t="s">
        <v>871</v>
      </c>
      <c r="D631" t="s">
        <v>872</v>
      </c>
      <c r="E631" t="s">
        <v>873</v>
      </c>
    </row>
    <row r="632" spans="1:11" ht="15" customHeight="1" x14ac:dyDescent="0.2">
      <c r="A632" s="19"/>
      <c r="B632">
        <v>2012</v>
      </c>
      <c r="C632">
        <v>2016</v>
      </c>
      <c r="D632" s="1">
        <v>2020</v>
      </c>
      <c r="E632" s="1">
        <v>2022</v>
      </c>
      <c r="F632" s="1"/>
      <c r="G632" s="5"/>
      <c r="H632" s="5"/>
      <c r="I632" s="5"/>
      <c r="J632" s="5"/>
      <c r="K632" s="5"/>
    </row>
    <row r="633" spans="1:11" ht="15" customHeight="1" x14ac:dyDescent="0.2">
      <c r="A633" s="19" t="str">
        <f>$B$10</f>
        <v>'s-Gravenhage</v>
      </c>
      <c r="B633" s="5" t="e">
        <f>IF(VLOOKUP($B$10,'Data R trends'!$1:$9999,MATCH(B631,'Data R trends'!$1:$1,),FALSE)="","x",IFERROR(VLOOKUP($B$10,'Data R trends'!$1:$9999,MATCH(B631,'Data R trends'!$1:$1,),FALSE),"-"))</f>
        <v>#N/A</v>
      </c>
      <c r="C633" s="5" t="e">
        <f>IF(VLOOKUP($B$10,'Data R trends'!$1:$9999,MATCH(C631,'Data R trends'!$1:$1,),FALSE)="","x",IFERROR(VLOOKUP($B$10,'Data R trends'!$1:$9999,MATCH(C631,'Data R trends'!$1:$1,),FALSE),"-"))</f>
        <v>#N/A</v>
      </c>
      <c r="D633" s="5" t="e">
        <f>IF(VLOOKUP($B$10,'Data R trends'!$1:$9999,MATCH(D631,'Data R trends'!$1:$1,),FALSE)="","x",IFERROR(VLOOKUP($B$10,'Data R trends'!$1:$9999,MATCH(D631,'Data R trends'!$1:$1,),FALSE),"-"))</f>
        <v>#N/A</v>
      </c>
      <c r="E633" s="5" t="e">
        <f>IF(VLOOKUP($B$10,'Data R trends'!$1:$9999,MATCH(E631,'Data R trends'!$1:$1,),FALSE)="","x",IFERROR(VLOOKUP($B$10,'Data R trends'!$1:$9999,MATCH(E631,'Data R trends'!$1:$1,),FALSE),"-"))</f>
        <v>#N/A</v>
      </c>
      <c r="F633" s="5"/>
      <c r="G633" s="5"/>
      <c r="H633" s="5"/>
      <c r="I633" s="5"/>
      <c r="J633" s="5"/>
      <c r="K633" s="5"/>
    </row>
    <row r="634" spans="1:11" ht="15" customHeight="1" x14ac:dyDescent="0.2">
      <c r="A634" s="19" t="str">
        <f>$B$11</f>
        <v>GGD Limburg-Noord</v>
      </c>
      <c r="B634" s="5" t="e">
        <f>IF(VLOOKUP($B$11,'Data R trends'!$1:$9999,MATCH(B631,'Data R trends'!$1:$1,),FALSE)="","x",IFERROR(VLOOKUP($B$11,'Data R trends'!$1:$9999,MATCH(B631,'Data R trends'!$1:$1,),FALSE),"-"))</f>
        <v>#N/A</v>
      </c>
      <c r="C634" s="5" t="e">
        <f>IF(VLOOKUP($B$11,'Data R trends'!$1:$9999,MATCH(C631,'Data R trends'!$1:$1,),FALSE)="","x",IFERROR(VLOOKUP($B$11,'Data R trends'!$1:$9999,MATCH(C631,'Data R trends'!$1:$1,),FALSE),"-"))</f>
        <v>#N/A</v>
      </c>
      <c r="D634" s="5" t="e">
        <f>IF(VLOOKUP($B$11,'Data R trends'!$1:$9999,MATCH(D631,'Data R trends'!$1:$1,),FALSE)="","x",IFERROR(VLOOKUP($B$11,'Data R trends'!$1:$9999,MATCH(D631,'Data R trends'!$1:$1,),FALSE),"-"))</f>
        <v>#N/A</v>
      </c>
      <c r="E634" s="5" t="e">
        <f>IF(VLOOKUP($B$11,'Data R trends'!$1:$9999,MATCH(E631,'Data R trends'!$1:$1,),FALSE)="","x",IFERROR(VLOOKUP($B$11,'Data R trends'!$1:$9999,MATCH(E631,'Data R trends'!$1:$1,),FALSE),"-"))</f>
        <v>#N/A</v>
      </c>
      <c r="F634" s="5"/>
      <c r="G634" s="5"/>
      <c r="H634" s="5"/>
      <c r="I634" s="5"/>
      <c r="J634" s="5"/>
      <c r="K634" s="5"/>
    </row>
    <row r="636" spans="1:11" s="41" customFormat="1" x14ac:dyDescent="0.2">
      <c r="A636" s="41" t="s">
        <v>499</v>
      </c>
    </row>
    <row r="637" spans="1:11" ht="15" customHeight="1" x14ac:dyDescent="0.2">
      <c r="A637" s="16" t="s">
        <v>479</v>
      </c>
      <c r="B637" s="17"/>
      <c r="C637" s="18"/>
      <c r="D637" s="18"/>
      <c r="E637" s="18"/>
      <c r="F637" s="18"/>
      <c r="G637" s="17"/>
      <c r="H637" s="17"/>
      <c r="I637" s="17"/>
    </row>
    <row r="638" spans="1:11" ht="15" customHeight="1" x14ac:dyDescent="0.2">
      <c r="A638" s="4" t="s">
        <v>1</v>
      </c>
      <c r="B638" t="s">
        <v>835</v>
      </c>
      <c r="C638" t="s">
        <v>836</v>
      </c>
      <c r="D638" t="s">
        <v>837</v>
      </c>
      <c r="E638" t="s">
        <v>838</v>
      </c>
    </row>
    <row r="639" spans="1:11" ht="15" customHeight="1" x14ac:dyDescent="0.2">
      <c r="A639" s="19"/>
      <c r="B639">
        <v>2012</v>
      </c>
      <c r="C639">
        <v>2016</v>
      </c>
      <c r="D639" s="1">
        <v>2020</v>
      </c>
      <c r="E639" s="1">
        <v>2022</v>
      </c>
      <c r="F639" s="1"/>
      <c r="G639" s="5"/>
      <c r="H639" s="5"/>
      <c r="I639" s="5"/>
      <c r="J639" s="5"/>
      <c r="K639" s="5"/>
    </row>
    <row r="640" spans="1:11" ht="15" customHeight="1" x14ac:dyDescent="0.2">
      <c r="A640" s="19" t="str">
        <f>$B$10</f>
        <v>'s-Gravenhage</v>
      </c>
      <c r="B640" s="5" t="e">
        <f>IF(VLOOKUP($B$10,'Data R trends'!$1:$9999,MATCH(B638,'Data R trends'!$1:$1,),FALSE)="","x",IFERROR(VLOOKUP($B$10,'Data R trends'!$1:$9999,MATCH(B638,'Data R trends'!$1:$1,),FALSE),"-"))</f>
        <v>#N/A</v>
      </c>
      <c r="C640" s="5" t="e">
        <f>IF(VLOOKUP($B$10,'Data R trends'!$1:$9999,MATCH(C638,'Data R trends'!$1:$1,),FALSE)="","x",IFERROR(VLOOKUP($B$10,'Data R trends'!$1:$9999,MATCH(C638,'Data R trends'!$1:$1,),FALSE),"-"))</f>
        <v>#N/A</v>
      </c>
      <c r="D640" s="5" t="e">
        <f>IF(VLOOKUP($B$10,'Data R trends'!$1:$9999,MATCH(D638,'Data R trends'!$1:$1,),FALSE)="","x",IFERROR(VLOOKUP($B$10,'Data R trends'!$1:$9999,MATCH(D638,'Data R trends'!$1:$1,),FALSE),"-"))</f>
        <v>#N/A</v>
      </c>
      <c r="E640" s="5" t="e">
        <f>IF(VLOOKUP($B$10,'Data R trends'!$1:$9999,MATCH(E638,'Data R trends'!$1:$1,),FALSE)="","x",IFERROR(VLOOKUP($B$10,'Data R trends'!$1:$9999,MATCH(E638,'Data R trends'!$1:$1,),FALSE),"-"))</f>
        <v>#N/A</v>
      </c>
      <c r="F640" s="5"/>
      <c r="G640" s="5"/>
      <c r="H640" s="5"/>
      <c r="I640" s="5"/>
      <c r="J640" s="5"/>
      <c r="K640" s="5"/>
    </row>
    <row r="641" spans="1:11" ht="15" customHeight="1" x14ac:dyDescent="0.2">
      <c r="A641" s="19" t="str">
        <f>$B$11</f>
        <v>GGD Limburg-Noord</v>
      </c>
      <c r="B641" s="5" t="e">
        <f>IF(VLOOKUP($B$11,'Data R trends'!$1:$9999,MATCH(B638,'Data R trends'!$1:$1,),FALSE)="","x",IFERROR(VLOOKUP($B$11,'Data R trends'!$1:$9999,MATCH(B638,'Data R trends'!$1:$1,),FALSE),"-"))</f>
        <v>#N/A</v>
      </c>
      <c r="C641" s="5" t="e">
        <f>IF(VLOOKUP($B$11,'Data R trends'!$1:$9999,MATCH(C638,'Data R trends'!$1:$1,),FALSE)="","x",IFERROR(VLOOKUP($B$11,'Data R trends'!$1:$9999,MATCH(C638,'Data R trends'!$1:$1,),FALSE),"-"))</f>
        <v>#N/A</v>
      </c>
      <c r="D641" s="5" t="e">
        <f>IF(VLOOKUP($B$11,'Data R trends'!$1:$9999,MATCH(D638,'Data R trends'!$1:$1,),FALSE)="","x",IFERROR(VLOOKUP($B$11,'Data R trends'!$1:$9999,MATCH(D638,'Data R trends'!$1:$1,),FALSE),"-"))</f>
        <v>#N/A</v>
      </c>
      <c r="E641" s="5" t="e">
        <f>IF(VLOOKUP($B$11,'Data R trends'!$1:$9999,MATCH(E638,'Data R trends'!$1:$1,),FALSE)="","x",IFERROR(VLOOKUP($B$11,'Data R trends'!$1:$9999,MATCH(E638,'Data R trends'!$1:$1,),FALSE),"-"))</f>
        <v>#N/A</v>
      </c>
      <c r="F641" s="5"/>
      <c r="G641" s="5"/>
      <c r="H641" s="5"/>
      <c r="I641" s="5"/>
      <c r="J641" s="5"/>
      <c r="K641" s="5"/>
    </row>
    <row r="643" spans="1:11" ht="15" customHeight="1" x14ac:dyDescent="0.2">
      <c r="A643" s="16" t="s">
        <v>238</v>
      </c>
      <c r="B643" s="17"/>
      <c r="C643" s="18"/>
      <c r="D643" s="18"/>
      <c r="E643" s="18"/>
      <c r="F643" s="18"/>
      <c r="G643" s="17"/>
      <c r="H643" s="17"/>
      <c r="I643" s="17"/>
    </row>
    <row r="644" spans="1:11" ht="15" customHeight="1" x14ac:dyDescent="0.2">
      <c r="A644" s="4" t="s">
        <v>1</v>
      </c>
      <c r="B644" t="s">
        <v>874</v>
      </c>
      <c r="C644" t="s">
        <v>875</v>
      </c>
      <c r="D644" t="s">
        <v>876</v>
      </c>
      <c r="E644" t="s">
        <v>877</v>
      </c>
    </row>
    <row r="645" spans="1:11" ht="15" customHeight="1" x14ac:dyDescent="0.2">
      <c r="A645" s="19"/>
      <c r="B645">
        <v>2012</v>
      </c>
      <c r="C645">
        <v>2016</v>
      </c>
      <c r="D645" s="1">
        <v>2020</v>
      </c>
      <c r="E645" s="1">
        <v>2022</v>
      </c>
      <c r="F645" s="1"/>
      <c r="G645" s="5"/>
      <c r="H645" s="5"/>
      <c r="I645" s="5"/>
      <c r="J645" s="5"/>
      <c r="K645" s="5"/>
    </row>
    <row r="646" spans="1:11" ht="15" customHeight="1" x14ac:dyDescent="0.2">
      <c r="A646" s="19" t="str">
        <f>$B$10</f>
        <v>'s-Gravenhage</v>
      </c>
      <c r="B646" s="5" t="e">
        <f>IF(VLOOKUP($B$10,'Data R trends'!$1:$9999,MATCH(B644,'Data R trends'!$1:$1,),FALSE)="","x",IFERROR(VLOOKUP($B$10,'Data R trends'!$1:$9999,MATCH(B644,'Data R trends'!$1:$1,),FALSE),"-"))</f>
        <v>#N/A</v>
      </c>
      <c r="C646" s="5" t="e">
        <f>IF(VLOOKUP($B$10,'Data R trends'!$1:$9999,MATCH(C644,'Data R trends'!$1:$1,),FALSE)="","x",IFERROR(VLOOKUP($B$10,'Data R trends'!$1:$9999,MATCH(C644,'Data R trends'!$1:$1,),FALSE),"-"))</f>
        <v>#N/A</v>
      </c>
      <c r="D646" s="5" t="e">
        <f>IF(VLOOKUP($B$10,'Data R trends'!$1:$9999,MATCH(D644,'Data R trends'!$1:$1,),FALSE)="","x",IFERROR(VLOOKUP($B$10,'Data R trends'!$1:$9999,MATCH(D644,'Data R trends'!$1:$1,),FALSE),"-"))</f>
        <v>#N/A</v>
      </c>
      <c r="E646" s="5" t="e">
        <f>IF(VLOOKUP($B$10,'Data R trends'!$1:$9999,MATCH(E644,'Data R trends'!$1:$1,),FALSE)="","x",IFERROR(VLOOKUP($B$10,'Data R trends'!$1:$9999,MATCH(E644,'Data R trends'!$1:$1,),FALSE),"-"))</f>
        <v>#N/A</v>
      </c>
      <c r="F646" s="5"/>
      <c r="G646" s="5"/>
      <c r="H646" s="5"/>
      <c r="I646" s="5"/>
      <c r="J646" s="5"/>
      <c r="K646" s="5"/>
    </row>
    <row r="647" spans="1:11" ht="15" customHeight="1" x14ac:dyDescent="0.2">
      <c r="A647" s="19" t="str">
        <f>$B$11</f>
        <v>GGD Limburg-Noord</v>
      </c>
      <c r="B647" s="5" t="e">
        <f>IF(VLOOKUP($B$11,'Data R trends'!$1:$9999,MATCH(B644,'Data R trends'!$1:$1,),FALSE)="","x",IFERROR(VLOOKUP($B$11,'Data R trends'!$1:$9999,MATCH(B644,'Data R trends'!$1:$1,),FALSE),"-"))</f>
        <v>#N/A</v>
      </c>
      <c r="C647" s="5" t="e">
        <f>IF(VLOOKUP($B$11,'Data R trends'!$1:$9999,MATCH(C644,'Data R trends'!$1:$1,),FALSE)="","x",IFERROR(VLOOKUP($B$11,'Data R trends'!$1:$9999,MATCH(C644,'Data R trends'!$1:$1,),FALSE),"-"))</f>
        <v>#N/A</v>
      </c>
      <c r="D647" s="5" t="e">
        <f>IF(VLOOKUP($B$11,'Data R trends'!$1:$9999,MATCH(D644,'Data R trends'!$1:$1,),FALSE)="","x",IFERROR(VLOOKUP($B$11,'Data R trends'!$1:$9999,MATCH(D644,'Data R trends'!$1:$1,),FALSE),"-"))</f>
        <v>#N/A</v>
      </c>
      <c r="E647" s="5" t="e">
        <f>IF(VLOOKUP($B$11,'Data R trends'!$1:$9999,MATCH(E644,'Data R trends'!$1:$1,),FALSE)="","x",IFERROR(VLOOKUP($B$11,'Data R trends'!$1:$9999,MATCH(E644,'Data R trends'!$1:$1,),FALSE),"-"))</f>
        <v>#N/A</v>
      </c>
      <c r="F647" s="5"/>
      <c r="G647" s="5"/>
      <c r="H647" s="5"/>
      <c r="I647" s="5"/>
      <c r="J647" s="5"/>
      <c r="K647" s="5"/>
    </row>
    <row r="649" spans="1:11" s="41" customFormat="1" x14ac:dyDescent="0.2">
      <c r="A649" s="41" t="s">
        <v>500</v>
      </c>
    </row>
    <row r="650" spans="1:11" ht="15" customHeight="1" x14ac:dyDescent="0.2">
      <c r="A650" s="16" t="s">
        <v>480</v>
      </c>
      <c r="B650" s="17"/>
      <c r="C650" s="18"/>
      <c r="D650" s="18"/>
      <c r="E650" s="18"/>
      <c r="F650" s="18"/>
      <c r="G650" s="17"/>
      <c r="H650" s="17"/>
      <c r="I650" s="17"/>
    </row>
    <row r="651" spans="1:11" ht="15" customHeight="1" x14ac:dyDescent="0.2">
      <c r="A651" s="4" t="s">
        <v>1</v>
      </c>
      <c r="B651" t="s">
        <v>839</v>
      </c>
      <c r="C651" t="s">
        <v>840</v>
      </c>
      <c r="D651" t="s">
        <v>841</v>
      </c>
      <c r="E651" t="s">
        <v>842</v>
      </c>
    </row>
    <row r="652" spans="1:11" ht="15" customHeight="1" x14ac:dyDescent="0.2">
      <c r="A652" s="19"/>
      <c r="B652">
        <v>2012</v>
      </c>
      <c r="C652">
        <v>2016</v>
      </c>
      <c r="D652" s="1">
        <v>2020</v>
      </c>
      <c r="E652" s="1">
        <v>2022</v>
      </c>
      <c r="F652" s="1"/>
      <c r="G652" s="5"/>
      <c r="H652" s="5"/>
      <c r="I652" s="5"/>
      <c r="J652" s="5"/>
      <c r="K652" s="5"/>
    </row>
    <row r="653" spans="1:11" ht="15" customHeight="1" x14ac:dyDescent="0.2">
      <c r="A653" s="19" t="str">
        <f>$B$10</f>
        <v>'s-Gravenhage</v>
      </c>
      <c r="B653" s="5" t="e">
        <f>IF(VLOOKUP($B$10,'Data R trends'!$1:$9999,MATCH(B651,'Data R trends'!$1:$1,),FALSE)="","x",IFERROR(VLOOKUP($B$10,'Data R trends'!$1:$9999,MATCH(B651,'Data R trends'!$1:$1,),FALSE),"-"))</f>
        <v>#N/A</v>
      </c>
      <c r="C653" s="5" t="e">
        <f>IF(VLOOKUP($B$10,'Data R trends'!$1:$9999,MATCH(C651,'Data R trends'!$1:$1,),FALSE)="","x",IFERROR(VLOOKUP($B$10,'Data R trends'!$1:$9999,MATCH(C651,'Data R trends'!$1:$1,),FALSE),"-"))</f>
        <v>#N/A</v>
      </c>
      <c r="D653" s="5" t="e">
        <f>IF(VLOOKUP($B$10,'Data R trends'!$1:$9999,MATCH(D651,'Data R trends'!$1:$1,),FALSE)="","x",IFERROR(VLOOKUP($B$10,'Data R trends'!$1:$9999,MATCH(D651,'Data R trends'!$1:$1,),FALSE),"-"))</f>
        <v>#N/A</v>
      </c>
      <c r="E653" s="5" t="e">
        <f>IF(VLOOKUP($B$10,'Data R trends'!$1:$9999,MATCH(E651,'Data R trends'!$1:$1,),FALSE)="","x",IFERROR(VLOOKUP($B$10,'Data R trends'!$1:$9999,MATCH(E651,'Data R trends'!$1:$1,),FALSE),"-"))</f>
        <v>#N/A</v>
      </c>
      <c r="F653" s="5"/>
      <c r="G653" s="5"/>
      <c r="H653" s="5"/>
      <c r="I653" s="5"/>
      <c r="J653" s="5"/>
      <c r="K653" s="5"/>
    </row>
    <row r="654" spans="1:11" ht="15" customHeight="1" x14ac:dyDescent="0.2">
      <c r="A654" s="19" t="str">
        <f>$B$11</f>
        <v>GGD Limburg-Noord</v>
      </c>
      <c r="B654" s="5" t="e">
        <f>IF(VLOOKUP($B$11,'Data R trends'!$1:$9999,MATCH(B651,'Data R trends'!$1:$1,),FALSE)="","x",IFERROR(VLOOKUP($B$11,'Data R trends'!$1:$9999,MATCH(B651,'Data R trends'!$1:$1,),FALSE),"-"))</f>
        <v>#N/A</v>
      </c>
      <c r="C654" s="5" t="e">
        <f>IF(VLOOKUP($B$11,'Data R trends'!$1:$9999,MATCH(C651,'Data R trends'!$1:$1,),FALSE)="","x",IFERROR(VLOOKUP($B$11,'Data R trends'!$1:$9999,MATCH(C651,'Data R trends'!$1:$1,),FALSE),"-"))</f>
        <v>#N/A</v>
      </c>
      <c r="D654" s="5" t="e">
        <f>IF(VLOOKUP($B$11,'Data R trends'!$1:$9999,MATCH(D651,'Data R trends'!$1:$1,),FALSE)="","x",IFERROR(VLOOKUP($B$11,'Data R trends'!$1:$9999,MATCH(D651,'Data R trends'!$1:$1,),FALSE),"-"))</f>
        <v>#N/A</v>
      </c>
      <c r="E654" s="5" t="e">
        <f>IF(VLOOKUP($B$11,'Data R trends'!$1:$9999,MATCH(E651,'Data R trends'!$1:$1,),FALSE)="","x",IFERROR(VLOOKUP($B$11,'Data R trends'!$1:$9999,MATCH(E651,'Data R trends'!$1:$1,),FALSE),"-"))</f>
        <v>#N/A</v>
      </c>
      <c r="F654" s="5"/>
      <c r="G654" s="5"/>
      <c r="H654" s="5"/>
      <c r="I654" s="5"/>
      <c r="J654" s="5"/>
      <c r="K654" s="5"/>
    </row>
    <row r="656" spans="1:11" s="41" customFormat="1" x14ac:dyDescent="0.2">
      <c r="A656" s="41" t="s">
        <v>501</v>
      </c>
    </row>
    <row r="657" spans="1:11" ht="15" customHeight="1" x14ac:dyDescent="0.2">
      <c r="A657" s="16" t="s">
        <v>436</v>
      </c>
      <c r="B657" s="17"/>
      <c r="C657" s="18"/>
      <c r="D657" s="18"/>
      <c r="E657" s="18"/>
      <c r="F657" s="18"/>
      <c r="G657" s="17"/>
      <c r="H657" s="17"/>
      <c r="I657" s="17"/>
    </row>
    <row r="658" spans="1:11" ht="15" customHeight="1" x14ac:dyDescent="0.2">
      <c r="A658" s="4" t="s">
        <v>1</v>
      </c>
      <c r="B658" t="s">
        <v>843</v>
      </c>
      <c r="C658" t="s">
        <v>844</v>
      </c>
      <c r="D658" t="s">
        <v>845</v>
      </c>
      <c r="E658" t="s">
        <v>846</v>
      </c>
    </row>
    <row r="659" spans="1:11" ht="15" customHeight="1" x14ac:dyDescent="0.2">
      <c r="A659" s="19"/>
      <c r="B659">
        <v>2012</v>
      </c>
      <c r="C659">
        <v>2016</v>
      </c>
      <c r="D659" s="1">
        <v>2020</v>
      </c>
      <c r="E659" s="1">
        <v>2022</v>
      </c>
      <c r="F659" s="1"/>
      <c r="G659" s="5"/>
      <c r="H659" s="5"/>
      <c r="I659" s="5"/>
      <c r="J659" s="5"/>
      <c r="K659" s="5"/>
    </row>
    <row r="660" spans="1:11" ht="15" customHeight="1" x14ac:dyDescent="0.2">
      <c r="A660" s="19" t="str">
        <f>$B$10</f>
        <v>'s-Gravenhage</v>
      </c>
      <c r="B660" s="5" t="e">
        <f>IF(VLOOKUP($B$10,'Data R trends'!$1:$9999,MATCH(B658,'Data R trends'!$1:$1,),FALSE)="","x",IFERROR(VLOOKUP($B$10,'Data R trends'!$1:$9999,MATCH(B658,'Data R trends'!$1:$1,),FALSE),"-"))</f>
        <v>#N/A</v>
      </c>
      <c r="C660" s="5" t="e">
        <f>IF(VLOOKUP($B$10,'Data R trends'!$1:$9999,MATCH(C658,'Data R trends'!$1:$1,),FALSE)="","x",IFERROR(VLOOKUP($B$10,'Data R trends'!$1:$9999,MATCH(C658,'Data R trends'!$1:$1,),FALSE),"-"))</f>
        <v>#N/A</v>
      </c>
      <c r="D660" s="5" t="e">
        <f>IF(VLOOKUP($B$10,'Data R trends'!$1:$9999,MATCH(D658,'Data R trends'!$1:$1,),FALSE)="","x",IFERROR(VLOOKUP($B$10,'Data R trends'!$1:$9999,MATCH(D658,'Data R trends'!$1:$1,),FALSE),"-"))</f>
        <v>#N/A</v>
      </c>
      <c r="E660" s="5" t="e">
        <f>IF(VLOOKUP($B$10,'Data R trends'!$1:$9999,MATCH(E658,'Data R trends'!$1:$1,),FALSE)="","x",IFERROR(VLOOKUP($B$10,'Data R trends'!$1:$9999,MATCH(E658,'Data R trends'!$1:$1,),FALSE),"-"))</f>
        <v>#N/A</v>
      </c>
      <c r="F660" s="5"/>
      <c r="G660" s="5"/>
      <c r="H660" s="5"/>
      <c r="I660" s="5"/>
      <c r="J660" s="5"/>
      <c r="K660" s="5"/>
    </row>
    <row r="661" spans="1:11" ht="15" customHeight="1" x14ac:dyDescent="0.2">
      <c r="A661" s="19" t="str">
        <f>$B$11</f>
        <v>GGD Limburg-Noord</v>
      </c>
      <c r="B661" s="5" t="e">
        <f>IF(VLOOKUP($B$11,'Data R trends'!$1:$9999,MATCH(B658,'Data R trends'!$1:$1,),FALSE)="","x",IFERROR(VLOOKUP($B$11,'Data R trends'!$1:$9999,MATCH(B658,'Data R trends'!$1:$1,),FALSE),"-"))</f>
        <v>#N/A</v>
      </c>
      <c r="C661" s="5" t="e">
        <f>IF(VLOOKUP($B$11,'Data R trends'!$1:$9999,MATCH(C658,'Data R trends'!$1:$1,),FALSE)="","x",IFERROR(VLOOKUP($B$11,'Data R trends'!$1:$9999,MATCH(C658,'Data R trends'!$1:$1,),FALSE),"-"))</f>
        <v>#N/A</v>
      </c>
      <c r="D661" s="5" t="e">
        <f>IF(VLOOKUP($B$11,'Data R trends'!$1:$9999,MATCH(D658,'Data R trends'!$1:$1,),FALSE)="","x",IFERROR(VLOOKUP($B$11,'Data R trends'!$1:$9999,MATCH(D658,'Data R trends'!$1:$1,),FALSE),"-"))</f>
        <v>#N/A</v>
      </c>
      <c r="E661" s="5" t="e">
        <f>IF(VLOOKUP($B$11,'Data R trends'!$1:$9999,MATCH(E658,'Data R trends'!$1:$1,),FALSE)="","x",IFERROR(VLOOKUP($B$11,'Data R trends'!$1:$9999,MATCH(E658,'Data R trends'!$1:$1,),FALSE),"-"))</f>
        <v>#N/A</v>
      </c>
      <c r="F661" s="5"/>
      <c r="G661" s="5"/>
      <c r="H661" s="5"/>
      <c r="I661" s="5"/>
      <c r="J661" s="5"/>
      <c r="K661" s="5"/>
    </row>
    <row r="663" spans="1:11" ht="15" customHeight="1" x14ac:dyDescent="0.2">
      <c r="A663" s="16" t="s">
        <v>435</v>
      </c>
      <c r="B663" s="17"/>
      <c r="C663" s="18"/>
      <c r="D663" s="18"/>
      <c r="E663" s="18"/>
      <c r="F663" s="18"/>
      <c r="G663" s="17"/>
      <c r="H663" s="17"/>
      <c r="I663" s="17"/>
    </row>
    <row r="664" spans="1:11" ht="15" customHeight="1" x14ac:dyDescent="0.2">
      <c r="A664" s="4" t="s">
        <v>1</v>
      </c>
      <c r="B664" t="s">
        <v>847</v>
      </c>
      <c r="C664" t="s">
        <v>848</v>
      </c>
      <c r="D664" t="s">
        <v>849</v>
      </c>
      <c r="E664" t="s">
        <v>850</v>
      </c>
    </row>
    <row r="665" spans="1:11" ht="15" customHeight="1" x14ac:dyDescent="0.2">
      <c r="A665" s="19"/>
      <c r="B665">
        <v>2012</v>
      </c>
      <c r="C665">
        <v>2016</v>
      </c>
      <c r="D665" s="1">
        <v>2020</v>
      </c>
      <c r="E665" s="1">
        <v>2022</v>
      </c>
      <c r="F665" s="1"/>
      <c r="G665" s="5"/>
      <c r="H665" s="5"/>
      <c r="I665" s="5"/>
      <c r="J665" s="5"/>
      <c r="K665" s="5"/>
    </row>
    <row r="666" spans="1:11" ht="15" customHeight="1" x14ac:dyDescent="0.2">
      <c r="A666" s="19" t="str">
        <f>$B$10</f>
        <v>'s-Gravenhage</v>
      </c>
      <c r="B666" s="5" t="e">
        <f>IF(VLOOKUP($B$10,'Data R trends'!$1:$9999,MATCH(B664,'Data R trends'!$1:$1,),FALSE)="","x",IFERROR(VLOOKUP($B$10,'Data R trends'!$1:$9999,MATCH(B664,'Data R trends'!$1:$1,),FALSE),"-"))</f>
        <v>#N/A</v>
      </c>
      <c r="C666" s="5" t="e">
        <f>IF(VLOOKUP($B$10,'Data R trends'!$1:$9999,MATCH(C664,'Data R trends'!$1:$1,),FALSE)="","x",IFERROR(VLOOKUP($B$10,'Data R trends'!$1:$9999,MATCH(C664,'Data R trends'!$1:$1,),FALSE),"-"))</f>
        <v>#N/A</v>
      </c>
      <c r="D666" s="5" t="e">
        <f>IF(VLOOKUP($B$10,'Data R trends'!$1:$9999,MATCH(D664,'Data R trends'!$1:$1,),FALSE)="","x",IFERROR(VLOOKUP($B$10,'Data R trends'!$1:$9999,MATCH(D664,'Data R trends'!$1:$1,),FALSE),"-"))</f>
        <v>#N/A</v>
      </c>
      <c r="E666" s="5" t="e">
        <f>IF(VLOOKUP($B$10,'Data R trends'!$1:$9999,MATCH(E664,'Data R trends'!$1:$1,),FALSE)="","x",IFERROR(VLOOKUP($B$10,'Data R trends'!$1:$9999,MATCH(E664,'Data R trends'!$1:$1,),FALSE),"-"))</f>
        <v>#N/A</v>
      </c>
      <c r="F666" s="5"/>
      <c r="G666" s="5"/>
      <c r="H666" s="5"/>
      <c r="I666" s="5"/>
      <c r="J666" s="5"/>
      <c r="K666" s="5"/>
    </row>
    <row r="667" spans="1:11" ht="15" customHeight="1" x14ac:dyDescent="0.2">
      <c r="A667" s="19" t="str">
        <f>$B$11</f>
        <v>GGD Limburg-Noord</v>
      </c>
      <c r="B667" s="5" t="e">
        <f>IF(VLOOKUP($B$11,'Data R trends'!$1:$9999,MATCH(B664,'Data R trends'!$1:$1,),FALSE)="","x",IFERROR(VLOOKUP($B$11,'Data R trends'!$1:$9999,MATCH(B664,'Data R trends'!$1:$1,),FALSE),"-"))</f>
        <v>#N/A</v>
      </c>
      <c r="C667" s="5" t="e">
        <f>IF(VLOOKUP($B$11,'Data R trends'!$1:$9999,MATCH(C664,'Data R trends'!$1:$1,),FALSE)="","x",IFERROR(VLOOKUP($B$11,'Data R trends'!$1:$9999,MATCH(C664,'Data R trends'!$1:$1,),FALSE),"-"))</f>
        <v>#N/A</v>
      </c>
      <c r="D667" s="5" t="e">
        <f>IF(VLOOKUP($B$11,'Data R trends'!$1:$9999,MATCH(D664,'Data R trends'!$1:$1,),FALSE)="","x",IFERROR(VLOOKUP($B$11,'Data R trends'!$1:$9999,MATCH(D664,'Data R trends'!$1:$1,),FALSE),"-"))</f>
        <v>#N/A</v>
      </c>
      <c r="E667" s="5" t="e">
        <f>IF(VLOOKUP($B$11,'Data R trends'!$1:$9999,MATCH(E664,'Data R trends'!$1:$1,),FALSE)="","x",IFERROR(VLOOKUP($B$11,'Data R trends'!$1:$9999,MATCH(E664,'Data R trends'!$1:$1,),FALSE),"-"))</f>
        <v>#N/A</v>
      </c>
      <c r="F667" s="5"/>
      <c r="G667" s="5"/>
      <c r="H667" s="5"/>
      <c r="I667" s="5"/>
      <c r="J667" s="5"/>
      <c r="K667" s="5"/>
    </row>
    <row r="669" spans="1:11" s="41" customFormat="1" x14ac:dyDescent="0.2">
      <c r="A669" s="41" t="s">
        <v>503</v>
      </c>
    </row>
    <row r="670" spans="1:11" ht="15" customHeight="1" x14ac:dyDescent="0.2">
      <c r="A670" s="16" t="s">
        <v>481</v>
      </c>
      <c r="B670" s="17"/>
      <c r="C670" s="18"/>
      <c r="D670" s="18"/>
      <c r="E670" s="18"/>
      <c r="F670" s="18"/>
      <c r="G670" s="17"/>
      <c r="H670" s="17"/>
      <c r="I670" s="17"/>
    </row>
    <row r="671" spans="1:11" ht="15" customHeight="1" x14ac:dyDescent="0.2">
      <c r="A671" s="4" t="s">
        <v>1</v>
      </c>
      <c r="B671" t="s">
        <v>851</v>
      </c>
      <c r="C671" t="s">
        <v>852</v>
      </c>
      <c r="D671" t="s">
        <v>853</v>
      </c>
      <c r="E671" t="s">
        <v>854</v>
      </c>
    </row>
    <row r="672" spans="1:11" ht="15" customHeight="1" x14ac:dyDescent="0.2">
      <c r="A672" s="19"/>
      <c r="B672">
        <v>2012</v>
      </c>
      <c r="C672">
        <v>2016</v>
      </c>
      <c r="D672" s="1">
        <v>2020</v>
      </c>
      <c r="E672" s="1">
        <v>2022</v>
      </c>
      <c r="F672" s="1"/>
      <c r="G672" s="5"/>
      <c r="H672" s="5"/>
      <c r="I672" s="5"/>
      <c r="J672" s="5"/>
      <c r="K672" s="5"/>
    </row>
    <row r="673" spans="1:11" ht="15" customHeight="1" x14ac:dyDescent="0.2">
      <c r="A673" s="19" t="str">
        <f>$B$10</f>
        <v>'s-Gravenhage</v>
      </c>
      <c r="B673" s="5" t="e">
        <f>IF(VLOOKUP($B$10,'Data R trends'!$1:$9999,MATCH(B671,'Data R trends'!$1:$1,),FALSE)="","x",IFERROR(VLOOKUP($B$10,'Data R trends'!$1:$9999,MATCH(B671,'Data R trends'!$1:$1,),FALSE),"-"))</f>
        <v>#N/A</v>
      </c>
      <c r="C673" s="5" t="e">
        <f>IF(VLOOKUP($B$10,'Data R trends'!$1:$9999,MATCH(C671,'Data R trends'!$1:$1,),FALSE)="","x",IFERROR(VLOOKUP($B$10,'Data R trends'!$1:$9999,MATCH(C671,'Data R trends'!$1:$1,),FALSE),"-"))</f>
        <v>#N/A</v>
      </c>
      <c r="D673" s="5" t="e">
        <f>IF(VLOOKUP($B$10,'Data R trends'!$1:$9999,MATCH(D671,'Data R trends'!$1:$1,),FALSE)="","x",IFERROR(VLOOKUP($B$10,'Data R trends'!$1:$9999,MATCH(D671,'Data R trends'!$1:$1,),FALSE),"-"))</f>
        <v>#N/A</v>
      </c>
      <c r="E673" s="5" t="e">
        <f>IF(VLOOKUP($B$10,'Data R trends'!$1:$9999,MATCH(E671,'Data R trends'!$1:$1,),FALSE)="","x",IFERROR(VLOOKUP($B$10,'Data R trends'!$1:$9999,MATCH(E671,'Data R trends'!$1:$1,),FALSE),"-"))</f>
        <v>#N/A</v>
      </c>
      <c r="F673" s="5"/>
      <c r="G673" s="5"/>
      <c r="H673" s="5"/>
      <c r="I673" s="5"/>
      <c r="J673" s="5"/>
      <c r="K673" s="5"/>
    </row>
    <row r="674" spans="1:11" ht="15" customHeight="1" x14ac:dyDescent="0.2">
      <c r="A674" s="19" t="str">
        <f>$B$11</f>
        <v>GGD Limburg-Noord</v>
      </c>
      <c r="B674" s="5" t="e">
        <f>IF(VLOOKUP($B$11,'Data R trends'!$1:$9999,MATCH(B671,'Data R trends'!$1:$1,),FALSE)="","x",IFERROR(VLOOKUP($B$11,'Data R trends'!$1:$9999,MATCH(B671,'Data R trends'!$1:$1,),FALSE),"-"))</f>
        <v>#N/A</v>
      </c>
      <c r="C674" s="5" t="e">
        <f>IF(VLOOKUP($B$11,'Data R trends'!$1:$9999,MATCH(C671,'Data R trends'!$1:$1,),FALSE)="","x",IFERROR(VLOOKUP($B$11,'Data R trends'!$1:$9999,MATCH(C671,'Data R trends'!$1:$1,),FALSE),"-"))</f>
        <v>#N/A</v>
      </c>
      <c r="D674" s="5" t="e">
        <f>IF(VLOOKUP($B$11,'Data R trends'!$1:$9999,MATCH(D671,'Data R trends'!$1:$1,),FALSE)="","x",IFERROR(VLOOKUP($B$11,'Data R trends'!$1:$9999,MATCH(D671,'Data R trends'!$1:$1,),FALSE),"-"))</f>
        <v>#N/A</v>
      </c>
      <c r="E674" s="5" t="e">
        <f>IF(VLOOKUP($B$11,'Data R trends'!$1:$9999,MATCH(E671,'Data R trends'!$1:$1,),FALSE)="","x",IFERROR(VLOOKUP($B$11,'Data R trends'!$1:$9999,MATCH(E671,'Data R trends'!$1:$1,),FALSE),"-"))</f>
        <v>#N/A</v>
      </c>
      <c r="F674" s="5"/>
      <c r="G674" s="5"/>
      <c r="H674" s="5"/>
      <c r="I674" s="5"/>
      <c r="J674" s="5"/>
      <c r="K674" s="5"/>
    </row>
    <row r="676" spans="1:11" ht="15" customHeight="1" x14ac:dyDescent="0.2">
      <c r="A676" s="16" t="s">
        <v>482</v>
      </c>
      <c r="B676" s="17"/>
      <c r="C676" s="18"/>
      <c r="D676" s="18"/>
      <c r="E676" s="18"/>
      <c r="F676" s="18"/>
      <c r="G676" s="17"/>
      <c r="H676" s="17"/>
      <c r="I676" s="17"/>
    </row>
    <row r="677" spans="1:11" ht="15" customHeight="1" x14ac:dyDescent="0.2">
      <c r="A677" s="4" t="s">
        <v>1</v>
      </c>
      <c r="B677" t="s">
        <v>855</v>
      </c>
      <c r="C677" t="s">
        <v>856</v>
      </c>
      <c r="D677" t="s">
        <v>857</v>
      </c>
      <c r="E677" t="s">
        <v>858</v>
      </c>
    </row>
    <row r="678" spans="1:11" ht="15" customHeight="1" x14ac:dyDescent="0.2">
      <c r="A678" s="19"/>
      <c r="B678">
        <v>2012</v>
      </c>
      <c r="C678">
        <v>2016</v>
      </c>
      <c r="D678" s="1">
        <v>2020</v>
      </c>
      <c r="E678" s="1">
        <v>2022</v>
      </c>
      <c r="F678" s="1"/>
      <c r="G678" s="5"/>
      <c r="H678" s="5"/>
      <c r="I678" s="5"/>
      <c r="J678" s="5"/>
      <c r="K678" s="5"/>
    </row>
    <row r="679" spans="1:11" ht="15" customHeight="1" x14ac:dyDescent="0.2">
      <c r="A679" s="19" t="str">
        <f>$B$10</f>
        <v>'s-Gravenhage</v>
      </c>
      <c r="B679" s="5" t="e">
        <f>IF(VLOOKUP($B$10,'Data R trends'!$1:$9999,MATCH(B677,'Data R trends'!$1:$1,),FALSE)="","x",IFERROR(VLOOKUP($B$10,'Data R trends'!$1:$9999,MATCH(B677,'Data R trends'!$1:$1,),FALSE),"-"))</f>
        <v>#N/A</v>
      </c>
      <c r="C679" s="5" t="e">
        <f>IF(VLOOKUP($B$10,'Data R trends'!$1:$9999,MATCH(C677,'Data R trends'!$1:$1,),FALSE)="","x",IFERROR(VLOOKUP($B$10,'Data R trends'!$1:$9999,MATCH(C677,'Data R trends'!$1:$1,),FALSE),"-"))</f>
        <v>#N/A</v>
      </c>
      <c r="D679" s="5" t="e">
        <f>IF(VLOOKUP($B$10,'Data R trends'!$1:$9999,MATCH(D677,'Data R trends'!$1:$1,),FALSE)="","x",IFERROR(VLOOKUP($B$10,'Data R trends'!$1:$9999,MATCH(D677,'Data R trends'!$1:$1,),FALSE),"-"))</f>
        <v>#N/A</v>
      </c>
      <c r="E679" s="5" t="e">
        <f>IF(VLOOKUP($B$10,'Data R trends'!$1:$9999,MATCH(E677,'Data R trends'!$1:$1,),FALSE)="","x",IFERROR(VLOOKUP($B$10,'Data R trends'!$1:$9999,MATCH(E677,'Data R trends'!$1:$1,),FALSE),"-"))</f>
        <v>#N/A</v>
      </c>
      <c r="F679" s="5"/>
      <c r="G679" s="5"/>
      <c r="H679" s="5"/>
      <c r="I679" s="5"/>
      <c r="J679" s="5"/>
      <c r="K679" s="5"/>
    </row>
    <row r="680" spans="1:11" ht="15" customHeight="1" x14ac:dyDescent="0.2">
      <c r="A680" s="19" t="str">
        <f>$B$11</f>
        <v>GGD Limburg-Noord</v>
      </c>
      <c r="B680" s="5" t="e">
        <f>IF(VLOOKUP($B$11,'Data R trends'!$1:$9999,MATCH(B677,'Data R trends'!$1:$1,),FALSE)="","x",IFERROR(VLOOKUP($B$11,'Data R trends'!$1:$9999,MATCH(B677,'Data R trends'!$1:$1,),FALSE),"-"))</f>
        <v>#N/A</v>
      </c>
      <c r="C680" s="5" t="e">
        <f>IF(VLOOKUP($B$11,'Data R trends'!$1:$9999,MATCH(C677,'Data R trends'!$1:$1,),FALSE)="","x",IFERROR(VLOOKUP($B$11,'Data R trends'!$1:$9999,MATCH(C677,'Data R trends'!$1:$1,),FALSE),"-"))</f>
        <v>#N/A</v>
      </c>
      <c r="D680" s="5" t="e">
        <f>IF(VLOOKUP($B$11,'Data R trends'!$1:$9999,MATCH(D677,'Data R trends'!$1:$1,),FALSE)="","x",IFERROR(VLOOKUP($B$11,'Data R trends'!$1:$9999,MATCH(D677,'Data R trends'!$1:$1,),FALSE),"-"))</f>
        <v>#N/A</v>
      </c>
      <c r="E680" s="5" t="e">
        <f>IF(VLOOKUP($B$11,'Data R trends'!$1:$9999,MATCH(E677,'Data R trends'!$1:$1,),FALSE)="","x",IFERROR(VLOOKUP($B$11,'Data R trends'!$1:$9999,MATCH(E677,'Data R trends'!$1:$1,),FALSE),"-"))</f>
        <v>#N/A</v>
      </c>
      <c r="F680" s="5"/>
      <c r="G680" s="5"/>
      <c r="H680" s="5"/>
      <c r="I680" s="5"/>
      <c r="J680" s="5"/>
      <c r="K680" s="5"/>
    </row>
    <row r="682" spans="1:11" ht="15" customHeight="1" x14ac:dyDescent="0.2">
      <c r="A682" s="16" t="s">
        <v>449</v>
      </c>
      <c r="B682" s="17"/>
      <c r="C682" s="18"/>
      <c r="D682" s="18"/>
      <c r="E682" s="18"/>
      <c r="F682" s="18"/>
      <c r="G682" s="17"/>
      <c r="H682" s="17"/>
      <c r="I682" s="17"/>
    </row>
    <row r="683" spans="1:11" ht="15" customHeight="1" x14ac:dyDescent="0.2">
      <c r="A683" s="4" t="s">
        <v>1</v>
      </c>
      <c r="B683" t="s">
        <v>859</v>
      </c>
      <c r="C683" t="s">
        <v>860</v>
      </c>
      <c r="D683" t="s">
        <v>861</v>
      </c>
    </row>
    <row r="684" spans="1:11" ht="15" customHeight="1" x14ac:dyDescent="0.2">
      <c r="A684" s="19"/>
      <c r="B684">
        <v>2016</v>
      </c>
      <c r="C684" s="1">
        <v>2020</v>
      </c>
      <c r="D684" s="1">
        <v>2022</v>
      </c>
      <c r="F684" s="1"/>
      <c r="G684" s="5"/>
      <c r="H684" s="5"/>
      <c r="I684" s="5"/>
      <c r="J684" s="5"/>
      <c r="K684" s="5"/>
    </row>
    <row r="685" spans="1:11" ht="15" customHeight="1" x14ac:dyDescent="0.2">
      <c r="A685" s="19" t="str">
        <f>$B$10</f>
        <v>'s-Gravenhage</v>
      </c>
      <c r="B685" s="5" t="e">
        <f>IF(VLOOKUP($B$10,'Data R trends'!$1:$9999,MATCH(B683,'Data R trends'!$1:$1,),FALSE)="","x",IFERROR(VLOOKUP($B$10,'Data R trends'!$1:$9999,MATCH(B683,'Data R trends'!$1:$1,),FALSE),"-"))</f>
        <v>#N/A</v>
      </c>
      <c r="C685" s="5" t="e">
        <f>IF(VLOOKUP($B$10,'Data R trends'!$1:$9999,MATCH(C683,'Data R trends'!$1:$1,),FALSE)="","x",IFERROR(VLOOKUP($B$10,'Data R trends'!$1:$9999,MATCH(C683,'Data R trends'!$1:$1,),FALSE),"-"))</f>
        <v>#N/A</v>
      </c>
      <c r="D685" s="5" t="e">
        <f>IF(VLOOKUP($B$10,'Data R trends'!$1:$9999,MATCH(D683,'Data R trends'!$1:$1,),FALSE)="","x",IFERROR(VLOOKUP($B$10,'Data R trends'!$1:$9999,MATCH(D683,'Data R trends'!$1:$1,),FALSE),"-"))</f>
        <v>#N/A</v>
      </c>
      <c r="F685" s="5"/>
      <c r="G685" s="5"/>
      <c r="H685" s="5"/>
      <c r="I685" s="5"/>
      <c r="J685" s="5"/>
      <c r="K685" s="5"/>
    </row>
    <row r="686" spans="1:11" ht="15" customHeight="1" x14ac:dyDescent="0.2">
      <c r="A686" s="19" t="str">
        <f>$B$11</f>
        <v>GGD Limburg-Noord</v>
      </c>
      <c r="B686" s="5" t="e">
        <f>IF(VLOOKUP($B$11,'Data R trends'!$1:$9999,MATCH(B683,'Data R trends'!$1:$1,),FALSE)="","x",IFERROR(VLOOKUP($B$11,'Data R trends'!$1:$9999,MATCH(B683,'Data R trends'!$1:$1,),FALSE),"-"))</f>
        <v>#N/A</v>
      </c>
      <c r="C686" s="5" t="e">
        <f>IF(VLOOKUP($B$11,'Data R trends'!$1:$9999,MATCH(C683,'Data R trends'!$1:$1,),FALSE)="","x",IFERROR(VLOOKUP($B$11,'Data R trends'!$1:$9999,MATCH(C683,'Data R trends'!$1:$1,),FALSE),"-"))</f>
        <v>#N/A</v>
      </c>
      <c r="D686" s="5" t="e">
        <f>IF(VLOOKUP($B$11,'Data R trends'!$1:$9999,MATCH(D683,'Data R trends'!$1:$1,),FALSE)="","x",IFERROR(VLOOKUP($B$11,'Data R trends'!$1:$9999,MATCH(D683,'Data R trends'!$1:$1,),FALSE),"-"))</f>
        <v>#N/A</v>
      </c>
      <c r="F686" s="5"/>
      <c r="G686" s="5"/>
      <c r="H686" s="5"/>
      <c r="I686" s="5"/>
      <c r="J686" s="5"/>
      <c r="K686" s="5"/>
    </row>
    <row r="688" spans="1:11" s="41" customFormat="1" x14ac:dyDescent="0.2">
      <c r="A688" s="41" t="s">
        <v>502</v>
      </c>
    </row>
    <row r="689" spans="1:11" ht="15" customHeight="1" x14ac:dyDescent="0.2">
      <c r="A689" s="16" t="s">
        <v>458</v>
      </c>
      <c r="B689" s="17"/>
      <c r="C689" s="18"/>
      <c r="D689" s="18"/>
      <c r="E689" s="18"/>
      <c r="F689" s="18"/>
      <c r="G689" s="17"/>
      <c r="H689" s="17"/>
      <c r="I689" s="17"/>
    </row>
    <row r="690" spans="1:11" ht="15" customHeight="1" x14ac:dyDescent="0.2">
      <c r="A690" s="4" t="s">
        <v>1</v>
      </c>
      <c r="B690" t="s">
        <v>862</v>
      </c>
      <c r="C690" t="s">
        <v>863</v>
      </c>
      <c r="D690" t="s">
        <v>864</v>
      </c>
      <c r="E690" t="s">
        <v>865</v>
      </c>
    </row>
    <row r="691" spans="1:11" ht="15" customHeight="1" x14ac:dyDescent="0.2">
      <c r="A691" s="19"/>
      <c r="B691">
        <v>2012</v>
      </c>
      <c r="C691">
        <v>2016</v>
      </c>
      <c r="D691" s="1">
        <v>2020</v>
      </c>
      <c r="E691" s="1">
        <v>2022</v>
      </c>
      <c r="F691" s="1"/>
      <c r="G691" s="5"/>
      <c r="H691" s="5"/>
      <c r="I691" s="5"/>
      <c r="J691" s="5"/>
      <c r="K691" s="5"/>
    </row>
    <row r="692" spans="1:11" ht="15" customHeight="1" x14ac:dyDescent="0.2">
      <c r="A692" s="19" t="str">
        <f>$B$10</f>
        <v>'s-Gravenhage</v>
      </c>
      <c r="B692" s="5" t="e">
        <f>IF(VLOOKUP($B$10,'Data R trends'!$1:$9999,MATCH(B690,'Data R trends'!$1:$1,),FALSE)="","x",IFERROR(VLOOKUP($B$10,'Data R trends'!$1:$9999,MATCH(B690,'Data R trends'!$1:$1,),FALSE),"-"))</f>
        <v>#N/A</v>
      </c>
      <c r="C692" s="5" t="e">
        <f>IF(VLOOKUP($B$10,'Data R trends'!$1:$9999,MATCH(C690,'Data R trends'!$1:$1,),FALSE)="","x",IFERROR(VLOOKUP($B$10,'Data R trends'!$1:$9999,MATCH(C690,'Data R trends'!$1:$1,),FALSE),"-"))</f>
        <v>#N/A</v>
      </c>
      <c r="D692" s="5" t="e">
        <f>IF(VLOOKUP($B$10,'Data R trends'!$1:$9999,MATCH(D690,'Data R trends'!$1:$1,),FALSE)="","x",IFERROR(VLOOKUP($B$10,'Data R trends'!$1:$9999,MATCH(D690,'Data R trends'!$1:$1,),FALSE),"-"))</f>
        <v>#N/A</v>
      </c>
      <c r="E692" s="5" t="e">
        <f>IF(VLOOKUP($B$10,'Data R trends'!$1:$9999,MATCH(E690,'Data R trends'!$1:$1,),FALSE)="","x",IFERROR(VLOOKUP($B$10,'Data R trends'!$1:$9999,MATCH(E690,'Data R trends'!$1:$1,),FALSE),"-"))</f>
        <v>#N/A</v>
      </c>
      <c r="F692" s="5"/>
      <c r="G692" s="5"/>
      <c r="H692" s="5"/>
      <c r="I692" s="5"/>
      <c r="J692" s="5"/>
      <c r="K692" s="5"/>
    </row>
    <row r="693" spans="1:11" ht="15" customHeight="1" x14ac:dyDescent="0.2">
      <c r="A693" s="19" t="str">
        <f>$B$11</f>
        <v>GGD Limburg-Noord</v>
      </c>
      <c r="B693" s="5" t="e">
        <f>IF(VLOOKUP($B$11,'Data R trends'!$1:$9999,MATCH(B690,'Data R trends'!$1:$1,),FALSE)="","x",IFERROR(VLOOKUP($B$11,'Data R trends'!$1:$9999,MATCH(B690,'Data R trends'!$1:$1,),FALSE),"-"))</f>
        <v>#N/A</v>
      </c>
      <c r="C693" s="5" t="e">
        <f>IF(VLOOKUP($B$11,'Data R trends'!$1:$9999,MATCH(C690,'Data R trends'!$1:$1,),FALSE)="","x",IFERROR(VLOOKUP($B$11,'Data R trends'!$1:$9999,MATCH(C690,'Data R trends'!$1:$1,),FALSE),"-"))</f>
        <v>#N/A</v>
      </c>
      <c r="D693" s="5" t="e">
        <f>IF(VLOOKUP($B$11,'Data R trends'!$1:$9999,MATCH(D690,'Data R trends'!$1:$1,),FALSE)="","x",IFERROR(VLOOKUP($B$11,'Data R trends'!$1:$9999,MATCH(D690,'Data R trends'!$1:$1,),FALSE),"-"))</f>
        <v>#N/A</v>
      </c>
      <c r="E693" s="5" t="e">
        <f>IF(VLOOKUP($B$11,'Data R trends'!$1:$9999,MATCH(E690,'Data R trends'!$1:$1,),FALSE)="","x",IFERROR(VLOOKUP($B$11,'Data R trends'!$1:$9999,MATCH(E690,'Data R trends'!$1:$1,),FALSE),"-"))</f>
        <v>#N/A</v>
      </c>
      <c r="F693" s="5"/>
      <c r="G693" s="5"/>
      <c r="H693" s="5"/>
      <c r="I693" s="5"/>
      <c r="J693" s="5"/>
      <c r="K693" s="5"/>
    </row>
  </sheetData>
  <mergeCells count="12">
    <mergeCell ref="B474:C474"/>
    <mergeCell ref="E474:F474"/>
    <mergeCell ref="G474:I474"/>
    <mergeCell ref="G348:I348"/>
    <mergeCell ref="B397:C397"/>
    <mergeCell ref="E397:F397"/>
    <mergeCell ref="G397:I397"/>
    <mergeCell ref="B432:C432"/>
    <mergeCell ref="E432:F432"/>
    <mergeCell ref="G432:I432"/>
    <mergeCell ref="B348:C348"/>
    <mergeCell ref="E348:F348"/>
  </mergeCells>
  <pageMargins left="0.7" right="0.7" top="0.75" bottom="0.75" header="0.3" footer="0.3"/>
  <pageSetup paperSize="9" orientation="portrait" r:id="rId1"/>
  <headerFooter scaleWithDoc="0" alignWithMargins="0">
    <oddFooter>&amp;C_x000D_&amp;1#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2D7DD4F-67BD-419C-966D-CFFA8935F4D5}">
          <x14:formula1>
            <xm:f>Respons!$A$2:$A$343</xm:f>
          </x14:formula1>
          <xm:sqref>B7</xm:sqref>
        </x14:dataValidation>
        <x14:dataValidation type="list" allowBlank="1" showInputMessage="1" showErrorMessage="1" xr:uid="{622DBF94-F94F-4212-A564-6CD4E5559465}">
          <x14:formula1>
            <xm:f>'Data R trends'!$A$2:$A$346</xm:f>
          </x14:formula1>
          <xm:sqref>B608 B10:B11</xm:sqref>
        </x14:dataValidation>
        <x14:dataValidation type="list" allowBlank="1" showInputMessage="1" showErrorMessage="1" xr:uid="{5D00470D-A2FF-4DB3-BBBA-E537403FE53E}">
          <x14:formula1>
            <xm:f>'Data R'!$A2:A9999</xm:f>
          </x14:formula1>
          <xm:sqref>B2</xm:sqref>
        </x14:dataValidation>
        <x14:dataValidation type="list" allowBlank="1" showInputMessage="1" showErrorMessage="1" xr:uid="{7C241A28-3D98-4E25-BCA2-6C830901A158}">
          <x14:formula1>
            <xm:f>'Data R'!$A2:A9999</xm:f>
          </x14:formula1>
          <xm:sqref>B3</xm:sqref>
        </x14:dataValidation>
        <x14:dataValidation type="list" allowBlank="1" showInputMessage="1" showErrorMessage="1" xr:uid="{2D69E0E2-4C48-4D85-BF9B-581AEE2E3CE6}">
          <x14:formula1>
            <xm:f>'Data R'!$A2:A9999</xm:f>
          </x14:formula1>
          <xm:sqref>B4:B6 B8:B9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7"/>
  <sheetViews>
    <sheetView topLeftCell="A19" workbookViewId="0">
      <selection activeCell="O30" sqref="O30"/>
    </sheetView>
  </sheetViews>
  <sheetFormatPr defaultColWidth="11.125" defaultRowHeight="12.75" x14ac:dyDescent="0.2"/>
  <sheetData>
    <row r="1" spans="1:2" x14ac:dyDescent="0.2">
      <c r="A1" t="s">
        <v>488</v>
      </c>
      <c r="B1" t="s">
        <v>387</v>
      </c>
    </row>
    <row r="23" spans="1:2" x14ac:dyDescent="0.2">
      <c r="A23" t="s">
        <v>489</v>
      </c>
      <c r="B23" t="s">
        <v>388</v>
      </c>
    </row>
    <row r="43" spans="1:2" x14ac:dyDescent="0.2">
      <c r="A43" t="s">
        <v>489</v>
      </c>
      <c r="B43" t="s">
        <v>389</v>
      </c>
    </row>
    <row r="62" spans="1:2" x14ac:dyDescent="0.2">
      <c r="A62" t="s">
        <v>489</v>
      </c>
      <c r="B62" t="s">
        <v>390</v>
      </c>
    </row>
    <row r="82" spans="1:2" x14ac:dyDescent="0.2">
      <c r="A82" t="s">
        <v>489</v>
      </c>
      <c r="B82" t="s">
        <v>391</v>
      </c>
    </row>
    <row r="102" spans="1:2" x14ac:dyDescent="0.2">
      <c r="A102" t="s">
        <v>489</v>
      </c>
      <c r="B102" t="s">
        <v>392</v>
      </c>
    </row>
    <row r="122" spans="1:2" x14ac:dyDescent="0.2">
      <c r="A122" t="s">
        <v>489</v>
      </c>
      <c r="B122" t="s">
        <v>483</v>
      </c>
    </row>
    <row r="140" spans="1:2" x14ac:dyDescent="0.2">
      <c r="A140" t="s">
        <v>489</v>
      </c>
      <c r="B140" t="s">
        <v>484</v>
      </c>
    </row>
    <row r="159" spans="1:2" x14ac:dyDescent="0.2">
      <c r="A159" t="s">
        <v>489</v>
      </c>
      <c r="B159" t="s">
        <v>485</v>
      </c>
    </row>
    <row r="178" spans="1:2" x14ac:dyDescent="0.2">
      <c r="A178" t="s">
        <v>489</v>
      </c>
      <c r="B178" t="s">
        <v>486</v>
      </c>
    </row>
    <row r="197" spans="1:2" x14ac:dyDescent="0.2">
      <c r="A197" t="s">
        <v>489</v>
      </c>
      <c r="B197" t="s">
        <v>487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447F-6B7F-45F8-94A4-FAECCB6EDF2E}">
  <dimension ref="A1:C231"/>
  <sheetViews>
    <sheetView topLeftCell="A148" workbookViewId="0">
      <selection activeCell="C176" sqref="C176"/>
    </sheetView>
  </sheetViews>
  <sheetFormatPr defaultRowHeight="12.75" x14ac:dyDescent="0.2"/>
  <cols>
    <col min="1" max="1" width="34.25" customWidth="1"/>
    <col min="2" max="2" width="42.875" style="57" customWidth="1"/>
    <col min="3" max="3" width="22.125" customWidth="1"/>
  </cols>
  <sheetData>
    <row r="1" spans="1:3" x14ac:dyDescent="0.2">
      <c r="A1" t="s">
        <v>529</v>
      </c>
      <c r="B1" s="57" t="s">
        <v>528</v>
      </c>
      <c r="C1" t="s">
        <v>527</v>
      </c>
    </row>
    <row r="2" spans="1:3" x14ac:dyDescent="0.2">
      <c r="A2" t="s">
        <v>526</v>
      </c>
      <c r="B2" s="57" t="str">
        <f>'Input figuren'!$B$2</f>
        <v>'s-Gravenhage</v>
      </c>
      <c r="C2" s="52" t="s">
        <v>770</v>
      </c>
    </row>
    <row r="3" spans="1:3" x14ac:dyDescent="0.2">
      <c r="B3" s="57" t="str">
        <f>'Input figuren'!$B$3</f>
        <v>GGD Limburg-Noord</v>
      </c>
      <c r="C3" t="s">
        <v>532</v>
      </c>
    </row>
    <row r="4" spans="1:3" x14ac:dyDescent="0.2">
      <c r="B4" s="60">
        <v>50</v>
      </c>
    </row>
    <row r="5" spans="1:3" ht="25.5" x14ac:dyDescent="0.2">
      <c r="B5" s="62" t="s">
        <v>766</v>
      </c>
    </row>
    <row r="6" spans="1:3" x14ac:dyDescent="0.2">
      <c r="B6" s="61">
        <v>3</v>
      </c>
      <c r="C6" t="s">
        <v>769</v>
      </c>
    </row>
    <row r="7" spans="1:3" x14ac:dyDescent="0.2">
      <c r="A7" t="s">
        <v>530</v>
      </c>
      <c r="B7" s="58" t="e">
        <f>'Input figuren'!B174</f>
        <v>#N/A</v>
      </c>
      <c r="C7" t="s">
        <v>533</v>
      </c>
    </row>
    <row r="8" spans="1:3" x14ac:dyDescent="0.2">
      <c r="B8" s="57" t="str">
        <f>'Input figuren'!I24</f>
        <v>Geen waarde bekend</v>
      </c>
      <c r="C8" t="s">
        <v>534</v>
      </c>
    </row>
    <row r="9" spans="1:3" x14ac:dyDescent="0.2">
      <c r="B9" s="58" t="e">
        <f>'Input figuren'!B175</f>
        <v>#N/A</v>
      </c>
      <c r="C9" t="s">
        <v>535</v>
      </c>
    </row>
    <row r="10" spans="1:3" x14ac:dyDescent="0.2">
      <c r="B10" s="57" t="str">
        <f>'Input figuren'!K24</f>
        <v>Geen waarde bekend</v>
      </c>
      <c r="C10" t="s">
        <v>536</v>
      </c>
    </row>
    <row r="11" spans="1:3" x14ac:dyDescent="0.2">
      <c r="B11" s="58" t="e">
        <f>'Input figuren'!B176</f>
        <v>#N/A</v>
      </c>
      <c r="C11" t="s">
        <v>537</v>
      </c>
    </row>
    <row r="12" spans="1:3" x14ac:dyDescent="0.2">
      <c r="B12" s="4" t="str">
        <f>'Input figuren'!M24</f>
        <v>Geen waarde bekend</v>
      </c>
      <c r="C12" s="52" t="s">
        <v>771</v>
      </c>
    </row>
    <row r="13" spans="1:3" ht="63.75" x14ac:dyDescent="0.2">
      <c r="B13" s="62" t="s">
        <v>768</v>
      </c>
      <c r="C13" s="52"/>
    </row>
    <row r="14" spans="1:3" x14ac:dyDescent="0.2">
      <c r="A14" t="s">
        <v>531</v>
      </c>
      <c r="B14" s="57" t="str">
        <f>'Input figuren'!$M$25</f>
        <v>Geen waarde bekend</v>
      </c>
      <c r="C14" s="52" t="s">
        <v>538</v>
      </c>
    </row>
    <row r="15" spans="1:3" x14ac:dyDescent="0.2">
      <c r="B15" s="58" t="e">
        <f>'Input figuren'!B181</f>
        <v>#N/A</v>
      </c>
      <c r="C15" t="s">
        <v>539</v>
      </c>
    </row>
    <row r="16" spans="1:3" x14ac:dyDescent="0.2">
      <c r="B16" s="57" t="str">
        <f>'Input figuren'!I26</f>
        <v>Geen waarde bekend</v>
      </c>
      <c r="C16" t="s">
        <v>542</v>
      </c>
    </row>
    <row r="17" spans="1:3" x14ac:dyDescent="0.2">
      <c r="B17" s="58" t="e">
        <f>'Input figuren'!B182</f>
        <v>#N/A</v>
      </c>
      <c r="C17" s="52" t="s">
        <v>540</v>
      </c>
    </row>
    <row r="18" spans="1:3" x14ac:dyDescent="0.2">
      <c r="B18" s="57" t="str">
        <f>'Input figuren'!K26</f>
        <v>Geen waarde bekend</v>
      </c>
      <c r="C18" t="s">
        <v>543</v>
      </c>
    </row>
    <row r="19" spans="1:3" x14ac:dyDescent="0.2">
      <c r="B19" s="58" t="e">
        <f>'Input figuren'!B183</f>
        <v>#N/A</v>
      </c>
      <c r="C19" s="52" t="s">
        <v>541</v>
      </c>
    </row>
    <row r="20" spans="1:3" x14ac:dyDescent="0.2">
      <c r="A20" t="s">
        <v>544</v>
      </c>
      <c r="B20" s="58" t="e">
        <f>'Input figuren'!B217</f>
        <v>#N/A</v>
      </c>
      <c r="C20" s="52" t="s">
        <v>549</v>
      </c>
    </row>
    <row r="21" spans="1:3" x14ac:dyDescent="0.2">
      <c r="B21" s="58" t="e">
        <f>'Input figuren'!B224</f>
        <v>#N/A</v>
      </c>
      <c r="C21" s="52" t="s">
        <v>550</v>
      </c>
    </row>
    <row r="22" spans="1:3" x14ac:dyDescent="0.2">
      <c r="B22" s="58" t="e">
        <f>'Input figuren'!B231</f>
        <v>#N/A</v>
      </c>
      <c r="C22" s="52" t="s">
        <v>551</v>
      </c>
    </row>
    <row r="23" spans="1:3" x14ac:dyDescent="0.2">
      <c r="B23" s="57" t="str">
        <f>'Input figuren'!B197</f>
        <v/>
      </c>
      <c r="C23" t="s">
        <v>545</v>
      </c>
    </row>
    <row r="24" spans="1:3" x14ac:dyDescent="0.2">
      <c r="B24" s="65" t="str">
        <f>'Input figuren'!B196</f>
        <v>-</v>
      </c>
      <c r="C24" t="s">
        <v>791</v>
      </c>
    </row>
    <row r="25" spans="1:3" x14ac:dyDescent="0.2">
      <c r="B25" s="57" t="str">
        <f>'Input figuren'!C197</f>
        <v/>
      </c>
      <c r="C25" t="s">
        <v>546</v>
      </c>
    </row>
    <row r="26" spans="1:3" x14ac:dyDescent="0.2">
      <c r="B26" s="65" t="str">
        <f>'Input figuren'!C196</f>
        <v>-</v>
      </c>
      <c r="C26" t="s">
        <v>792</v>
      </c>
    </row>
    <row r="27" spans="1:3" x14ac:dyDescent="0.2">
      <c r="B27" s="57" t="str">
        <f>'Input figuren'!D197</f>
        <v/>
      </c>
      <c r="C27" s="52" t="s">
        <v>547</v>
      </c>
    </row>
    <row r="28" spans="1:3" x14ac:dyDescent="0.2">
      <c r="B28" s="65" t="str">
        <f>'Input figuren'!D196</f>
        <v>-</v>
      </c>
      <c r="C28" s="52" t="s">
        <v>793</v>
      </c>
    </row>
    <row r="29" spans="1:3" x14ac:dyDescent="0.2">
      <c r="A29" t="s">
        <v>548</v>
      </c>
      <c r="B29" s="58" t="e">
        <f>'Input figuren'!B203</f>
        <v>#N/A</v>
      </c>
      <c r="C29" t="s">
        <v>553</v>
      </c>
    </row>
    <row r="30" spans="1:3" x14ac:dyDescent="0.2">
      <c r="B30" s="58" t="e">
        <f>'Input figuren'!B210</f>
        <v>#N/A</v>
      </c>
      <c r="C30" s="52" t="s">
        <v>554</v>
      </c>
    </row>
    <row r="31" spans="1:3" ht="63.75" x14ac:dyDescent="0.2">
      <c r="B31" s="64" t="s">
        <v>773</v>
      </c>
      <c r="C31" s="52"/>
    </row>
    <row r="32" spans="1:3" x14ac:dyDescent="0.2">
      <c r="A32" t="s">
        <v>555</v>
      </c>
      <c r="B32" s="57" t="str">
        <f>'Input figuren'!B247</f>
        <v/>
      </c>
      <c r="C32" t="s">
        <v>556</v>
      </c>
    </row>
    <row r="33" spans="1:3" x14ac:dyDescent="0.2">
      <c r="B33" s="65" t="str">
        <f>'Input figuren'!B246</f>
        <v>-</v>
      </c>
      <c r="C33" t="s">
        <v>794</v>
      </c>
    </row>
    <row r="34" spans="1:3" x14ac:dyDescent="0.2">
      <c r="B34" s="66" t="str">
        <f>'Input figuren'!C247</f>
        <v/>
      </c>
      <c r="C34" s="52" t="s">
        <v>557</v>
      </c>
    </row>
    <row r="35" spans="1:3" x14ac:dyDescent="0.2">
      <c r="B35" s="65" t="str">
        <f>'Input figuren'!C246</f>
        <v>-</v>
      </c>
      <c r="C35" s="52" t="s">
        <v>795</v>
      </c>
    </row>
    <row r="36" spans="1:3" x14ac:dyDescent="0.2">
      <c r="B36" s="66" t="str">
        <f>'Input figuren'!D247</f>
        <v/>
      </c>
      <c r="C36" s="52" t="s">
        <v>558</v>
      </c>
    </row>
    <row r="37" spans="1:3" x14ac:dyDescent="0.2">
      <c r="B37" s="65" t="str">
        <f>'Input figuren'!D246</f>
        <v>-</v>
      </c>
      <c r="C37" s="52" t="s">
        <v>796</v>
      </c>
    </row>
    <row r="38" spans="1:3" x14ac:dyDescent="0.2">
      <c r="B38" s="66" t="str">
        <f>'Input figuren'!B254</f>
        <v/>
      </c>
      <c r="C38" s="52" t="s">
        <v>559</v>
      </c>
    </row>
    <row r="39" spans="1:3" x14ac:dyDescent="0.2">
      <c r="B39" s="65" t="str">
        <f>'Input figuren'!B253</f>
        <v>-</v>
      </c>
      <c r="C39" s="52" t="s">
        <v>797</v>
      </c>
    </row>
    <row r="40" spans="1:3" x14ac:dyDescent="0.2">
      <c r="B40" s="66" t="str">
        <f>'Input figuren'!C254</f>
        <v/>
      </c>
      <c r="C40" s="52" t="s">
        <v>560</v>
      </c>
    </row>
    <row r="41" spans="1:3" x14ac:dyDescent="0.2">
      <c r="B41" s="65" t="str">
        <f>'Input figuren'!C253</f>
        <v>-</v>
      </c>
      <c r="C41" s="52" t="s">
        <v>798</v>
      </c>
    </row>
    <row r="42" spans="1:3" x14ac:dyDescent="0.2">
      <c r="B42" s="66" t="str">
        <f>'Input figuren'!D254</f>
        <v/>
      </c>
      <c r="C42" s="52" t="s">
        <v>561</v>
      </c>
    </row>
    <row r="43" spans="1:3" x14ac:dyDescent="0.2">
      <c r="B43" s="65" t="str">
        <f>'Input figuren'!D253</f>
        <v>-</v>
      </c>
      <c r="C43" s="52" t="s">
        <v>799</v>
      </c>
    </row>
    <row r="44" spans="1:3" x14ac:dyDescent="0.2">
      <c r="A44" t="s">
        <v>562</v>
      </c>
      <c r="B44" s="58" t="e">
        <f>'Input figuren'!B267</f>
        <v>#N/A</v>
      </c>
      <c r="C44" t="s">
        <v>563</v>
      </c>
    </row>
    <row r="45" spans="1:3" x14ac:dyDescent="0.2">
      <c r="B45" s="58" t="e">
        <f>'Input figuren'!B274</f>
        <v>#N/A</v>
      </c>
      <c r="C45" t="s">
        <v>564</v>
      </c>
    </row>
    <row r="46" spans="1:3" x14ac:dyDescent="0.2">
      <c r="B46" s="58" t="e">
        <f>'Input figuren'!B281</f>
        <v>#N/A</v>
      </c>
      <c r="C46" t="s">
        <v>565</v>
      </c>
    </row>
    <row r="47" spans="1:3" x14ac:dyDescent="0.2">
      <c r="B47" s="58" t="e">
        <f>'Input figuren'!B288</f>
        <v>#N/A</v>
      </c>
      <c r="C47" t="s">
        <v>566</v>
      </c>
    </row>
    <row r="48" spans="1:3" x14ac:dyDescent="0.2">
      <c r="B48" s="58" t="e">
        <f>'Input figuren'!B295</f>
        <v>#N/A</v>
      </c>
      <c r="C48" t="s">
        <v>567</v>
      </c>
    </row>
    <row r="49" spans="1:3" x14ac:dyDescent="0.2">
      <c r="B49" s="57" t="str">
        <f>'Input figuren'!B261</f>
        <v/>
      </c>
      <c r="C49" t="s">
        <v>568</v>
      </c>
    </row>
    <row r="50" spans="1:3" x14ac:dyDescent="0.2">
      <c r="B50" s="65" t="str">
        <f>'Input figuren'!B260</f>
        <v>-</v>
      </c>
      <c r="C50" t="s">
        <v>800</v>
      </c>
    </row>
    <row r="51" spans="1:3" x14ac:dyDescent="0.2">
      <c r="B51" s="66" t="str">
        <f>'Input figuren'!C261</f>
        <v/>
      </c>
      <c r="C51" s="52" t="s">
        <v>569</v>
      </c>
    </row>
    <row r="52" spans="1:3" x14ac:dyDescent="0.2">
      <c r="B52" s="65" t="str">
        <f>'Input figuren'!C260</f>
        <v>-</v>
      </c>
      <c r="C52" s="52" t="s">
        <v>801</v>
      </c>
    </row>
    <row r="53" spans="1:3" x14ac:dyDescent="0.2">
      <c r="B53" s="66" t="str">
        <f>'Input figuren'!D261</f>
        <v/>
      </c>
      <c r="C53" s="52" t="s">
        <v>570</v>
      </c>
    </row>
    <row r="54" spans="1:3" x14ac:dyDescent="0.2">
      <c r="B54" s="65" t="str">
        <f>'Input figuren'!D260</f>
        <v>-</v>
      </c>
      <c r="C54" s="52" t="s">
        <v>802</v>
      </c>
    </row>
    <row r="55" spans="1:3" x14ac:dyDescent="0.2">
      <c r="B55" s="58" t="e">
        <f>'Input figuren'!B302</f>
        <v>#N/A</v>
      </c>
      <c r="C55" t="s">
        <v>571</v>
      </c>
    </row>
    <row r="56" spans="1:3" x14ac:dyDescent="0.2">
      <c r="A56" t="s">
        <v>572</v>
      </c>
      <c r="B56" s="58" t="e">
        <f>'Input figuren'!B309</f>
        <v>#N/A</v>
      </c>
      <c r="C56" t="s">
        <v>626</v>
      </c>
    </row>
    <row r="57" spans="1:3" x14ac:dyDescent="0.2">
      <c r="B57" s="58" t="e">
        <f>'Input figuren'!B316</f>
        <v>#N/A</v>
      </c>
      <c r="C57" t="s">
        <v>627</v>
      </c>
    </row>
    <row r="58" spans="1:3" x14ac:dyDescent="0.2">
      <c r="B58" s="57" t="str">
        <f>'Input figuren'!I104</f>
        <v>Geen waarde bekend</v>
      </c>
      <c r="C58" t="s">
        <v>628</v>
      </c>
    </row>
    <row r="59" spans="1:3" x14ac:dyDescent="0.2">
      <c r="B59" s="58" t="e">
        <f>'Input figuren'!B317</f>
        <v>#N/A</v>
      </c>
      <c r="C59" t="s">
        <v>629</v>
      </c>
    </row>
    <row r="60" spans="1:3" x14ac:dyDescent="0.2">
      <c r="B60" s="57" t="str">
        <f>'Input figuren'!K104</f>
        <v>Geen waarde bekend</v>
      </c>
      <c r="C60" t="s">
        <v>630</v>
      </c>
    </row>
    <row r="61" spans="1:3" x14ac:dyDescent="0.2">
      <c r="B61" s="58" t="e">
        <f>'Input figuren'!B318</f>
        <v>#N/A</v>
      </c>
      <c r="C61" t="s">
        <v>631</v>
      </c>
    </row>
    <row r="62" spans="1:3" x14ac:dyDescent="0.2">
      <c r="B62" s="58" t="e">
        <f>'Input figuren'!B323</f>
        <v>#N/A</v>
      </c>
      <c r="C62" t="s">
        <v>632</v>
      </c>
    </row>
    <row r="63" spans="1:3" x14ac:dyDescent="0.2">
      <c r="B63" s="57" t="str">
        <f>'Input figuren'!I105</f>
        <v>Geen waarde bekend</v>
      </c>
      <c r="C63" t="s">
        <v>633</v>
      </c>
    </row>
    <row r="64" spans="1:3" x14ac:dyDescent="0.2">
      <c r="B64" s="58" t="e">
        <f>'Input figuren'!B324</f>
        <v>#N/A</v>
      </c>
      <c r="C64" t="s">
        <v>634</v>
      </c>
    </row>
    <row r="65" spans="1:3" x14ac:dyDescent="0.2">
      <c r="B65" s="57" t="str">
        <f>'Input figuren'!K105</f>
        <v>Geen waarde bekend</v>
      </c>
      <c r="C65" t="s">
        <v>635</v>
      </c>
    </row>
    <row r="66" spans="1:3" x14ac:dyDescent="0.2">
      <c r="B66" s="58" t="e">
        <f>'Input figuren'!B325</f>
        <v>#N/A</v>
      </c>
      <c r="C66" t="s">
        <v>636</v>
      </c>
    </row>
    <row r="67" spans="1:3" x14ac:dyDescent="0.2">
      <c r="A67" t="s">
        <v>328</v>
      </c>
      <c r="B67" s="58" t="e">
        <f>'Input figuren'!B338</f>
        <v>#N/A</v>
      </c>
      <c r="C67" t="s">
        <v>637</v>
      </c>
    </row>
    <row r="68" spans="1:3" x14ac:dyDescent="0.2">
      <c r="B68" s="58" t="e">
        <f>'Input figuren'!B345</f>
        <v>#N/A</v>
      </c>
      <c r="C68" t="s">
        <v>638</v>
      </c>
    </row>
    <row r="69" spans="1:3" x14ac:dyDescent="0.2">
      <c r="B69" s="58" t="e">
        <f>'Input figuren'!B352</f>
        <v>#N/A</v>
      </c>
      <c r="C69" t="s">
        <v>639</v>
      </c>
    </row>
    <row r="70" spans="1:3" x14ac:dyDescent="0.2">
      <c r="B70" s="58" t="str">
        <f>'Input figuren'!I106</f>
        <v>Geen waarde bekend</v>
      </c>
      <c r="C70" t="s">
        <v>643</v>
      </c>
    </row>
    <row r="71" spans="1:3" x14ac:dyDescent="0.2">
      <c r="B71" s="58" t="e">
        <f>'Input figuren'!B339</f>
        <v>#N/A</v>
      </c>
      <c r="C71" t="s">
        <v>644</v>
      </c>
    </row>
    <row r="72" spans="1:3" x14ac:dyDescent="0.2">
      <c r="B72" s="57" t="str">
        <f>'Input figuren'!K106</f>
        <v>Geen waarde bekend</v>
      </c>
      <c r="C72" t="s">
        <v>645</v>
      </c>
    </row>
    <row r="73" spans="1:3" x14ac:dyDescent="0.2">
      <c r="B73" s="58" t="e">
        <f>'Input figuren'!B340</f>
        <v>#N/A</v>
      </c>
      <c r="C73" t="s">
        <v>646</v>
      </c>
    </row>
    <row r="74" spans="1:3" ht="25.5" x14ac:dyDescent="0.2">
      <c r="B74" s="62" t="s">
        <v>774</v>
      </c>
    </row>
    <row r="75" spans="1:3" x14ac:dyDescent="0.2">
      <c r="B75" s="57" t="str">
        <f>'Input figuren'!M106</f>
        <v>Geen waarde bekend</v>
      </c>
      <c r="C75" s="52" t="s">
        <v>775</v>
      </c>
    </row>
    <row r="76" spans="1:3" x14ac:dyDescent="0.2">
      <c r="A76" t="s">
        <v>640</v>
      </c>
      <c r="B76" s="58" t="e">
        <f>'Input figuren'!B359</f>
        <v>#N/A</v>
      </c>
      <c r="C76" t="s">
        <v>647</v>
      </c>
    </row>
    <row r="77" spans="1:3" x14ac:dyDescent="0.2">
      <c r="B77" s="57" t="str">
        <f>'Input figuren'!I109</f>
        <v>Geen waarde bekend</v>
      </c>
      <c r="C77" t="s">
        <v>648</v>
      </c>
    </row>
    <row r="78" spans="1:3" x14ac:dyDescent="0.2">
      <c r="B78" s="58" t="e">
        <f>'Input figuren'!B360</f>
        <v>#N/A</v>
      </c>
      <c r="C78" t="s">
        <v>649</v>
      </c>
    </row>
    <row r="79" spans="1:3" x14ac:dyDescent="0.2">
      <c r="B79" s="57" t="str">
        <f>'Input figuren'!K109</f>
        <v>Geen waarde bekend</v>
      </c>
      <c r="C79" t="s">
        <v>650</v>
      </c>
    </row>
    <row r="80" spans="1:3" x14ac:dyDescent="0.2">
      <c r="B80" s="58" t="e">
        <f>'Input figuren'!B361</f>
        <v>#N/A</v>
      </c>
      <c r="C80" t="s">
        <v>651</v>
      </c>
    </row>
    <row r="81" spans="1:3" ht="25.5" x14ac:dyDescent="0.2">
      <c r="B81" s="64" t="s">
        <v>776</v>
      </c>
    </row>
    <row r="82" spans="1:3" x14ac:dyDescent="0.2">
      <c r="B82" s="58" t="str">
        <f>'Input figuren'!M109</f>
        <v>Geen waarde bekend</v>
      </c>
      <c r="C82" t="s">
        <v>652</v>
      </c>
    </row>
    <row r="83" spans="1:3" x14ac:dyDescent="0.2">
      <c r="A83" t="s">
        <v>641</v>
      </c>
      <c r="B83" s="58" t="e">
        <f>'Input figuren'!B366</f>
        <v>#N/A</v>
      </c>
      <c r="C83" t="s">
        <v>653</v>
      </c>
    </row>
    <row r="84" spans="1:3" x14ac:dyDescent="0.2">
      <c r="B84" s="57" t="str">
        <f>'Input figuren'!I110</f>
        <v>Geen waarde bekend</v>
      </c>
      <c r="C84" s="52" t="s">
        <v>654</v>
      </c>
    </row>
    <row r="85" spans="1:3" x14ac:dyDescent="0.2">
      <c r="B85" s="58" t="e">
        <f>'Input figuren'!B367</f>
        <v>#N/A</v>
      </c>
      <c r="C85" t="s">
        <v>655</v>
      </c>
    </row>
    <row r="86" spans="1:3" x14ac:dyDescent="0.2">
      <c r="B86" s="57" t="str">
        <f>'Input figuren'!K110</f>
        <v>Geen waarde bekend</v>
      </c>
      <c r="C86" t="s">
        <v>656</v>
      </c>
    </row>
    <row r="87" spans="1:3" x14ac:dyDescent="0.2">
      <c r="B87" s="58" t="e">
        <f>'Input figuren'!B368</f>
        <v>#N/A</v>
      </c>
      <c r="C87" t="s">
        <v>657</v>
      </c>
    </row>
    <row r="88" spans="1:3" x14ac:dyDescent="0.2">
      <c r="A88" t="s">
        <v>658</v>
      </c>
      <c r="B88" s="58" t="e">
        <f>'Input figuren'!B387</f>
        <v>#N/A</v>
      </c>
      <c r="C88" t="s">
        <v>660</v>
      </c>
    </row>
    <row r="89" spans="1:3" x14ac:dyDescent="0.2">
      <c r="B89" s="58" t="e">
        <f>'Input figuren'!B394</f>
        <v>#N/A</v>
      </c>
      <c r="C89" t="s">
        <v>661</v>
      </c>
    </row>
    <row r="90" spans="1:3" x14ac:dyDescent="0.2">
      <c r="B90" s="58" t="e">
        <f>'Input figuren'!B401</f>
        <v>#N/A</v>
      </c>
      <c r="C90" t="s">
        <v>662</v>
      </c>
    </row>
    <row r="91" spans="1:3" x14ac:dyDescent="0.2">
      <c r="A91" t="s">
        <v>659</v>
      </c>
      <c r="B91" s="58" t="e">
        <f>'Input figuren'!B408</f>
        <v>#N/A</v>
      </c>
      <c r="C91" t="s">
        <v>663</v>
      </c>
    </row>
    <row r="92" spans="1:3" x14ac:dyDescent="0.2">
      <c r="B92" s="57" t="str">
        <f>'Input figuren'!M115</f>
        <v>Geen waarde bekend</v>
      </c>
      <c r="C92" t="s">
        <v>664</v>
      </c>
    </row>
    <row r="93" spans="1:3" ht="25.5" x14ac:dyDescent="0.2">
      <c r="B93" s="57" t="s">
        <v>777</v>
      </c>
    </row>
    <row r="94" spans="1:3" x14ac:dyDescent="0.2">
      <c r="A94" t="s">
        <v>665</v>
      </c>
      <c r="B94" s="58" t="e">
        <f>'Input figuren'!B429</f>
        <v>#N/A</v>
      </c>
      <c r="C94" t="s">
        <v>668</v>
      </c>
    </row>
    <row r="95" spans="1:3" x14ac:dyDescent="0.2">
      <c r="B95" s="57" t="str">
        <f>'Input figuren'!I117</f>
        <v>Geen waarde bekend</v>
      </c>
      <c r="C95" t="s">
        <v>669</v>
      </c>
    </row>
    <row r="96" spans="1:3" x14ac:dyDescent="0.2">
      <c r="B96" s="58" t="e">
        <f>'Input figuren'!B430</f>
        <v>#N/A</v>
      </c>
      <c r="C96" s="51" t="s">
        <v>670</v>
      </c>
    </row>
    <row r="97" spans="1:3" x14ac:dyDescent="0.2">
      <c r="B97" s="57" t="str">
        <f>'Input figuren'!K117</f>
        <v>Geen waarde bekend</v>
      </c>
      <c r="C97" t="s">
        <v>671</v>
      </c>
    </row>
    <row r="98" spans="1:3" x14ac:dyDescent="0.2">
      <c r="B98" s="58" t="e">
        <f>'Input figuren'!B431</f>
        <v>#N/A</v>
      </c>
      <c r="C98" s="51" t="s">
        <v>672</v>
      </c>
    </row>
    <row r="99" spans="1:3" ht="38.25" x14ac:dyDescent="0.2">
      <c r="B99" s="62" t="s">
        <v>778</v>
      </c>
    </row>
    <row r="100" spans="1:3" x14ac:dyDescent="0.2">
      <c r="A100" t="s">
        <v>666</v>
      </c>
      <c r="B100" s="58" t="e">
        <f>'Input figuren'!B436</f>
        <v>#N/A</v>
      </c>
      <c r="C100" s="51" t="s">
        <v>673</v>
      </c>
    </row>
    <row r="101" spans="1:3" x14ac:dyDescent="0.2">
      <c r="B101" s="57" t="str">
        <f>'Input figuren'!I116</f>
        <v>Geen waarde bekend</v>
      </c>
      <c r="C101" t="s">
        <v>674</v>
      </c>
    </row>
    <row r="102" spans="1:3" x14ac:dyDescent="0.2">
      <c r="B102" s="58" t="e">
        <f>'Input figuren'!B437</f>
        <v>#N/A</v>
      </c>
      <c r="C102" s="51" t="s">
        <v>675</v>
      </c>
    </row>
    <row r="103" spans="1:3" x14ac:dyDescent="0.2">
      <c r="B103" s="57" t="str">
        <f>'Input figuren'!K116</f>
        <v>Geen waarde bekend</v>
      </c>
      <c r="C103" t="s">
        <v>676</v>
      </c>
    </row>
    <row r="104" spans="1:3" x14ac:dyDescent="0.2">
      <c r="B104" s="58" t="e">
        <f>'Input figuren'!B438</f>
        <v>#N/A</v>
      </c>
      <c r="C104" s="51" t="s">
        <v>677</v>
      </c>
    </row>
    <row r="105" spans="1:3" x14ac:dyDescent="0.2">
      <c r="B105" s="57" t="str">
        <f>'Input figuren'!M116</f>
        <v>Geen waarde bekend</v>
      </c>
      <c r="C105" t="s">
        <v>678</v>
      </c>
    </row>
    <row r="106" spans="1:3" x14ac:dyDescent="0.2">
      <c r="A106" t="s">
        <v>667</v>
      </c>
      <c r="B106" s="58" t="e">
        <f>'Input figuren'!B443</f>
        <v>#N/A</v>
      </c>
      <c r="C106" s="51" t="s">
        <v>679</v>
      </c>
    </row>
    <row r="107" spans="1:3" ht="38.25" x14ac:dyDescent="0.2">
      <c r="B107" s="64" t="s">
        <v>779</v>
      </c>
      <c r="C107" s="51"/>
    </row>
    <row r="108" spans="1:3" x14ac:dyDescent="0.2">
      <c r="A108" t="s">
        <v>28</v>
      </c>
      <c r="B108" s="58" t="e">
        <f>'Input figuren'!B471</f>
        <v>#N/A</v>
      </c>
      <c r="C108" t="s">
        <v>692</v>
      </c>
    </row>
    <row r="109" spans="1:3" x14ac:dyDescent="0.2">
      <c r="B109" s="58" t="e">
        <f>'Input figuren'!B478</f>
        <v>#N/A</v>
      </c>
      <c r="C109" t="s">
        <v>693</v>
      </c>
    </row>
    <row r="110" spans="1:3" x14ac:dyDescent="0.2">
      <c r="B110" s="57" t="str">
        <f>'Input figuren'!I125</f>
        <v>Geen waarde bekend</v>
      </c>
      <c r="C110" t="s">
        <v>694</v>
      </c>
    </row>
    <row r="111" spans="1:3" x14ac:dyDescent="0.2">
      <c r="B111" s="58" t="e">
        <f>'Input figuren'!B479</f>
        <v>#N/A</v>
      </c>
      <c r="C111" t="s">
        <v>695</v>
      </c>
    </row>
    <row r="112" spans="1:3" x14ac:dyDescent="0.2">
      <c r="B112" s="57" t="str">
        <f>'Input figuren'!K125</f>
        <v>Geen waarde bekend</v>
      </c>
      <c r="C112" t="s">
        <v>696</v>
      </c>
    </row>
    <row r="113" spans="1:3" x14ac:dyDescent="0.2">
      <c r="B113" s="58" t="e">
        <f>'Input figuren'!B480</f>
        <v>#N/A</v>
      </c>
      <c r="C113" t="s">
        <v>697</v>
      </c>
    </row>
    <row r="114" spans="1:3" x14ac:dyDescent="0.2">
      <c r="B114" s="57" t="str">
        <f>'Input figuren'!B453</f>
        <v/>
      </c>
      <c r="C114" t="s">
        <v>698</v>
      </c>
    </row>
    <row r="115" spans="1:3" x14ac:dyDescent="0.2">
      <c r="B115" s="65" t="str">
        <f>'Input figuren'!B452</f>
        <v>-</v>
      </c>
      <c r="C115" t="s">
        <v>803</v>
      </c>
    </row>
    <row r="116" spans="1:3" x14ac:dyDescent="0.2">
      <c r="B116" s="66" t="str">
        <f>'Input figuren'!C453</f>
        <v/>
      </c>
      <c r="C116" t="s">
        <v>699</v>
      </c>
    </row>
    <row r="117" spans="1:3" x14ac:dyDescent="0.2">
      <c r="B117" s="65" t="str">
        <f>'Input figuren'!C452</f>
        <v>-</v>
      </c>
      <c r="C117" t="s">
        <v>804</v>
      </c>
    </row>
    <row r="118" spans="1:3" x14ac:dyDescent="0.2">
      <c r="B118" s="66" t="str">
        <f>'Input figuren'!D453</f>
        <v/>
      </c>
      <c r="C118" t="s">
        <v>700</v>
      </c>
    </row>
    <row r="119" spans="1:3" x14ac:dyDescent="0.2">
      <c r="B119" s="65" t="str">
        <f>'Input figuren'!D452</f>
        <v>-</v>
      </c>
      <c r="C119" t="s">
        <v>805</v>
      </c>
    </row>
    <row r="120" spans="1:3" x14ac:dyDescent="0.2">
      <c r="B120" s="66" t="str">
        <f>'Input figuren'!E453</f>
        <v/>
      </c>
      <c r="C120" t="s">
        <v>701</v>
      </c>
    </row>
    <row r="121" spans="1:3" x14ac:dyDescent="0.2">
      <c r="B121" s="65" t="str">
        <f>'Input figuren'!E452</f>
        <v>-</v>
      </c>
      <c r="C121" t="s">
        <v>806</v>
      </c>
    </row>
    <row r="122" spans="1:3" x14ac:dyDescent="0.2">
      <c r="B122" s="66" t="str">
        <f>'Input figuren'!F453</f>
        <v/>
      </c>
      <c r="C122" t="s">
        <v>702</v>
      </c>
    </row>
    <row r="123" spans="1:3" x14ac:dyDescent="0.2">
      <c r="B123" s="65" t="str">
        <f>'Input figuren'!F452</f>
        <v>-</v>
      </c>
      <c r="C123" t="s">
        <v>807</v>
      </c>
    </row>
    <row r="124" spans="1:3" ht="38.25" x14ac:dyDescent="0.2">
      <c r="B124" s="60" t="s">
        <v>780</v>
      </c>
    </row>
    <row r="125" spans="1:3" x14ac:dyDescent="0.2">
      <c r="A125" t="s">
        <v>691</v>
      </c>
      <c r="B125" s="58" t="e">
        <f>'Input figuren'!B485</f>
        <v>#N/A</v>
      </c>
      <c r="C125" t="s">
        <v>703</v>
      </c>
    </row>
    <row r="126" spans="1:3" x14ac:dyDescent="0.2">
      <c r="B126" s="57" t="str">
        <f>'Input figuren'!I137</f>
        <v>Geen waarde bekend</v>
      </c>
      <c r="C126" t="s">
        <v>704</v>
      </c>
    </row>
    <row r="127" spans="1:3" x14ac:dyDescent="0.2">
      <c r="B127" s="58" t="e">
        <f>'Input figuren'!B486</f>
        <v>#N/A</v>
      </c>
      <c r="C127" t="s">
        <v>705</v>
      </c>
    </row>
    <row r="128" spans="1:3" x14ac:dyDescent="0.2">
      <c r="B128" s="57" t="str">
        <f>'Input figuren'!K137</f>
        <v>Geen waarde bekend</v>
      </c>
      <c r="C128" t="s">
        <v>706</v>
      </c>
    </row>
    <row r="129" spans="1:3" x14ac:dyDescent="0.2">
      <c r="B129" s="58" t="e">
        <f>'Input figuren'!B487</f>
        <v>#N/A</v>
      </c>
      <c r="C129" t="s">
        <v>707</v>
      </c>
    </row>
    <row r="130" spans="1:3" x14ac:dyDescent="0.2">
      <c r="B130" s="58" t="e">
        <f>'Input figuren'!B492</f>
        <v>#N/A</v>
      </c>
      <c r="C130" t="s">
        <v>708</v>
      </c>
    </row>
    <row r="131" spans="1:3" x14ac:dyDescent="0.2">
      <c r="B131" s="57" t="str">
        <f>'Input figuren'!I138</f>
        <v>Geen waarde bekend</v>
      </c>
      <c r="C131" t="s">
        <v>709</v>
      </c>
    </row>
    <row r="132" spans="1:3" x14ac:dyDescent="0.2">
      <c r="B132" s="58" t="e">
        <f>'Input figuren'!B493</f>
        <v>#N/A</v>
      </c>
      <c r="C132" t="s">
        <v>710</v>
      </c>
    </row>
    <row r="133" spans="1:3" x14ac:dyDescent="0.2">
      <c r="B133" s="57" t="str">
        <f>'Input figuren'!K138</f>
        <v>Geen waarde bekend</v>
      </c>
      <c r="C133" t="s">
        <v>711</v>
      </c>
    </row>
    <row r="134" spans="1:3" x14ac:dyDescent="0.2">
      <c r="B134" s="58" t="e">
        <f>'Input figuren'!B494</f>
        <v>#N/A</v>
      </c>
      <c r="C134" t="s">
        <v>712</v>
      </c>
    </row>
    <row r="135" spans="1:3" x14ac:dyDescent="0.2">
      <c r="A135" t="s">
        <v>713</v>
      </c>
      <c r="B135" s="74" t="e">
        <f>'Input figuren'!B514</f>
        <v>#N/A</v>
      </c>
      <c r="C135" s="73" t="s">
        <v>883</v>
      </c>
    </row>
    <row r="136" spans="1:3" x14ac:dyDescent="0.2">
      <c r="B136" s="57" t="str">
        <f>'Input figuren'!I119</f>
        <v>Geen waarde bekend</v>
      </c>
      <c r="C136" t="s">
        <v>715</v>
      </c>
    </row>
    <row r="137" spans="1:3" x14ac:dyDescent="0.2">
      <c r="B137" s="74" t="e">
        <f>'Input figuren'!B515</f>
        <v>#N/A</v>
      </c>
      <c r="C137" s="73" t="s">
        <v>884</v>
      </c>
    </row>
    <row r="138" spans="1:3" x14ac:dyDescent="0.2">
      <c r="B138" s="57" t="str">
        <f>'Input figuren'!K119</f>
        <v>Geen waarde bekend</v>
      </c>
      <c r="C138" t="s">
        <v>716</v>
      </c>
    </row>
    <row r="139" spans="1:3" x14ac:dyDescent="0.2">
      <c r="B139" s="74" t="e">
        <f>'Input figuren'!B516</f>
        <v>#N/A</v>
      </c>
      <c r="C139" s="73" t="s">
        <v>885</v>
      </c>
    </row>
    <row r="140" spans="1:3" ht="38.25" x14ac:dyDescent="0.2">
      <c r="B140" s="64" t="s">
        <v>782</v>
      </c>
    </row>
    <row r="141" spans="1:3" x14ac:dyDescent="0.2">
      <c r="B141" s="57" t="str">
        <f>'Input figuren'!M120</f>
        <v>Geen waarde bekend</v>
      </c>
      <c r="C141" t="s">
        <v>717</v>
      </c>
    </row>
    <row r="142" spans="1:3" x14ac:dyDescent="0.2">
      <c r="B142" s="58" t="e">
        <f>'Input figuren'!B528</f>
        <v>#N/A</v>
      </c>
      <c r="C142" t="s">
        <v>718</v>
      </c>
    </row>
    <row r="143" spans="1:3" x14ac:dyDescent="0.2">
      <c r="B143" s="58" t="e">
        <f>'Input figuren'!B521</f>
        <v>#N/A</v>
      </c>
      <c r="C143" t="s">
        <v>719</v>
      </c>
    </row>
    <row r="144" spans="1:3" x14ac:dyDescent="0.2">
      <c r="A144" t="s">
        <v>714</v>
      </c>
      <c r="B144" s="58" t="e">
        <f>'Input figuren'!B535</f>
        <v>#N/A</v>
      </c>
      <c r="C144" t="s">
        <v>720</v>
      </c>
    </row>
    <row r="145" spans="1:3" x14ac:dyDescent="0.2">
      <c r="B145" s="57" t="str">
        <f>'Input figuren'!I123</f>
        <v>Geen waarde bekend</v>
      </c>
      <c r="C145" t="s">
        <v>721</v>
      </c>
    </row>
    <row r="146" spans="1:3" x14ac:dyDescent="0.2">
      <c r="B146" s="58" t="e">
        <f>'Input figuren'!B536</f>
        <v>#N/A</v>
      </c>
      <c r="C146" t="s">
        <v>722</v>
      </c>
    </row>
    <row r="147" spans="1:3" x14ac:dyDescent="0.2">
      <c r="B147" s="57" t="str">
        <f>'Input figuren'!K123</f>
        <v>Geen waarde bekend</v>
      </c>
      <c r="C147" t="s">
        <v>723</v>
      </c>
    </row>
    <row r="148" spans="1:3" x14ac:dyDescent="0.2">
      <c r="B148" s="58" t="e">
        <f>'Input figuren'!B537</f>
        <v>#N/A</v>
      </c>
      <c r="C148" t="s">
        <v>724</v>
      </c>
    </row>
    <row r="149" spans="1:3" ht="38.25" x14ac:dyDescent="0.2">
      <c r="B149" s="64" t="s">
        <v>783</v>
      </c>
    </row>
    <row r="150" spans="1:3" x14ac:dyDescent="0.2">
      <c r="A150" t="s">
        <v>438</v>
      </c>
      <c r="B150" s="58" t="e">
        <f>'Input figuren'!B543</f>
        <v>#N/A</v>
      </c>
      <c r="C150" t="s">
        <v>726</v>
      </c>
    </row>
    <row r="151" spans="1:3" x14ac:dyDescent="0.2">
      <c r="B151" s="57" t="str">
        <f>'Input figuren'!I139</f>
        <v>Geen waarde bekend</v>
      </c>
      <c r="C151" t="s">
        <v>727</v>
      </c>
    </row>
    <row r="152" spans="1:3" x14ac:dyDescent="0.2">
      <c r="B152" s="58" t="e">
        <f>'Input figuren'!B544</f>
        <v>#N/A</v>
      </c>
      <c r="C152" t="s">
        <v>728</v>
      </c>
    </row>
    <row r="153" spans="1:3" x14ac:dyDescent="0.2">
      <c r="B153" s="57" t="str">
        <f>'Input figuren'!K139</f>
        <v>Geen waarde bekend</v>
      </c>
      <c r="C153" t="s">
        <v>729</v>
      </c>
    </row>
    <row r="154" spans="1:3" x14ac:dyDescent="0.2">
      <c r="B154" s="58" t="e">
        <f>'Input figuren'!B545</f>
        <v>#N/A</v>
      </c>
      <c r="C154" t="s">
        <v>730</v>
      </c>
    </row>
    <row r="155" spans="1:3" ht="25.5" x14ac:dyDescent="0.2">
      <c r="B155" s="64" t="s">
        <v>784</v>
      </c>
    </row>
    <row r="156" spans="1:3" x14ac:dyDescent="0.2">
      <c r="B156" s="57" t="str">
        <f>'Input figuren'!M139</f>
        <v>Geen waarde bekend</v>
      </c>
      <c r="C156" t="s">
        <v>731</v>
      </c>
    </row>
    <row r="157" spans="1:3" x14ac:dyDescent="0.2">
      <c r="A157" t="s">
        <v>725</v>
      </c>
      <c r="B157" s="58" t="e">
        <f>'Input figuren'!B550</f>
        <v>#N/A</v>
      </c>
      <c r="C157" t="s">
        <v>732</v>
      </c>
    </row>
    <row r="158" spans="1:3" x14ac:dyDescent="0.2">
      <c r="B158" s="57" t="str">
        <f>'Input figuren'!I140</f>
        <v>Geen waarde bekend</v>
      </c>
      <c r="C158" t="s">
        <v>733</v>
      </c>
    </row>
    <row r="159" spans="1:3" x14ac:dyDescent="0.2">
      <c r="B159" s="58" t="e">
        <f>'Input figuren'!B551</f>
        <v>#N/A</v>
      </c>
      <c r="C159" t="s">
        <v>734</v>
      </c>
    </row>
    <row r="160" spans="1:3" x14ac:dyDescent="0.2">
      <c r="B160" s="57" t="str">
        <f>'Input figuren'!K140</f>
        <v>Geen waarde bekend</v>
      </c>
      <c r="C160" t="s">
        <v>735</v>
      </c>
    </row>
    <row r="161" spans="1:3" x14ac:dyDescent="0.2">
      <c r="B161" s="58" t="e">
        <f>'Input figuren'!B552</f>
        <v>#N/A</v>
      </c>
      <c r="C161" t="s">
        <v>736</v>
      </c>
    </row>
    <row r="162" spans="1:3" ht="25.5" x14ac:dyDescent="0.2">
      <c r="B162" s="64" t="s">
        <v>785</v>
      </c>
    </row>
    <row r="163" spans="1:3" x14ac:dyDescent="0.2">
      <c r="A163" t="s">
        <v>449</v>
      </c>
      <c r="B163" s="58" t="e">
        <f>'Input figuren'!B557</f>
        <v>#N/A</v>
      </c>
      <c r="C163" t="s">
        <v>737</v>
      </c>
    </row>
    <row r="164" spans="1:3" x14ac:dyDescent="0.2">
      <c r="B164" s="57" t="str">
        <f>'Input figuren'!I141</f>
        <v>Geen waarde bekend</v>
      </c>
      <c r="C164" t="s">
        <v>738</v>
      </c>
    </row>
    <row r="165" spans="1:3" x14ac:dyDescent="0.2">
      <c r="B165" s="58" t="e">
        <f>'Input figuren'!B558</f>
        <v>#N/A</v>
      </c>
      <c r="C165" t="s">
        <v>739</v>
      </c>
    </row>
    <row r="166" spans="1:3" x14ac:dyDescent="0.2">
      <c r="B166" s="57" t="str">
        <f>'Input figuren'!K141</f>
        <v>Geen waarde bekend</v>
      </c>
      <c r="C166" t="s">
        <v>740</v>
      </c>
    </row>
    <row r="167" spans="1:3" x14ac:dyDescent="0.2">
      <c r="B167" s="58" t="e">
        <f>'Input figuren'!B559</f>
        <v>#N/A</v>
      </c>
      <c r="C167" t="s">
        <v>741</v>
      </c>
    </row>
    <row r="168" spans="1:3" ht="25.5" x14ac:dyDescent="0.2">
      <c r="B168" s="64" t="s">
        <v>786</v>
      </c>
    </row>
    <row r="169" spans="1:3" ht="38.25" x14ac:dyDescent="0.2">
      <c r="B169" s="64" t="s">
        <v>787</v>
      </c>
    </row>
    <row r="170" spans="1:3" x14ac:dyDescent="0.2">
      <c r="A170" t="s">
        <v>457</v>
      </c>
      <c r="B170" s="58" t="e">
        <f>'Input figuren'!B565</f>
        <v>#N/A</v>
      </c>
      <c r="C170" t="s">
        <v>742</v>
      </c>
    </row>
    <row r="171" spans="1:3" x14ac:dyDescent="0.2">
      <c r="B171" s="57" t="str">
        <f>'Input figuren'!I143</f>
        <v>Geen waarde bekend</v>
      </c>
      <c r="C171" t="s">
        <v>743</v>
      </c>
    </row>
    <row r="172" spans="1:3" x14ac:dyDescent="0.2">
      <c r="B172" s="58" t="e">
        <f>'Input figuren'!B566</f>
        <v>#N/A</v>
      </c>
      <c r="C172" t="s">
        <v>744</v>
      </c>
    </row>
    <row r="173" spans="1:3" x14ac:dyDescent="0.2">
      <c r="B173" s="57" t="str">
        <f>'Input figuren'!K143</f>
        <v>Geen waarde bekend</v>
      </c>
      <c r="C173" t="s">
        <v>745</v>
      </c>
    </row>
    <row r="174" spans="1:3" x14ac:dyDescent="0.2">
      <c r="B174" s="58" t="e">
        <f>'Input figuren'!B567</f>
        <v>#N/A</v>
      </c>
      <c r="C174" t="s">
        <v>746</v>
      </c>
    </row>
    <row r="175" spans="1:3" x14ac:dyDescent="0.2">
      <c r="B175" s="57" t="str">
        <f>'Input figuren'!M143</f>
        <v>Geen waarde bekend</v>
      </c>
      <c r="C175" t="s">
        <v>747</v>
      </c>
    </row>
    <row r="176" spans="1:3" x14ac:dyDescent="0.2">
      <c r="A176" t="s">
        <v>458</v>
      </c>
      <c r="B176" s="58" t="e">
        <f>'Input figuren'!B572</f>
        <v>#N/A</v>
      </c>
      <c r="C176" t="s">
        <v>748</v>
      </c>
    </row>
    <row r="177" spans="1:3" x14ac:dyDescent="0.2">
      <c r="B177" s="57" t="str">
        <f>'Input figuren'!I142</f>
        <v>Geen waarde bekend</v>
      </c>
      <c r="C177" t="s">
        <v>749</v>
      </c>
    </row>
    <row r="178" spans="1:3" x14ac:dyDescent="0.2">
      <c r="B178" s="58" t="e">
        <f>'Input figuren'!B573</f>
        <v>#N/A</v>
      </c>
      <c r="C178" t="s">
        <v>750</v>
      </c>
    </row>
    <row r="179" spans="1:3" x14ac:dyDescent="0.2">
      <c r="B179" s="57" t="str">
        <f>'Input figuren'!K142</f>
        <v>Geen waarde bekend</v>
      </c>
      <c r="C179" t="s">
        <v>751</v>
      </c>
    </row>
    <row r="180" spans="1:3" x14ac:dyDescent="0.2">
      <c r="B180" s="58" t="e">
        <f>'Input figuren'!B574</f>
        <v>#N/A</v>
      </c>
      <c r="C180" t="s">
        <v>752</v>
      </c>
    </row>
    <row r="181" spans="1:3" x14ac:dyDescent="0.2">
      <c r="B181" s="57" t="str">
        <f>'Input figuren'!M142</f>
        <v>Geen waarde bekend</v>
      </c>
      <c r="C181" s="52" t="s">
        <v>882</v>
      </c>
    </row>
    <row r="182" spans="1:3" ht="25.5" x14ac:dyDescent="0.2">
      <c r="B182" s="62" t="s">
        <v>788</v>
      </c>
    </row>
    <row r="183" spans="1:3" x14ac:dyDescent="0.2">
      <c r="A183" t="s">
        <v>753</v>
      </c>
      <c r="B183" s="59" t="e">
        <f>'Input figuren'!C602</f>
        <v>#N/A</v>
      </c>
      <c r="C183" t="s">
        <v>755</v>
      </c>
    </row>
    <row r="184" spans="1:3" x14ac:dyDescent="0.2">
      <c r="B184" s="58" t="e">
        <f>'Input figuren'!B602</f>
        <v>#N/A</v>
      </c>
      <c r="C184" t="s">
        <v>756</v>
      </c>
    </row>
    <row r="185" spans="1:3" ht="25.5" x14ac:dyDescent="0.2">
      <c r="A185" t="s">
        <v>459</v>
      </c>
      <c r="B185" s="64" t="s">
        <v>789</v>
      </c>
    </row>
    <row r="186" spans="1:3" ht="25.5" x14ac:dyDescent="0.2">
      <c r="A186" t="s">
        <v>4</v>
      </c>
      <c r="B186" s="64" t="s">
        <v>790</v>
      </c>
    </row>
    <row r="187" spans="1:3" x14ac:dyDescent="0.2">
      <c r="A187" t="s">
        <v>754</v>
      </c>
      <c r="B187" s="58" t="e">
        <f>'Input figuren'!B592</f>
        <v>#N/A</v>
      </c>
      <c r="C187" t="s">
        <v>757</v>
      </c>
    </row>
    <row r="188" spans="1:3" x14ac:dyDescent="0.2">
      <c r="B188" s="58" t="e">
        <f>'Input figuren'!C592</f>
        <v>#N/A</v>
      </c>
      <c r="C188" t="s">
        <v>758</v>
      </c>
    </row>
    <row r="189" spans="1:3" x14ac:dyDescent="0.2">
      <c r="B189" s="58" t="e">
        <f>'Input figuren'!D592</f>
        <v>#N/A</v>
      </c>
      <c r="C189" t="s">
        <v>759</v>
      </c>
    </row>
    <row r="190" spans="1:3" ht="25.5" x14ac:dyDescent="0.2">
      <c r="A190" t="s">
        <v>691</v>
      </c>
      <c r="B190" s="62" t="s">
        <v>781</v>
      </c>
    </row>
    <row r="191" spans="1:3" x14ac:dyDescent="0.2">
      <c r="B191" s="57" t="s">
        <v>767</v>
      </c>
    </row>
    <row r="192" spans="1:3" x14ac:dyDescent="0.2">
      <c r="B192" s="57" t="s">
        <v>767</v>
      </c>
    </row>
    <row r="193" spans="2:2" x14ac:dyDescent="0.2">
      <c r="B193" s="57" t="s">
        <v>767</v>
      </c>
    </row>
    <row r="194" spans="2:2" x14ac:dyDescent="0.2">
      <c r="B194" s="57" t="s">
        <v>767</v>
      </c>
    </row>
    <row r="195" spans="2:2" x14ac:dyDescent="0.2">
      <c r="B195" s="57" t="s">
        <v>767</v>
      </c>
    </row>
    <row r="196" spans="2:2" x14ac:dyDescent="0.2">
      <c r="B196" s="57" t="s">
        <v>767</v>
      </c>
    </row>
    <row r="197" spans="2:2" x14ac:dyDescent="0.2">
      <c r="B197" s="57" t="s">
        <v>767</v>
      </c>
    </row>
    <row r="198" spans="2:2" x14ac:dyDescent="0.2">
      <c r="B198" s="57" t="s">
        <v>767</v>
      </c>
    </row>
    <row r="199" spans="2:2" x14ac:dyDescent="0.2">
      <c r="B199" s="57" t="s">
        <v>767</v>
      </c>
    </row>
    <row r="200" spans="2:2" x14ac:dyDescent="0.2">
      <c r="B200" s="57" t="s">
        <v>767</v>
      </c>
    </row>
    <row r="201" spans="2:2" x14ac:dyDescent="0.2">
      <c r="B201" s="57" t="s">
        <v>767</v>
      </c>
    </row>
    <row r="202" spans="2:2" x14ac:dyDescent="0.2">
      <c r="B202" s="57" t="s">
        <v>767</v>
      </c>
    </row>
    <row r="203" spans="2:2" x14ac:dyDescent="0.2">
      <c r="B203" s="57" t="s">
        <v>767</v>
      </c>
    </row>
    <row r="204" spans="2:2" x14ac:dyDescent="0.2">
      <c r="B204" s="57" t="s">
        <v>767</v>
      </c>
    </row>
    <row r="205" spans="2:2" x14ac:dyDescent="0.2">
      <c r="B205" s="57" t="s">
        <v>767</v>
      </c>
    </row>
    <row r="206" spans="2:2" x14ac:dyDescent="0.2">
      <c r="B206" s="57" t="s">
        <v>767</v>
      </c>
    </row>
    <row r="207" spans="2:2" x14ac:dyDescent="0.2">
      <c r="B207" s="57" t="s">
        <v>767</v>
      </c>
    </row>
    <row r="208" spans="2:2" x14ac:dyDescent="0.2">
      <c r="B208" s="57" t="s">
        <v>767</v>
      </c>
    </row>
    <row r="209" spans="2:2" x14ac:dyDescent="0.2">
      <c r="B209" s="57" t="s">
        <v>767</v>
      </c>
    </row>
    <row r="210" spans="2:2" x14ac:dyDescent="0.2">
      <c r="B210" s="57" t="s">
        <v>767</v>
      </c>
    </row>
    <row r="211" spans="2:2" x14ac:dyDescent="0.2">
      <c r="B211" s="57" t="s">
        <v>767</v>
      </c>
    </row>
    <row r="212" spans="2:2" x14ac:dyDescent="0.2">
      <c r="B212" s="57" t="s">
        <v>767</v>
      </c>
    </row>
    <row r="213" spans="2:2" x14ac:dyDescent="0.2">
      <c r="B213" s="57" t="s">
        <v>767</v>
      </c>
    </row>
    <row r="214" spans="2:2" x14ac:dyDescent="0.2">
      <c r="B214" s="57" t="s">
        <v>767</v>
      </c>
    </row>
    <row r="215" spans="2:2" x14ac:dyDescent="0.2">
      <c r="B215" s="57" t="s">
        <v>767</v>
      </c>
    </row>
    <row r="216" spans="2:2" x14ac:dyDescent="0.2">
      <c r="B216" s="57" t="s">
        <v>767</v>
      </c>
    </row>
    <row r="217" spans="2:2" x14ac:dyDescent="0.2">
      <c r="B217" s="57" t="s">
        <v>767</v>
      </c>
    </row>
    <row r="218" spans="2:2" x14ac:dyDescent="0.2">
      <c r="B218" s="57" t="s">
        <v>767</v>
      </c>
    </row>
    <row r="219" spans="2:2" x14ac:dyDescent="0.2">
      <c r="B219" s="57" t="s">
        <v>767</v>
      </c>
    </row>
    <row r="220" spans="2:2" x14ac:dyDescent="0.2">
      <c r="B220" s="57" t="s">
        <v>767</v>
      </c>
    </row>
    <row r="221" spans="2:2" x14ac:dyDescent="0.2">
      <c r="B221" s="57" t="s">
        <v>767</v>
      </c>
    </row>
    <row r="222" spans="2:2" x14ac:dyDescent="0.2">
      <c r="B222" s="57" t="s">
        <v>767</v>
      </c>
    </row>
    <row r="223" spans="2:2" x14ac:dyDescent="0.2">
      <c r="B223" s="57" t="s">
        <v>767</v>
      </c>
    </row>
    <row r="224" spans="2:2" x14ac:dyDescent="0.2">
      <c r="B224" s="57" t="s">
        <v>767</v>
      </c>
    </row>
    <row r="225" spans="2:2" x14ac:dyDescent="0.2">
      <c r="B225" s="57" t="s">
        <v>767</v>
      </c>
    </row>
    <row r="226" spans="2:2" x14ac:dyDescent="0.2">
      <c r="B226" s="57" t="s">
        <v>767</v>
      </c>
    </row>
    <row r="227" spans="2:2" x14ac:dyDescent="0.2">
      <c r="B227" s="57" t="s">
        <v>767</v>
      </c>
    </row>
    <row r="228" spans="2:2" x14ac:dyDescent="0.2">
      <c r="B228" s="57" t="s">
        <v>767</v>
      </c>
    </row>
    <row r="229" spans="2:2" x14ac:dyDescent="0.2">
      <c r="B229" s="57" t="s">
        <v>767</v>
      </c>
    </row>
    <row r="230" spans="2:2" x14ac:dyDescent="0.2">
      <c r="B230" s="57" t="s">
        <v>767</v>
      </c>
    </row>
    <row r="231" spans="2:2" x14ac:dyDescent="0.2">
      <c r="B231" s="57" t="s">
        <v>767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ADF00008FE940B6D6113F52FEFE07" ma:contentTypeVersion="15" ma:contentTypeDescription="Een nieuw document maken." ma:contentTypeScope="" ma:versionID="de54f9bfbc872adfb1e45e58ab594378">
  <xsd:schema xmlns:xsd="http://www.w3.org/2001/XMLSchema" xmlns:xs="http://www.w3.org/2001/XMLSchema" xmlns:p="http://schemas.microsoft.com/office/2006/metadata/properties" xmlns:ns2="aff6d44e-ba2a-4228-961e-5f8ded2976ff" xmlns:ns3="9c2910e3-625d-4012-8056-81ea95a8d605" targetNamespace="http://schemas.microsoft.com/office/2006/metadata/properties" ma:root="true" ma:fieldsID="b24c634e1a4a376b30a44f03332f2b69" ns2:_="" ns3:_="">
    <xsd:import namespace="aff6d44e-ba2a-4228-961e-5f8ded2976ff"/>
    <xsd:import namespace="9c2910e3-625d-4012-8056-81ea95a8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6d44e-ba2a-4228-961e-5f8ded297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01f4d491-042e-4ee2-b918-9d210a5521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910e3-625d-4012-8056-81ea95a8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97a7472-5ada-4db9-9801-9cc81175ad27}" ma:internalName="TaxCatchAll" ma:showField="CatchAllData" ma:web="9c2910e3-625d-4012-8056-81ea95a8d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79937A-B304-4F82-A933-E639453C0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6d44e-ba2a-4228-961e-5f8ded2976ff"/>
    <ds:schemaRef ds:uri="9c2910e3-625d-4012-8056-81ea95a8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77EF3D-97BD-4AE7-AC41-2144F42901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Data R</vt:lpstr>
      <vt:lpstr>Data R trends</vt:lpstr>
      <vt:lpstr>Respons</vt:lpstr>
      <vt:lpstr>Input figuren</vt:lpstr>
      <vt:lpstr>Output figuren </vt:lpstr>
      <vt:lpstr>Output tekst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Rapportage GMJV</dc:title>
  <dc:subject>Rapportage Jongvolwassenen Monitor</dc:subject>
  <dc:creator>Sjanne van der Stappen;Vermeulen, Sander</dc:creator>
  <cp:lastModifiedBy>Meerdink, Anne</cp:lastModifiedBy>
  <cp:lastPrinted>2023-02-20T14:22:20Z</cp:lastPrinted>
  <dcterms:created xsi:type="dcterms:W3CDTF">2021-11-15T13:42:45Z</dcterms:created>
  <dcterms:modified xsi:type="dcterms:W3CDTF">2023-05-26T13:53:31Z</dcterms:modified>
</cp:coreProperties>
</file>